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9. Sep 2023/"/>
    </mc:Choice>
  </mc:AlternateContent>
  <xr:revisionPtr revIDLastSave="11" documentId="11_779917250A4E5D141FD903D974DCB5DF76D87195" xr6:coauthVersionLast="47" xr6:coauthVersionMax="47" xr10:uidLastSave="{EBA8F9F1-10EA-49EE-8828-DFE2336C930B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OF1" sheetId="37" r:id="rId37"/>
    <sheet name="EENN50" sheetId="38" r:id="rId38"/>
    <sheet name="EEPRUA" sheetId="39" r:id="rId39"/>
    <sheet name="EES250" sheetId="40" r:id="rId40"/>
    <sheet name="EESMCF" sheetId="41" r:id="rId41"/>
    <sheet name="EGSFOF" sheetId="42" r:id="rId42"/>
    <sheet name="ELLIQF" sheetId="43" r:id="rId43"/>
    <sheet name="EOASEF" sheetId="44" r:id="rId44"/>
    <sheet name="EOCHIF" sheetId="45" r:id="rId45"/>
    <sheet name="EODWHF" sheetId="46" r:id="rId46"/>
    <sheet name="EOEDOF" sheetId="47" r:id="rId47"/>
    <sheet name="EOEMOP" sheetId="48" r:id="rId48"/>
    <sheet name="EOUSEF" sheetId="49" r:id="rId49"/>
    <sheet name="EOUSTF" sheetId="50" r:id="rId50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EEMOF1!#REF!</definedName>
    <definedName name="Hedging_Positions_through_Futures_AS_ON_MMMM_DD__YYYY___NIL" localSheetId="37">EENN50!#REF!</definedName>
    <definedName name="Hedging_Positions_through_Futures_AS_ON_MMMM_DD__YYYY___NIL" localSheetId="38">EEPRUA!#REF!</definedName>
    <definedName name="Hedging_Positions_through_Futures_AS_ON_MMMM_DD__YYYY___NIL" localSheetId="39">'EES250'!#REF!</definedName>
    <definedName name="Hedging_Positions_through_Futures_AS_ON_MMMM_DD__YYYY___NIL" localSheetId="40">EESMCF!#REF!</definedName>
    <definedName name="Hedging_Positions_through_Futures_AS_ON_MMMM_DD__YYYY___NIL" localSheetId="41">EGSFOF!#REF!</definedName>
    <definedName name="Hedging_Positions_through_Futures_AS_ON_MMMM_DD__YYYY___NIL" localSheetId="42">ELLIQF!#REF!</definedName>
    <definedName name="Hedging_Positions_through_Futures_AS_ON_MMMM_DD__YYYY___NIL" localSheetId="43">EOASEF!#REF!</definedName>
    <definedName name="Hedging_Positions_through_Futures_AS_ON_MMMM_DD__YYYY___NIL" localSheetId="44">EOCHIF!#REF!</definedName>
    <definedName name="Hedging_Positions_through_Futures_AS_ON_MMMM_DD__YYYY___NIL" localSheetId="45">EODWHF!#REF!</definedName>
    <definedName name="Hedging_Positions_through_Futures_AS_ON_MMMM_DD__YYYY___NIL" localSheetId="46">EOEDOF!#REF!</definedName>
    <definedName name="Hedging_Positions_through_Futures_AS_ON_MMMM_DD__YYYY___NIL" localSheetId="47">EOEMOP!#REF!</definedName>
    <definedName name="Hedging_Positions_through_Futures_AS_ON_MMMM_DD__YYYY___NIL" localSheetId="48">EOUSEF!#REF!</definedName>
    <definedName name="Hedging_Positions_through_Futures_AS_ON_MMMM_DD__YYYY___NIL" localSheetId="49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EEMOF1!#REF!</definedName>
    <definedName name="JPM_Footer_disp" localSheetId="37">EENN50!#REF!</definedName>
    <definedName name="JPM_Footer_disp" localSheetId="38">EEPRUA!#REF!</definedName>
    <definedName name="JPM_Footer_disp" localSheetId="39">'EES250'!#REF!</definedName>
    <definedName name="JPM_Footer_disp" localSheetId="40">EESMCF!#REF!</definedName>
    <definedName name="JPM_Footer_disp" localSheetId="41">EGSFOF!#REF!</definedName>
    <definedName name="JPM_Footer_disp" localSheetId="42">ELLIQF!#REF!</definedName>
    <definedName name="JPM_Footer_disp" localSheetId="43">EOASEF!#REF!</definedName>
    <definedName name="JPM_Footer_disp" localSheetId="44">EOCHIF!#REF!</definedName>
    <definedName name="JPM_Footer_disp" localSheetId="45">EODWHF!#REF!</definedName>
    <definedName name="JPM_Footer_disp" localSheetId="46">EOEDOF!#REF!</definedName>
    <definedName name="JPM_Footer_disp" localSheetId="47">EOEMOP!#REF!</definedName>
    <definedName name="JPM_Footer_disp" localSheetId="48">EOUSEF!#REF!</definedName>
    <definedName name="JPM_Footer_disp" localSheetId="49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EEMOF1!#REF!</definedName>
    <definedName name="JPM_Footer_disp12" localSheetId="37">EENN50!#REF!</definedName>
    <definedName name="JPM_Footer_disp12" localSheetId="38">EEPRUA!#REF!</definedName>
    <definedName name="JPM_Footer_disp12" localSheetId="39">'EES250'!#REF!</definedName>
    <definedName name="JPM_Footer_disp12" localSheetId="40">EESMCF!#REF!</definedName>
    <definedName name="JPM_Footer_disp12" localSheetId="41">EGSFOF!#REF!</definedName>
    <definedName name="JPM_Footer_disp12" localSheetId="42">ELLIQF!#REF!</definedName>
    <definedName name="JPM_Footer_disp12" localSheetId="43">EOASEF!#REF!</definedName>
    <definedName name="JPM_Footer_disp12" localSheetId="44">EOCHIF!#REF!</definedName>
    <definedName name="JPM_Footer_disp12" localSheetId="45">EODWHF!#REF!</definedName>
    <definedName name="JPM_Footer_disp12" localSheetId="46">EOEDOF!#REF!</definedName>
    <definedName name="JPM_Footer_disp12" localSheetId="47">EOEMOP!#REF!</definedName>
    <definedName name="JPM_Footer_disp12" localSheetId="48">EOUSEF!#REF!</definedName>
    <definedName name="JPM_Footer_disp12" localSheetId="49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0" l="1"/>
  <c r="H1" i="49"/>
  <c r="H1" i="48"/>
  <c r="H1" i="47"/>
  <c r="F57" i="46"/>
  <c r="E57" i="46"/>
  <c r="F33" i="46"/>
  <c r="E33" i="46"/>
  <c r="H1" i="46"/>
  <c r="H1" i="45"/>
  <c r="H1" i="44"/>
  <c r="B120" i="43"/>
  <c r="H1" i="43"/>
  <c r="H1" i="42"/>
  <c r="H1" i="41"/>
  <c r="H1" i="40"/>
  <c r="H1" i="39"/>
  <c r="H1" i="38"/>
  <c r="H1" i="37"/>
  <c r="F129" i="36"/>
  <c r="F131" i="36" s="1"/>
  <c r="E129" i="36"/>
  <c r="E131" i="36" s="1"/>
  <c r="F128" i="36"/>
  <c r="F125" i="36"/>
  <c r="E125" i="36"/>
  <c r="F124" i="36"/>
  <c r="E95" i="36"/>
  <c r="E97" i="36" s="1"/>
  <c r="F94" i="36"/>
  <c r="F93" i="36"/>
  <c r="F92" i="36"/>
  <c r="F91" i="36"/>
  <c r="F90" i="36"/>
  <c r="F95" i="36" s="1"/>
  <c r="F97" i="36" s="1"/>
  <c r="E48" i="36"/>
  <c r="F44" i="36"/>
  <c r="F48" i="36" s="1"/>
  <c r="E44" i="36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B59" i="22"/>
  <c r="H1" i="22"/>
  <c r="B135" i="21"/>
  <c r="H1" i="21"/>
  <c r="B103" i="20"/>
  <c r="H1" i="20"/>
  <c r="B77" i="19"/>
  <c r="H1" i="19"/>
  <c r="B58" i="18"/>
  <c r="H1" i="18"/>
  <c r="B42" i="17"/>
  <c r="H1" i="17"/>
  <c r="B58" i="16"/>
  <c r="H1" i="16"/>
  <c r="B42" i="15"/>
  <c r="H1" i="15"/>
  <c r="B42" i="14"/>
  <c r="H1" i="14"/>
  <c r="B58" i="13"/>
  <c r="H1" i="13"/>
  <c r="B83" i="12"/>
  <c r="H1" i="12"/>
  <c r="B64" i="11"/>
  <c r="H1" i="11"/>
  <c r="B63" i="10"/>
  <c r="H1" i="10"/>
  <c r="B61" i="9"/>
  <c r="H1" i="9"/>
  <c r="B91" i="8"/>
  <c r="H1" i="8"/>
  <c r="B68" i="7"/>
  <c r="H1" i="7"/>
  <c r="B70" i="6"/>
  <c r="H1" i="6"/>
  <c r="B92" i="5"/>
  <c r="H1" i="5"/>
  <c r="B117" i="4"/>
  <c r="H1" i="4"/>
  <c r="B92" i="3"/>
  <c r="H1" i="3"/>
  <c r="B73" i="2"/>
  <c r="H1" i="2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<sst xmlns="http://schemas.openxmlformats.org/spreadsheetml/2006/main" count="11011" uniqueCount="2768">
  <si>
    <t>EDELWEISS MUTUAL FUND</t>
  </si>
  <si>
    <t>PORTFOLIO STATEMENT as on 30 Sep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</si>
  <si>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</si>
  <si>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</si>
  <si>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</si>
  <si>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</si>
  <si>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</si>
  <si>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</si>
  <si>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</si>
  <si>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</si>
  <si>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</si>
  <si>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</si>
  <si>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</si>
  <si>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</si>
  <si>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</si>
  <si>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</si>
  <si>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</si>
  <si>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</si>
  <si>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</si>
  <si>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</si>
  <si>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</si>
  <si>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</si>
  <si>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</si>
  <si>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</si>
  <si>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</si>
  <si>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</si>
  <si>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</si>
  <si>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</si>
  <si>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</si>
  <si>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</si>
  <si>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</si>
  <si>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</si>
  <si>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</si>
  <si>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</si>
  <si>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</si>
  <si>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</si>
  <si>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</si>
  <si>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</si>
  <si>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</si>
  <si>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</si>
  <si>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</si>
  <si>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</si>
  <si>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</si>
  <si>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</si>
  <si>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</si>
  <si>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</si>
  <si>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</si>
  <si>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</si>
  <si>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</si>
  <si>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</si>
  <si>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</si>
  <si>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</si>
  <si>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</si>
  <si>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</si>
  <si>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</si>
  <si>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</si>
  <si>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</si>
  <si>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</si>
  <si>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</si>
  <si>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</si>
  <si>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</si>
  <si>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</si>
  <si>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</si>
  <si>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</si>
  <si>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</si>
  <si>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</si>
  <si>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</si>
  <si>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</si>
  <si>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</si>
  <si>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</si>
  <si>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</si>
  <si>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</si>
  <si>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 Nifty 5 yr Benchmark
G-Sec Index (50%) + Domestic Gold Prices (5%)
+ Domestic Silver Prices (5%)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</si>
  <si>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</si>
  <si>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</si>
  <si>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</si>
  <si>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</si>
  <si>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</si>
  <si>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</si>
  <si>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</si>
  <si>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</si>
  <si>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</si>
  <si>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</si>
  <si>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</si>
  <si>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</si>
  <si>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</si>
  <si>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</si>
  <si>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</si>
  <si>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</si>
  <si>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</si>
  <si>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</si>
  <si>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</si>
  <si>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</si>
  <si>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</si>
  <si>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</si>
  <si>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</si>
  <si>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</si>
  <si>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</si>
  <si>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</si>
  <si>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</si>
  <si>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</si>
  <si>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</si>
  <si>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SEPTEMBER 30,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</si>
  <si>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</si>
  <si>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</si>
  <si>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</si>
  <si>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</si>
  <si>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</si>
  <si>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</si>
  <si>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</si>
  <si>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</si>
  <si>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</si>
  <si>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</si>
  <si>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</si>
  <si>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</si>
  <si>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182 DAYS TBILL RED 11-01-2024</t>
  </si>
  <si>
    <t>IN002023Y151</t>
  </si>
  <si>
    <t>SOVEREIGN</t>
  </si>
  <si>
    <t>182 DAYS TBILL RED 14-03-2024</t>
  </si>
  <si>
    <t>IN002023Y250</t>
  </si>
  <si>
    <t>182 DAYS TBILL RED 29-03-2024</t>
  </si>
  <si>
    <t>IN002023Y276</t>
  </si>
  <si>
    <t>364 DAYS TBILL RED 07-12-2023</t>
  </si>
  <si>
    <t>IN002022Z366</t>
  </si>
  <si>
    <t>Sub Total</t>
  </si>
  <si>
    <t>Certificate of Deposit</t>
  </si>
  <si>
    <t>FEDERAL BANK LTD CD 13-11-2023#</t>
  </si>
  <si>
    <t>INE171A16KJ9</t>
  </si>
  <si>
    <t>CRISIL A1+</t>
  </si>
  <si>
    <t>CANARA BANK CD RED 10-01-2024#</t>
  </si>
  <si>
    <t>INE476A16VZ5</t>
  </si>
  <si>
    <t>NABARD CD RED 08-03-2024#</t>
  </si>
  <si>
    <t>INE261F16702</t>
  </si>
  <si>
    <t>EXIM BANK CD RED 14-03-2024#</t>
  </si>
  <si>
    <t>INE514E16CE0</t>
  </si>
  <si>
    <t>AXIS BANK LTD CD RED 17-05-2024#</t>
  </si>
  <si>
    <t>INE238AD6413</t>
  </si>
  <si>
    <t>SIDBI CD RED 29-05-2024#</t>
  </si>
  <si>
    <t>INE556F16AJ1</t>
  </si>
  <si>
    <t>ICICI BANK CD RED 13-06-2024#</t>
  </si>
  <si>
    <t>INE090A169Z3</t>
  </si>
  <si>
    <t>ICRA A1+</t>
  </si>
  <si>
    <t>HDFC BANK CD RED 14-06-2024#</t>
  </si>
  <si>
    <t>INE040A16DZ7</t>
  </si>
  <si>
    <t>CARE A1+</t>
  </si>
  <si>
    <t>KOTAK MAHINDRA BANK CD RED 06-09-2024#</t>
  </si>
  <si>
    <t>INE237A166U4</t>
  </si>
  <si>
    <t>Commercial Paper</t>
  </si>
  <si>
    <t>HERO HOUSING FIN CP RED 19-01-2024</t>
  </si>
  <si>
    <t>INE800X14176</t>
  </si>
  <si>
    <t>ADITYA BIRLA FIN LTD CP RED 20-02-2024</t>
  </si>
  <si>
    <t>INE860H141F5</t>
  </si>
  <si>
    <t>KOTAK MAH PRIME CP RED 07-05-2024</t>
  </si>
  <si>
    <t>INE916D142L9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</si>
  <si>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</si>
  <si>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</si>
  <si>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</si>
  <si>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</si>
  <si>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</si>
  <si>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</si>
  <si>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</si>
  <si>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</si>
  <si>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</si>
  <si>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</si>
  <si>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</si>
  <si>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</si>
  <si>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</si>
  <si>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</si>
  <si>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</si>
  <si>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</si>
  <si>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</si>
  <si>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</si>
  <si>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</si>
  <si>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</si>
  <si>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</si>
  <si>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</si>
  <si>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</si>
  <si>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</si>
  <si>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</si>
  <si>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</si>
  <si>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</si>
  <si>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</si>
  <si>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</si>
  <si>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September 30,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</si>
  <si>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</si>
  <si>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</si>
  <si>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</si>
  <si>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</si>
  <si>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</si>
  <si>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</si>
  <si>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</si>
  <si>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</si>
  <si>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</si>
  <si>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</si>
  <si>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</si>
  <si>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</si>
  <si>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</si>
  <si>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</si>
  <si>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</si>
  <si>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</si>
  <si>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</si>
  <si>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</si>
  <si>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SEPTEMBER 30,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</si>
  <si>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</si>
  <si>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</si>
  <si>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</si>
  <si>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</si>
  <si>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</si>
  <si>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</si>
  <si>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</si>
  <si>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</si>
  <si>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</si>
  <si>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</si>
  <si>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</si>
  <si>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</si>
  <si>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</si>
  <si>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</si>
  <si>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</si>
  <si>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</si>
  <si>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</si>
  <si>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</si>
  <si>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</si>
  <si>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</si>
  <si>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</si>
  <si>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</si>
  <si>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</si>
  <si>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</si>
  <si>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</si>
  <si>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</si>
  <si>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</si>
  <si>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</si>
  <si>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</si>
  <si>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</si>
  <si>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</si>
  <si>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</si>
  <si>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</si>
  <si>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</si>
  <si>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</si>
  <si>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</si>
  <si>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</si>
  <si>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</si>
  <si>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</si>
  <si>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</si>
  <si>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</si>
  <si>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</si>
  <si>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</si>
  <si>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</si>
  <si>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9.18% NUCLEAR POWER CORP NCD RD 23-01-25**</t>
  </si>
  <si>
    <t>INE206D08170</t>
  </si>
  <si>
    <t>5.96% NABARD NCD SR 22F RED 06-02-2025**</t>
  </si>
  <si>
    <t>INE261F08DM3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</si>
  <si>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</si>
  <si>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</si>
  <si>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</si>
  <si>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</si>
  <si>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</si>
  <si>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</si>
  <si>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</si>
  <si>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</si>
  <si>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</si>
  <si>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</si>
  <si>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</si>
  <si>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</si>
  <si>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5.23% NABARD NCD RED 31-01-2025</t>
  </si>
  <si>
    <t>INE261F08DI1</t>
  </si>
  <si>
    <t>8.60% POWER FINANCE NCD 07-08-2024**</t>
  </si>
  <si>
    <t>INE134E08BP2</t>
  </si>
  <si>
    <t>8.20% POWER GRID CORP NCD RED 23-01-2025**</t>
  </si>
  <si>
    <t>INE752E07MG9</t>
  </si>
  <si>
    <t>5.57% SIDBI NCD RED 03-03-2025**</t>
  </si>
  <si>
    <t>INE556F08JV4</t>
  </si>
  <si>
    <t>7.49% POWER GRID CORP NCD 25-10-2024**</t>
  </si>
  <si>
    <t>INE752E08593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</si>
  <si>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</si>
  <si>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</si>
  <si>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</si>
  <si>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</si>
  <si>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</si>
  <si>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</si>
  <si>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</si>
  <si>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</si>
  <si>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</si>
  <si>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</si>
  <si>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</si>
  <si>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</si>
  <si>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7.40% REC LTD. NCD RED 26-11-2024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</si>
  <si>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</si>
  <si>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</si>
  <si>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</si>
  <si>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</si>
  <si>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</si>
  <si>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</si>
  <si>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</si>
  <si>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</si>
  <si>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</si>
  <si>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</si>
  <si>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</si>
  <si>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</si>
  <si>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</si>
  <si>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</si>
  <si>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</si>
  <si>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</si>
  <si>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</si>
  <si>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</si>
  <si>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SEPTEMBER 30,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</si>
  <si>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</si>
  <si>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</si>
  <si>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</si>
  <si>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</si>
  <si>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</si>
  <si>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</si>
  <si>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</si>
  <si>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</si>
  <si>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</si>
  <si>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</si>
  <si>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</si>
  <si>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</si>
  <si>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</si>
  <si>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</si>
  <si>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</si>
  <si>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</si>
  <si>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</si>
  <si>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</si>
  <si>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</si>
  <si>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</si>
  <si>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</si>
  <si>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</si>
  <si>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</si>
  <si>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</si>
  <si>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</si>
  <si>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</si>
  <si>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</si>
  <si>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</si>
  <si>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</si>
  <si>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</si>
  <si>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</si>
  <si>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</si>
  <si>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</si>
  <si>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</si>
  <si>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</si>
  <si>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</si>
  <si>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</si>
  <si>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</si>
  <si>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</si>
  <si>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</si>
  <si>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8.12% NHPC NCD GOI SERVICED 22-03-2029**</t>
  </si>
  <si>
    <t>INE848E08136</t>
  </si>
  <si>
    <t>7.5% IRFC NCD RED 07-09-2029**</t>
  </si>
  <si>
    <t>INE053F07BW9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</si>
  <si>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</si>
  <si>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</si>
  <si>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</si>
  <si>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</si>
  <si>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</si>
  <si>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</si>
  <si>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</si>
  <si>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</si>
  <si>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</si>
  <si>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</si>
  <si>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</si>
  <si>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</si>
  <si>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</si>
  <si>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</si>
  <si>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</si>
  <si>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</si>
  <si>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</si>
  <si>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</si>
  <si>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</si>
  <si>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</si>
  <si>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</si>
  <si>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</si>
  <si>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</si>
  <si>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8.27% NHAI NCD RED 28-03-2029**</t>
  </si>
  <si>
    <t>INE906B07GP0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</si>
  <si>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</si>
  <si>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</si>
  <si>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</si>
  <si>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</si>
  <si>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</si>
  <si>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</si>
  <si>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</si>
  <si>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</si>
  <si>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</si>
  <si>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</si>
  <si>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</si>
  <si>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</si>
  <si>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</si>
  <si>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</si>
  <si>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</si>
  <si>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</si>
  <si>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</si>
  <si>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</si>
  <si>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</si>
  <si>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</si>
  <si>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</si>
  <si>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</si>
  <si>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</si>
  <si>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</si>
  <si>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</si>
  <si>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</si>
  <si>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</si>
  <si>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</si>
  <si>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</si>
  <si>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</si>
  <si>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</si>
  <si>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</si>
  <si>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9.3% POWER GRID CORP NCD RED 04-09-2029**</t>
  </si>
  <si>
    <t>INE752E07LR8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</si>
  <si>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</si>
  <si>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</si>
  <si>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</si>
  <si>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</si>
  <si>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</si>
  <si>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</si>
  <si>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</si>
  <si>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</si>
  <si>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</si>
  <si>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</si>
  <si>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</si>
  <si>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</si>
  <si>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</si>
  <si>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</si>
  <si>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</si>
  <si>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</si>
  <si>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</si>
  <si>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</si>
  <si>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</si>
  <si>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</si>
  <si>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</si>
  <si>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</si>
  <si>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</si>
  <si>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</si>
  <si>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</si>
  <si>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</si>
  <si>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8.20% PGCIL NCD 23-01-2030 STRPPS D**</t>
  </si>
  <si>
    <t>INE752E07MH7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</si>
  <si>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</si>
  <si>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</si>
  <si>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</si>
  <si>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</si>
  <si>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</si>
  <si>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</si>
  <si>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</si>
  <si>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</si>
  <si>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</si>
  <si>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</si>
  <si>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</si>
  <si>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SEPTEMBER 30,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</si>
  <si>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</si>
  <si>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</si>
  <si>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</si>
  <si>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</si>
  <si>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</si>
  <si>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</si>
  <si>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</si>
  <si>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</si>
  <si>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</si>
  <si>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</si>
  <si>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</si>
  <si>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</si>
  <si>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</si>
  <si>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</si>
  <si>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</si>
  <si>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</si>
  <si>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</si>
  <si>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</si>
  <si>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</si>
  <si>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</si>
  <si>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</si>
  <si>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</si>
  <si>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</si>
  <si>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</si>
  <si>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</si>
  <si>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</si>
  <si>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</si>
  <si>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</si>
  <si>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</si>
  <si>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</si>
  <si>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</si>
  <si>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</si>
  <si>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</si>
  <si>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</si>
  <si>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</si>
  <si>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</si>
  <si>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</si>
  <si>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</si>
  <si>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</si>
  <si>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</si>
  <si>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</si>
  <si>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</si>
  <si>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</si>
  <si>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</si>
  <si>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</si>
  <si>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</si>
  <si>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</si>
  <si>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</si>
  <si>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</si>
  <si>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</si>
  <si>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</si>
  <si>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</si>
  <si>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7.40% POWER FIN CORP NCD RED 08-05-2030**</t>
  </si>
  <si>
    <t>INE134E08KQ1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</si>
  <si>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</si>
  <si>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</si>
  <si>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</si>
  <si>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</si>
  <si>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</si>
  <si>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</si>
  <si>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</si>
  <si>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</si>
  <si>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7.35% NHAI NCD RED 26-04-2030**</t>
  </si>
  <si>
    <t>INE906B07HP8</t>
  </si>
  <si>
    <t>7% POWER FIN CORP NCD RED 22-01-2031**</t>
  </si>
  <si>
    <t>INE134E07AN1</t>
  </si>
  <si>
    <t>9.35% POWER GRID CORP NCD RED 29-08-2029**</t>
  </si>
  <si>
    <t>INE752E07IZ7</t>
  </si>
  <si>
    <t>8.14% NUCLEAR POWER NCD RED 25-03-2030**</t>
  </si>
  <si>
    <t>INE206D08303</t>
  </si>
  <si>
    <t>8.13% NPCIL NCD 28-03-2028 XXXII B**</t>
  </si>
  <si>
    <t>INE206D08378</t>
  </si>
  <si>
    <t>6.75% HUDCO NCD RED 29-05-2030**</t>
  </si>
  <si>
    <t>INE031A08806</t>
  </si>
  <si>
    <t>6.8% NHPC SR AB STRPP E NCD 24-04-2030**</t>
  </si>
  <si>
    <t>INE848E07BN4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</si>
  <si>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</si>
  <si>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</si>
  <si>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</si>
  <si>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</si>
  <si>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</si>
  <si>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SEPTEMBER 30,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</si>
  <si>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</si>
  <si>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</si>
  <si>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</si>
  <si>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</si>
  <si>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</si>
  <si>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</si>
  <si>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</si>
  <si>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</si>
  <si>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</si>
  <si>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</si>
  <si>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</si>
  <si>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</si>
  <si>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</si>
  <si>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</si>
  <si>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</si>
  <si>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</si>
  <si>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</si>
  <si>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</si>
  <si>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</si>
  <si>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</si>
  <si>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</si>
  <si>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</si>
  <si>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</si>
  <si>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</si>
  <si>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</si>
  <si>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</si>
  <si>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</si>
  <si>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</si>
  <si>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</si>
  <si>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</si>
  <si>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</si>
  <si>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8.1% NTPC NCD RED 27-05-2031**</t>
  </si>
  <si>
    <t>INE733E07KD0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</si>
  <si>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</si>
  <si>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</si>
  <si>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</si>
  <si>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</si>
  <si>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</si>
  <si>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</si>
  <si>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</si>
  <si>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</si>
  <si>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</si>
  <si>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</si>
  <si>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</si>
  <si>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</si>
  <si>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</si>
  <si>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SEPTEMBER 30,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</si>
  <si>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</si>
  <si>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</si>
  <si>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</si>
  <si>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</si>
  <si>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</si>
  <si>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</si>
  <si>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</si>
  <si>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</si>
  <si>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</si>
  <si>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</si>
  <si>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</si>
  <si>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</si>
  <si>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</si>
  <si>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</si>
  <si>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</si>
  <si>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</si>
  <si>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</si>
  <si>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</si>
  <si>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</si>
  <si>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</si>
  <si>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</si>
  <si>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</si>
  <si>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</si>
  <si>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</si>
  <si>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</si>
  <si>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</si>
  <si>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</si>
  <si>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</si>
  <si>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</si>
  <si>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</si>
  <si>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</si>
  <si>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</si>
  <si>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</si>
  <si>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</si>
  <si>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</si>
  <si>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</si>
  <si>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</si>
  <si>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</si>
  <si>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</si>
  <si>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SEPTEMBER 30,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</si>
  <si>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</si>
  <si>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</si>
  <si>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</si>
  <si>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</si>
  <si>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</si>
  <si>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</si>
  <si>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</si>
  <si>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</si>
  <si>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</si>
  <si>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</si>
  <si>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</si>
  <si>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</si>
  <si>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</si>
  <si>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</si>
  <si>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</si>
  <si>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</si>
  <si>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</si>
  <si>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</si>
  <si>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</si>
  <si>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</si>
  <si>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</si>
  <si>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</si>
  <si>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</si>
  <si>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</si>
  <si>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</si>
  <si>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</si>
  <si>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</si>
  <si>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</si>
  <si>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</si>
  <si>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</si>
  <si>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</si>
  <si>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</si>
  <si>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</si>
  <si>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</si>
  <si>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</si>
  <si>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SEPTEMBER 30,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</si>
  <si>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</si>
  <si>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</si>
  <si>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</si>
  <si>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</si>
  <si>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</si>
  <si>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</si>
  <si>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</si>
  <si>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</si>
  <si>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</si>
  <si>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</si>
  <si>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</si>
  <si>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</si>
  <si>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</si>
  <si>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</si>
  <si>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</si>
  <si>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</si>
  <si>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</si>
  <si>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</si>
  <si>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</si>
  <si>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</si>
  <si>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</si>
  <si>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</si>
  <si>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SEPTEMBER 30, 2023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</si>
  <si>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</si>
  <si>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</si>
  <si>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</si>
  <si>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</si>
  <si>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</si>
  <si>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</si>
  <si>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</si>
  <si>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</si>
  <si>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</si>
  <si>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</si>
  <si>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</si>
  <si>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</si>
  <si>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</si>
  <si>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</si>
  <si>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</si>
  <si>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</si>
  <si>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</si>
  <si>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</si>
  <si>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</si>
  <si>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</si>
  <si>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SEPTEMBER 30,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</si>
  <si>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</si>
  <si>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</si>
  <si>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</si>
  <si>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</si>
  <si>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</si>
  <si>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</si>
  <si>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</si>
  <si>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</si>
  <si>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</si>
  <si>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</si>
  <si>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</si>
  <si>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</si>
  <si>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</si>
  <si>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</si>
  <si>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</si>
  <si>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</si>
  <si>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</si>
  <si>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</si>
  <si>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</si>
  <si>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</si>
  <si>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</si>
  <si>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</si>
  <si>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</si>
  <si>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</si>
  <si>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SEPTEMBER 30,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</si>
  <si>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</si>
  <si>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</si>
  <si>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</si>
  <si>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</si>
  <si>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</si>
  <si>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8.11% REC LTD NCD 07-10-2025 SR136**</t>
  </si>
  <si>
    <t>INE020B08963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</si>
  <si>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</si>
  <si>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</si>
  <si>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</si>
  <si>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</si>
  <si>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</si>
  <si>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</si>
  <si>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</si>
  <si>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</si>
  <si>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</si>
  <si>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</si>
  <si>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</si>
  <si>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</si>
  <si>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</t>
  </si>
  <si>
    <t>INE134E08KT5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</si>
  <si>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</si>
  <si>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</si>
  <si>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</si>
  <si>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</si>
  <si>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</si>
  <si>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</si>
  <si>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</si>
  <si>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</si>
  <si>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</si>
  <si>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</si>
  <si>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</si>
  <si>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</si>
  <si>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</si>
  <si>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</si>
  <si>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</si>
  <si>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</si>
  <si>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</si>
  <si>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</si>
  <si>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</si>
  <si>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</si>
  <si>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</si>
  <si>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</si>
  <si>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</si>
  <si>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</si>
  <si>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</si>
  <si>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</si>
  <si>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</si>
  <si>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</si>
  <si>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</si>
  <si>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</si>
  <si>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</si>
  <si>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</si>
  <si>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</si>
  <si>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</si>
  <si>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</si>
  <si>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</si>
  <si>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</si>
  <si>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</si>
  <si>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</si>
  <si>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</si>
  <si>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</si>
  <si>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</si>
  <si>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</si>
  <si>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</si>
  <si>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</si>
  <si>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</si>
  <si>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</si>
  <si>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SEPTEMBER 30,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</si>
  <si>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</si>
  <si>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</si>
  <si>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</si>
  <si>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</si>
  <si>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</si>
  <si>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</si>
  <si>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</si>
  <si>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</si>
  <si>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SEPTEMBER 30,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</si>
  <si>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</si>
  <si>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</si>
  <si>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</si>
  <si>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</si>
  <si>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</si>
  <si>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</si>
  <si>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SEPTEMBER 30,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</si>
  <si>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</si>
  <si>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</si>
  <si>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</si>
  <si>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</si>
  <si>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SEPTEMBER 30,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</si>
  <si>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</si>
  <si>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</si>
  <si>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</si>
  <si>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</si>
  <si>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SEPTEMBER 30,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</si>
  <si>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</si>
  <si>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</si>
  <si>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</si>
  <si>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</si>
  <si>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</si>
  <si>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SEPTEMBER 30,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</si>
  <si>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</si>
  <si>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</si>
  <si>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</si>
  <si>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</si>
  <si>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</si>
  <si>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SEPTEMBER 30, 2023</t>
  </si>
  <si>
    <t>(An open ended debt scheme investing in government securities across maturity)</t>
  </si>
  <si>
    <t>7.18% GOVT OF INDIA RED 24-07-2037</t>
  </si>
  <si>
    <t>IN0020230077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</si>
  <si>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</si>
  <si>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</si>
  <si>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</si>
  <si>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</si>
  <si>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</si>
  <si>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</si>
  <si>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SEPTEMBER 30,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</si>
  <si>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</si>
  <si>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</si>
  <si>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</si>
  <si>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</si>
  <si>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</si>
  <si>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</si>
  <si>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</si>
  <si>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</si>
  <si>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</si>
  <si>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</si>
  <si>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</si>
  <si>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</si>
  <si>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</si>
  <si>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</si>
  <si>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</si>
  <si>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</si>
  <si>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</si>
  <si>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</si>
  <si>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</si>
  <si>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</si>
  <si>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</si>
  <si>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</si>
  <si>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</si>
  <si>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</si>
  <si>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</si>
  <si>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</si>
  <si>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</si>
  <si>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</si>
  <si>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</si>
  <si>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</si>
  <si>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</si>
  <si>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</si>
  <si>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</si>
  <si>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</si>
  <si>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</si>
  <si>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</si>
  <si>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</si>
  <si>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</si>
  <si>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</si>
  <si>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</si>
  <si>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</si>
  <si>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</si>
  <si>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</si>
  <si>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</si>
  <si>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</si>
  <si>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</si>
  <si>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</si>
  <si>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</si>
  <si>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</si>
  <si>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</si>
  <si>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</si>
  <si>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</si>
  <si>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</si>
  <si>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</si>
  <si>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</si>
  <si>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</si>
  <si>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</si>
  <si>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</si>
  <si>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</si>
  <si>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</si>
  <si>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</si>
  <si>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</si>
  <si>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</si>
  <si>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</si>
  <si>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</si>
  <si>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7.57% GUJARAT SDL RED 09-11-2026</t>
  </si>
  <si>
    <t>IN1520220154</t>
  </si>
  <si>
    <t>7.59% HARYANA SDL RED 15-02-2027</t>
  </si>
  <si>
    <t>IN1620160268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</si>
  <si>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</si>
  <si>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</si>
  <si>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</si>
  <si>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</si>
  <si>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</si>
  <si>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</si>
  <si>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</si>
  <si>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</si>
  <si>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</si>
  <si>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</si>
  <si>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</si>
  <si>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</si>
  <si>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</si>
  <si>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</si>
  <si>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</si>
  <si>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</si>
  <si>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</si>
  <si>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</si>
  <si>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</si>
  <si>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</si>
  <si>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</si>
  <si>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</si>
  <si>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</si>
  <si>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</si>
  <si>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</si>
  <si>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</si>
  <si>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</si>
  <si>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SEPTEMBER 30,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</si>
  <si>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</si>
  <si>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</si>
  <si>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</si>
  <si>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</si>
  <si>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</si>
  <si>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</si>
  <si>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</si>
  <si>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</si>
  <si>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</si>
  <si>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</si>
  <si>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</si>
  <si>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</si>
  <si>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</si>
  <si>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</si>
  <si>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</si>
  <si>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</si>
  <si>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</si>
  <si>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</t>
  </si>
  <si>
    <t>INE261F08DW2</t>
  </si>
  <si>
    <t>5.85% REC LTD NCD RED 20-12-2025**</t>
  </si>
  <si>
    <t>INE020B08DF6</t>
  </si>
  <si>
    <t>7.50% NABARD NCD SR 23F RED 17-12-2025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</si>
  <si>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</si>
  <si>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</si>
  <si>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</si>
  <si>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</si>
  <si>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</si>
  <si>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</si>
  <si>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</si>
  <si>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</si>
  <si>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</si>
  <si>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</si>
  <si>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</si>
  <si>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</si>
  <si>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</si>
  <si>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</si>
  <si>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</si>
  <si>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</si>
  <si>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</si>
  <si>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</si>
  <si>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</si>
  <si>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</si>
  <si>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</si>
  <si>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</si>
  <si>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</si>
  <si>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</si>
  <si>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</si>
  <si>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</si>
  <si>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</si>
  <si>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</si>
  <si>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</si>
  <si>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</si>
  <si>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</si>
  <si>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</si>
  <si>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</si>
  <si>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</si>
  <si>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</si>
  <si>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</si>
  <si>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</si>
  <si>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</si>
  <si>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</si>
  <si>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</si>
  <si>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</si>
  <si>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</si>
  <si>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</si>
  <si>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</si>
  <si>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</si>
  <si>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</si>
  <si>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</si>
  <si>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</si>
  <si>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</si>
  <si>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</si>
  <si>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</si>
  <si>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</si>
  <si>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</si>
  <si>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</si>
  <si>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</si>
  <si>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</si>
  <si>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</si>
  <si>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</si>
  <si>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</si>
  <si>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</si>
  <si>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</si>
  <si>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</si>
  <si>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</si>
  <si>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</si>
  <si>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</si>
  <si>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</si>
  <si>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</si>
  <si>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</si>
  <si>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</si>
  <si>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</si>
  <si>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</si>
  <si>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</si>
  <si>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</si>
  <si>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</si>
  <si>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</si>
  <si>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</si>
  <si>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</si>
  <si>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</si>
  <si>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</si>
  <si>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</si>
  <si>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</si>
  <si>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</si>
  <si>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</si>
  <si>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</si>
  <si>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</si>
  <si>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8.29% ANDHRA PRADESH SDL RED 13-01-2026</t>
  </si>
  <si>
    <t>IN1020150117</t>
  </si>
  <si>
    <t>8.30% MADHYA PRADESH SDL RED 13-01-2026</t>
  </si>
  <si>
    <t>IN2120150080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</si>
  <si>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</si>
  <si>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</si>
  <si>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</si>
  <si>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</si>
  <si>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</si>
  <si>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</si>
  <si>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</si>
  <si>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</si>
  <si>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</si>
  <si>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</si>
  <si>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</si>
  <si>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</si>
  <si>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</si>
  <si>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</si>
  <si>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</si>
  <si>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</si>
  <si>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</si>
  <si>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</si>
  <si>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</si>
  <si>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</si>
  <si>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</si>
  <si>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</si>
  <si>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</si>
  <si>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</si>
  <si>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</si>
  <si>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</si>
  <si>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</si>
  <si>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</si>
  <si>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</si>
  <si>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</si>
  <si>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</si>
  <si>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</si>
  <si>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</si>
  <si>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</si>
  <si>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</si>
  <si>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</si>
  <si>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</si>
  <si>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</si>
  <si>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</si>
  <si>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</si>
  <si>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</si>
  <si>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</si>
  <si>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</si>
  <si>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</si>
  <si>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</si>
  <si>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</si>
  <si>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</si>
  <si>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</si>
  <si>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</si>
  <si>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</si>
  <si>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</si>
  <si>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</si>
  <si>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</si>
  <si>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SEPTEMBER 30,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</si>
  <si>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</si>
  <si>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</si>
  <si>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</si>
  <si>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</si>
  <si>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</si>
  <si>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</si>
  <si>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</si>
  <si>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</si>
  <si>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</si>
  <si>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</si>
  <si>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</si>
  <si>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</si>
  <si>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</si>
  <si>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</si>
  <si>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</si>
  <si>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</si>
  <si>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</si>
  <si>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</si>
  <si>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SEPTEMBER 30,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</si>
  <si>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</si>
  <si>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</si>
  <si>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</si>
  <si>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</si>
  <si>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</si>
  <si>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</si>
  <si>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</si>
  <si>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</si>
  <si>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ICICI Bank Ltd.</t>
  </si>
  <si>
    <t>INE090A01021</t>
  </si>
  <si>
    <t>Tata Motors Ltd.</t>
  </si>
  <si>
    <t>INE155A01022</t>
  </si>
  <si>
    <t>Automobiles</t>
  </si>
  <si>
    <t>Bank of Baroda</t>
  </si>
  <si>
    <t>INE028A01039</t>
  </si>
  <si>
    <t>NMDC Ltd.</t>
  </si>
  <si>
    <t>INE584A01023</t>
  </si>
  <si>
    <t>Minerals &amp; Mining</t>
  </si>
  <si>
    <t>Adani Enterprises Ltd.</t>
  </si>
  <si>
    <t>INE423A01024</t>
  </si>
  <si>
    <t>Metals &amp; Minerals Trading</t>
  </si>
  <si>
    <t>The Federal Bank Ltd.</t>
  </si>
  <si>
    <t>INE171A01029</t>
  </si>
  <si>
    <t>Sun Pharmaceutical Industries Ltd.</t>
  </si>
  <si>
    <t>INE044A01036</t>
  </si>
  <si>
    <t>Pharmaceuticals &amp; Biotechnology</t>
  </si>
  <si>
    <t>Kotak Mahindra Bank Ltd.</t>
  </si>
  <si>
    <t>INE237A01028</t>
  </si>
  <si>
    <t>Adani Ports &amp; Special Economic Zone Ltd.</t>
  </si>
  <si>
    <t>INE742F01042</t>
  </si>
  <si>
    <t>Transport Infrastructure</t>
  </si>
  <si>
    <t>Bharat Heavy Electricals Ltd.</t>
  </si>
  <si>
    <t>INE257A01026</t>
  </si>
  <si>
    <t>Electrical Equipment</t>
  </si>
  <si>
    <t>NTPC Ltd.</t>
  </si>
  <si>
    <t>INE733E01010</t>
  </si>
  <si>
    <t>Power</t>
  </si>
  <si>
    <t>Indus Towers Ltd.</t>
  </si>
  <si>
    <t>INE121J01017</t>
  </si>
  <si>
    <t>Telecom - Services</t>
  </si>
  <si>
    <t>IndusInd Bank Ltd.</t>
  </si>
  <si>
    <t>INE095A01012</t>
  </si>
  <si>
    <t>Steel Authority of India Ltd.</t>
  </si>
  <si>
    <t>INE114A01011</t>
  </si>
  <si>
    <t>Ferrous Metals</t>
  </si>
  <si>
    <t>SBI Life Insurance Company Ltd.</t>
  </si>
  <si>
    <t>INE123W01016</t>
  </si>
  <si>
    <t>Insurance</t>
  </si>
  <si>
    <t>Punjab National Bank</t>
  </si>
  <si>
    <t>INE160A01022</t>
  </si>
  <si>
    <t>Canara Bank</t>
  </si>
  <si>
    <t>INE476A01014</t>
  </si>
  <si>
    <t>Zee Entertainment Enterprises Ltd.</t>
  </si>
  <si>
    <t>INE256A01028</t>
  </si>
  <si>
    <t>Entertainment</t>
  </si>
  <si>
    <t>Jindal Steel &amp; Power Ltd.</t>
  </si>
  <si>
    <t>INE749A01030</t>
  </si>
  <si>
    <t>GAIL (India) Ltd.</t>
  </si>
  <si>
    <t>INE129A01019</t>
  </si>
  <si>
    <t>Gas</t>
  </si>
  <si>
    <t>Grasim Industries Ltd.</t>
  </si>
  <si>
    <t>INE047A01021</t>
  </si>
  <si>
    <t>Cement &amp; Cement Products</t>
  </si>
  <si>
    <t>Maruti Suzuki India Ltd.</t>
  </si>
  <si>
    <t>INE585B01010</t>
  </si>
  <si>
    <t>Axis Bank Ltd.</t>
  </si>
  <si>
    <t>INE238A01034</t>
  </si>
  <si>
    <t>RBL Bank Ltd.</t>
  </si>
  <si>
    <t>INE976G01028</t>
  </si>
  <si>
    <t>PVR Inox Ltd.</t>
  </si>
  <si>
    <t>INE191H01014</t>
  </si>
  <si>
    <t>National Aluminium Company Ltd.</t>
  </si>
  <si>
    <t>INE139A01034</t>
  </si>
  <si>
    <t>Non - Ferrous Metals</t>
  </si>
  <si>
    <t>Coal India Ltd.</t>
  </si>
  <si>
    <t>INE522F01014</t>
  </si>
  <si>
    <t>Consumable Fuels</t>
  </si>
  <si>
    <t>UPL Ltd.</t>
  </si>
  <si>
    <t>INE628A01036</t>
  </si>
  <si>
    <t>Fertilizers &amp; Agrochemicals</t>
  </si>
  <si>
    <t>Indiabulls Housing Finance Ltd.</t>
  </si>
  <si>
    <t>INE148I01020</t>
  </si>
  <si>
    <t>Finance</t>
  </si>
  <si>
    <t>Bandhan Bank Ltd.</t>
  </si>
  <si>
    <t>INE545U01014</t>
  </si>
  <si>
    <t>Polycab India Ltd.</t>
  </si>
  <si>
    <t>INE455K01017</t>
  </si>
  <si>
    <t>Industrial Products</t>
  </si>
  <si>
    <t>Vodafone Idea Ltd.</t>
  </si>
  <si>
    <t>INE669E01016</t>
  </si>
  <si>
    <t>Bajaj Finserv Ltd.</t>
  </si>
  <si>
    <t>INE918I01026</t>
  </si>
  <si>
    <t>Manappuram Finance Ltd.</t>
  </si>
  <si>
    <t>INE522D01027</t>
  </si>
  <si>
    <t>Vedanta Ltd.</t>
  </si>
  <si>
    <t>INE205A01025</t>
  </si>
  <si>
    <t>Diversified Metals</t>
  </si>
  <si>
    <t>IDFC Ltd.</t>
  </si>
  <si>
    <t>INE043D01016</t>
  </si>
  <si>
    <t>JK Cement Ltd.</t>
  </si>
  <si>
    <t>INE823G01014</t>
  </si>
  <si>
    <t>Oil &amp; Natural Gas Corporation Ltd.</t>
  </si>
  <si>
    <t>INE213A01029</t>
  </si>
  <si>
    <t>Oil</t>
  </si>
  <si>
    <t>Bajaj Auto Ltd.</t>
  </si>
  <si>
    <t>INE917I01010</t>
  </si>
  <si>
    <t>Cipla Ltd.</t>
  </si>
  <si>
    <t>INE059A01026</t>
  </si>
  <si>
    <t>GMR Airports Infrastructure Ltd.</t>
  </si>
  <si>
    <t>INE776C01039</t>
  </si>
  <si>
    <t>Coforge Ltd.</t>
  </si>
  <si>
    <t>INE591G01017</t>
  </si>
  <si>
    <t>IT - Software</t>
  </si>
  <si>
    <t>Tata Power Company Ltd.</t>
  </si>
  <si>
    <t>INE245A01021</t>
  </si>
  <si>
    <t>Tata Communications Ltd.</t>
  </si>
  <si>
    <t>INE151A01013</t>
  </si>
  <si>
    <t>Hindustan Aeronautics Ltd.</t>
  </si>
  <si>
    <t>INE066F01020</t>
  </si>
  <si>
    <t>Aerospace &amp; Defense</t>
  </si>
  <si>
    <t>LTIMindtree Ltd.</t>
  </si>
  <si>
    <t>INE214T01019</t>
  </si>
  <si>
    <t>Ultratech Cement Ltd.</t>
  </si>
  <si>
    <t>INE481G01011</t>
  </si>
  <si>
    <t>Sun TV Network Ltd.</t>
  </si>
  <si>
    <t>INE424H01027</t>
  </si>
  <si>
    <t>Hindalco Industries Ltd.</t>
  </si>
  <si>
    <t>INE038A01020</t>
  </si>
  <si>
    <t>United Breweries Ltd.</t>
  </si>
  <si>
    <t>INE686F01025</t>
  </si>
  <si>
    <t>Beverages</t>
  </si>
  <si>
    <t>ITC Ltd.</t>
  </si>
  <si>
    <t>INE154A01025</t>
  </si>
  <si>
    <t>Diversified FMCG</t>
  </si>
  <si>
    <t>Hindustan Petroleum Corporation Ltd.</t>
  </si>
  <si>
    <t>INE094A01015</t>
  </si>
  <si>
    <t>Petronet LNG Ltd.</t>
  </si>
  <si>
    <t>INE347G01014</t>
  </si>
  <si>
    <t>Aurobindo Pharma Ltd.</t>
  </si>
  <si>
    <t>INE406A01037</t>
  </si>
  <si>
    <t>Ambuja Cements Ltd.</t>
  </si>
  <si>
    <t>INE079A01024</t>
  </si>
  <si>
    <t>Indian Railway Catering &amp;Tou. Corp. Ltd.</t>
  </si>
  <si>
    <t>INE335Y01020</t>
  </si>
  <si>
    <t>Leisure Services</t>
  </si>
  <si>
    <t>City Union Bank Ltd.</t>
  </si>
  <si>
    <t>INE491A01021</t>
  </si>
  <si>
    <t>Power Finance Corporation Ltd.</t>
  </si>
  <si>
    <t>INE134E01011</t>
  </si>
  <si>
    <t>Multi Commodity Exchange Of India Ltd.</t>
  </si>
  <si>
    <t>INE745G01035</t>
  </si>
  <si>
    <t>Capital Markets</t>
  </si>
  <si>
    <t>Oberoi Realty Ltd.</t>
  </si>
  <si>
    <t>INE093I01010</t>
  </si>
  <si>
    <t>Realty</t>
  </si>
  <si>
    <t>Bharat Forge Ltd.</t>
  </si>
  <si>
    <t>INE465A01025</t>
  </si>
  <si>
    <t>HDFC Life Insurance Company Ltd.</t>
  </si>
  <si>
    <t>INE795G01014</t>
  </si>
  <si>
    <t>Glenmark Pharmaceuticals Ltd.</t>
  </si>
  <si>
    <t>INE935A01035</t>
  </si>
  <si>
    <t>LIC Housing Finance Ltd.</t>
  </si>
  <si>
    <t>INE115A01026</t>
  </si>
  <si>
    <t>Lupin Ltd.</t>
  </si>
  <si>
    <t>INE326A01037</t>
  </si>
  <si>
    <t>Tata Steel Ltd.</t>
  </si>
  <si>
    <t>INE081A01020</t>
  </si>
  <si>
    <t>L&amp;T Finance Holdings Ltd.</t>
  </si>
  <si>
    <t>INE498L01015</t>
  </si>
  <si>
    <t>JSW Steel Ltd.</t>
  </si>
  <si>
    <t>INE019A01038</t>
  </si>
  <si>
    <t>State Bank of India</t>
  </si>
  <si>
    <t>INE062A01020</t>
  </si>
  <si>
    <t>Aarti Industries Ltd.</t>
  </si>
  <si>
    <t>INE769A01020</t>
  </si>
  <si>
    <t>Chemicals &amp; Petrochemicals</t>
  </si>
  <si>
    <t>Birlasoft Ltd.</t>
  </si>
  <si>
    <t>INE836A01035</t>
  </si>
  <si>
    <t>Dr. Reddy's Laboratories Ltd.</t>
  </si>
  <si>
    <t>INE089A01023</t>
  </si>
  <si>
    <t>Syngene International Ltd.</t>
  </si>
  <si>
    <t>INE398R01022</t>
  </si>
  <si>
    <t>Healthcare Services</t>
  </si>
  <si>
    <t>Hindustan Copper Ltd.</t>
  </si>
  <si>
    <t>INE531E01026</t>
  </si>
  <si>
    <t>Deepak Nitrite Ltd.</t>
  </si>
  <si>
    <t>INE288B01029</t>
  </si>
  <si>
    <t>Shriram Finance Ltd.</t>
  </si>
  <si>
    <t>INE721A01013</t>
  </si>
  <si>
    <t>Apollo Hospitals Enterprise Ltd.</t>
  </si>
  <si>
    <t>INE437A01024</t>
  </si>
  <si>
    <t>Dr. Lal Path Labs Ltd.</t>
  </si>
  <si>
    <t>INE600L01024</t>
  </si>
  <si>
    <t>Aditya Birla Capital Ltd.</t>
  </si>
  <si>
    <t>INE674K01013</t>
  </si>
  <si>
    <t>Biocon Ltd.</t>
  </si>
  <si>
    <t>INE376G01013</t>
  </si>
  <si>
    <t>United Spirits Ltd.</t>
  </si>
  <si>
    <t>INE854D01024</t>
  </si>
  <si>
    <t>Indian Energy Exchange Ltd.</t>
  </si>
  <si>
    <t>INE022Q01020</t>
  </si>
  <si>
    <t>Piramal Enterprises Ltd.</t>
  </si>
  <si>
    <t>INE140A01024</t>
  </si>
  <si>
    <t>Metropolis Healthcare Ltd.</t>
  </si>
  <si>
    <t>INE112L01020</t>
  </si>
  <si>
    <t>ABB India Ltd.</t>
  </si>
  <si>
    <t>INE117A01022</t>
  </si>
  <si>
    <t>Gujarat Gas Ltd.</t>
  </si>
  <si>
    <t>INE844O01030</t>
  </si>
  <si>
    <t>Bharat Petroleum Corporation Ltd.</t>
  </si>
  <si>
    <t>INE029A01011</t>
  </si>
  <si>
    <t>Shree Cement Ltd.</t>
  </si>
  <si>
    <t>INE070A01015</t>
  </si>
  <si>
    <t>Indian Oil Corporation Ltd.</t>
  </si>
  <si>
    <t>INE242A01010</t>
  </si>
  <si>
    <t>Alkem Laboratories Ltd.</t>
  </si>
  <si>
    <t>INE540L01014</t>
  </si>
  <si>
    <t>Power Grid Corporation of India Ltd.</t>
  </si>
  <si>
    <t>INE752E01010</t>
  </si>
  <si>
    <t>Chambal Fertilizers &amp; Chemicals Ltd.</t>
  </si>
  <si>
    <t>INE085A01013</t>
  </si>
  <si>
    <t>Max Financial Services Ltd.</t>
  </si>
  <si>
    <t>INE180A01020</t>
  </si>
  <si>
    <t>Dalmia Bharat Ltd.</t>
  </si>
  <si>
    <t>INE00R701025</t>
  </si>
  <si>
    <t>Gujarat Narmada Valley Fert &amp; Chem Ltd.</t>
  </si>
  <si>
    <t>INE113A01013</t>
  </si>
  <si>
    <t>Tech Mahindra Ltd.</t>
  </si>
  <si>
    <t>INE669C01036</t>
  </si>
  <si>
    <t>InterGlobe Aviation Ltd.</t>
  </si>
  <si>
    <t>INE646L01027</t>
  </si>
  <si>
    <t>Transport Services</t>
  </si>
  <si>
    <t>REC Ltd.</t>
  </si>
  <si>
    <t>INE020B01018</t>
  </si>
  <si>
    <t>DLF Ltd.</t>
  </si>
  <si>
    <t>INE271C01023</t>
  </si>
  <si>
    <t>Bosch Ltd.</t>
  </si>
  <si>
    <t>INE323A01026</t>
  </si>
  <si>
    <t>Auto Components</t>
  </si>
  <si>
    <t>Tata Chemicals Ltd.</t>
  </si>
  <si>
    <t>INE092A01019</t>
  </si>
  <si>
    <t>Dabur India Ltd.</t>
  </si>
  <si>
    <t>INE016A01026</t>
  </si>
  <si>
    <t>Personal Products</t>
  </si>
  <si>
    <t>Larsen &amp; Toubro Ltd.</t>
  </si>
  <si>
    <t>INE018A01030</t>
  </si>
  <si>
    <t>Construction</t>
  </si>
  <si>
    <t>SBI Cards &amp; Payment Services Ltd.</t>
  </si>
  <si>
    <t>INE018E01016</t>
  </si>
  <si>
    <t>Dixon Technologies (India) Ltd.</t>
  </si>
  <si>
    <t>INE935N01020</t>
  </si>
  <si>
    <t>Consumer Durables</t>
  </si>
  <si>
    <t>Samvardhana Motherson International Ltd.</t>
  </si>
  <si>
    <t>INE775A01035</t>
  </si>
  <si>
    <t>Page Industries Ltd.</t>
  </si>
  <si>
    <t>INE761H01022</t>
  </si>
  <si>
    <t>Textiles &amp; Apparels</t>
  </si>
  <si>
    <t>Eicher Motors Ltd.</t>
  </si>
  <si>
    <t>INE066A01021</t>
  </si>
  <si>
    <t>Hindustan Unilever Ltd.</t>
  </si>
  <si>
    <t>INE030A01027</t>
  </si>
  <si>
    <t>Tata Consultancy Services Ltd.</t>
  </si>
  <si>
    <t>INE467B01029</t>
  </si>
  <si>
    <t>Wipro Ltd.</t>
  </si>
  <si>
    <t>INE075A01022</t>
  </si>
  <si>
    <t>The Indian Hotels Company Ltd.</t>
  </si>
  <si>
    <t>INE053A01029</t>
  </si>
  <si>
    <t>Siemens Ltd.</t>
  </si>
  <si>
    <t>INE003A01024</t>
  </si>
  <si>
    <t>Exide Industries Ltd.</t>
  </si>
  <si>
    <t>INE302A01020</t>
  </si>
  <si>
    <t>Havells India Ltd.</t>
  </si>
  <si>
    <t>INE176B01034</t>
  </si>
  <si>
    <t>P I INDUSTRIES LIMITED</t>
  </si>
  <si>
    <t>INE603J01030</t>
  </si>
  <si>
    <t>Voltas Ltd.</t>
  </si>
  <si>
    <t>INE226A01021</t>
  </si>
  <si>
    <t>Indraprastha Gas Ltd.</t>
  </si>
  <si>
    <t>INE203G01027</t>
  </si>
  <si>
    <t>Nestle India Ltd.</t>
  </si>
  <si>
    <t>INE239A01016</t>
  </si>
  <si>
    <t>Food Products</t>
  </si>
  <si>
    <t>The India Cements Ltd.</t>
  </si>
  <si>
    <t>INE383A01012</t>
  </si>
  <si>
    <t>Torrent Pharmaceuticals Ltd.</t>
  </si>
  <si>
    <t>INE685A01028</t>
  </si>
  <si>
    <t>ICICI Lombard General Insurance Co. Ltd.</t>
  </si>
  <si>
    <t>INE765G01017</t>
  </si>
  <si>
    <t>Can Fin Homes Ltd.</t>
  </si>
  <si>
    <t>INE477A01020</t>
  </si>
  <si>
    <t>Persistent Systems Ltd.</t>
  </si>
  <si>
    <t>INE262H01013</t>
  </si>
  <si>
    <t>Tata Consumer Products Ltd.</t>
  </si>
  <si>
    <t>INE192A01025</t>
  </si>
  <si>
    <t>Agricultural Food &amp; other Products</t>
  </si>
  <si>
    <t>Bajaj Finance Ltd.</t>
  </si>
  <si>
    <t>INE296A01024</t>
  </si>
  <si>
    <t>Crompton Greaves Cons Electrical Ltd.</t>
  </si>
  <si>
    <t>INE299U01018</t>
  </si>
  <si>
    <t>Trent Ltd.</t>
  </si>
  <si>
    <t>INE849A01020</t>
  </si>
  <si>
    <t>Retailing</t>
  </si>
  <si>
    <t>Zydus Lifesciences Ltd.</t>
  </si>
  <si>
    <t>INE010B01027</t>
  </si>
  <si>
    <t>Divi's Laboratories Ltd.</t>
  </si>
  <si>
    <t>INE361B01024</t>
  </si>
  <si>
    <t>Mahindra &amp; Mahindra Ltd.</t>
  </si>
  <si>
    <t>INE101A01026</t>
  </si>
  <si>
    <t>Godrej Consumer Products Ltd.</t>
  </si>
  <si>
    <t>INE102D01028</t>
  </si>
  <si>
    <t>Escorts Kubota Ltd.</t>
  </si>
  <si>
    <t>INE042A01014</t>
  </si>
  <si>
    <t>Agricultural, Commercial &amp; Construction Vehicles</t>
  </si>
  <si>
    <t>HCL Technologies Ltd.</t>
  </si>
  <si>
    <t>INE860A01027</t>
  </si>
  <si>
    <t>Mphasis Ltd.</t>
  </si>
  <si>
    <t>INE356A01018</t>
  </si>
  <si>
    <t>Aditya Birla Fashion and Retail Ltd.</t>
  </si>
  <si>
    <t>INE647O01011</t>
  </si>
  <si>
    <t>Abbott India Ltd.</t>
  </si>
  <si>
    <t>INE358A01014</t>
  </si>
  <si>
    <t>Navin Fluorine International Ltd.</t>
  </si>
  <si>
    <t>INE048G01026</t>
  </si>
  <si>
    <t>Indiamart Intermesh Ltd.</t>
  </si>
  <si>
    <t>INE933S01016</t>
  </si>
  <si>
    <t>Balrampur Chini Mills Ltd.</t>
  </si>
  <si>
    <t>INE119A01028</t>
  </si>
  <si>
    <t>Asian Paints Ltd.</t>
  </si>
  <si>
    <t>INE021A01026</t>
  </si>
  <si>
    <t>Info Edge (India) Ltd.</t>
  </si>
  <si>
    <t>INE663F01024</t>
  </si>
  <si>
    <t>Container Corporation Of India Ltd.</t>
  </si>
  <si>
    <t>INE111A01025</t>
  </si>
  <si>
    <t>Apollo Tyres Ltd.</t>
  </si>
  <si>
    <t>INE438A01022</t>
  </si>
  <si>
    <t>Godrej Properties Ltd.</t>
  </si>
  <si>
    <t>INE484J01027</t>
  </si>
  <si>
    <t>Ashok Leyland Ltd.</t>
  </si>
  <si>
    <t>INE208A01029</t>
  </si>
  <si>
    <t>Titan Company Ltd.</t>
  </si>
  <si>
    <t>INE280A01028</t>
  </si>
  <si>
    <t>Bharat Electronics Ltd.</t>
  </si>
  <si>
    <t>INE263A01024</t>
  </si>
  <si>
    <t>Oracle Financial Services Software Ltd.</t>
  </si>
  <si>
    <t>INE881D01027</t>
  </si>
  <si>
    <t>Pidilite Industries Ltd.</t>
  </si>
  <si>
    <t>INE318A01026</t>
  </si>
  <si>
    <t>Coromandel International Ltd.</t>
  </si>
  <si>
    <t>INE169A01031</t>
  </si>
  <si>
    <t>ACC Ltd.</t>
  </si>
  <si>
    <t>INE012A01025</t>
  </si>
  <si>
    <t>Mahanagar Gas Ltd.</t>
  </si>
  <si>
    <t>INE002S01010</t>
  </si>
  <si>
    <t>Marico Ltd.</t>
  </si>
  <si>
    <t>INE196A01026</t>
  </si>
  <si>
    <t>Bata India Ltd.</t>
  </si>
  <si>
    <t>INE176A01028</t>
  </si>
  <si>
    <t>(b) Unlisted</t>
  </si>
  <si>
    <t>Derivatives</t>
  </si>
  <si>
    <t>(a) Index/Stock Future</t>
  </si>
  <si>
    <t>Bata India Ltd.26/10/2023</t>
  </si>
  <si>
    <t>Marico Ltd.30/11/2023</t>
  </si>
  <si>
    <t>Mahanagar Gas Ltd.26/10/2023</t>
  </si>
  <si>
    <t>ACC Ltd.26/10/2023</t>
  </si>
  <si>
    <t>Coromandel International Ltd.26/10/2023</t>
  </si>
  <si>
    <t>Pidilite Industries Ltd.26/10/2023</t>
  </si>
  <si>
    <t>Oracle Financial Services Software Ltd.26/10/2023</t>
  </si>
  <si>
    <t>Bharat Electronics Ltd.26/10/2023</t>
  </si>
  <si>
    <t>Titan Company Ltd.26/10/2023</t>
  </si>
  <si>
    <t>Ashok Leyland Ltd.26/10/2023</t>
  </si>
  <si>
    <t>Godrej Properties Ltd.26/10/2023</t>
  </si>
  <si>
    <t>Apollo Tyres Ltd.26/10/2023</t>
  </si>
  <si>
    <t>Container Corporation Of India Ltd.26/10/2023</t>
  </si>
  <si>
    <t>Info Edge (India) Ltd.26/10/2023</t>
  </si>
  <si>
    <t>Asian Paints Ltd.26/10/2023</t>
  </si>
  <si>
    <t>Balrampur Chini Mills Ltd.26/10/2023</t>
  </si>
  <si>
    <t>Indiamart Intermesh Ltd.26/10/2023</t>
  </si>
  <si>
    <t>Navin Fluorine International Ltd.26/10/2023</t>
  </si>
  <si>
    <t>Abbott India Ltd.26/10/2023</t>
  </si>
  <si>
    <t>Aditya Birla Fashion and Retail Ltd.26/10/2023</t>
  </si>
  <si>
    <t>Mphasis Ltd.26/10/2023</t>
  </si>
  <si>
    <t>HCL Technologies Ltd.26/10/2023</t>
  </si>
  <si>
    <t>Escorts Kubota Ltd.26/10/2023</t>
  </si>
  <si>
    <t>Godrej Consumer Products Ltd.26/10/2023</t>
  </si>
  <si>
    <t>Mahindra &amp; Mahindra Ltd.26/10/2023</t>
  </si>
  <si>
    <t>Divi's Laboratories Ltd.26/10/2023</t>
  </si>
  <si>
    <t>Zydus Lifesciences Ltd.26/10/2023</t>
  </si>
  <si>
    <t>Trent Ltd.26/10/2023</t>
  </si>
  <si>
    <t>Bajaj Finance Ltd.26/10/2023</t>
  </si>
  <si>
    <t>Crompton Greaves Cons Electrical Ltd.26/10/2023</t>
  </si>
  <si>
    <t>Tata Consumer Products Ltd.26/10/2023</t>
  </si>
  <si>
    <t>Persistent Systems Ltd.26/10/2023</t>
  </si>
  <si>
    <t>Can Fin Homes Ltd.26/10/2023</t>
  </si>
  <si>
    <t>ICICI Lombard General Insurance Co. Ltd.26/10/2023</t>
  </si>
  <si>
    <t>Torrent Pharmaceuticals Ltd.26/10/2023</t>
  </si>
  <si>
    <t>The India Cements Ltd.26/10/2023</t>
  </si>
  <si>
    <t>Nestle India Ltd.26/10/2023</t>
  </si>
  <si>
    <t>Indraprastha Gas Ltd.26/10/2023</t>
  </si>
  <si>
    <t>Voltas Ltd.26/10/2023</t>
  </si>
  <si>
    <t>P I INDUSTRIES LIMITED26/10/2023</t>
  </si>
  <si>
    <t>Havells India Ltd.26/10/2023</t>
  </si>
  <si>
    <t>Exide Industries Ltd.26/10/2023</t>
  </si>
  <si>
    <t>Siemens Ltd.26/10/2023</t>
  </si>
  <si>
    <t>The Indian Hotels Company Ltd.26/10/2023</t>
  </si>
  <si>
    <t>Wipro Ltd.26/10/2023</t>
  </si>
  <si>
    <t>Tata Consultancy Services Ltd.26/10/2023</t>
  </si>
  <si>
    <t>Hindustan Unilever Ltd.26/10/2023</t>
  </si>
  <si>
    <t>Eicher Motors Ltd.26/10/2023</t>
  </si>
  <si>
    <t>Page Industries Ltd.26/10/2023</t>
  </si>
  <si>
    <t>Samvardhana Motherson International Ltd.26/10/2023</t>
  </si>
  <si>
    <t>Dixon Technologies (India) Ltd.26/10/2023</t>
  </si>
  <si>
    <t>SBI Cards &amp; Payment Services Ltd.26/10/2023</t>
  </si>
  <si>
    <t>Larsen &amp; Toubro Ltd.26/10/2023</t>
  </si>
  <si>
    <t>Dabur India Ltd.26/10/2023</t>
  </si>
  <si>
    <t>Tata Chemicals Ltd.26/10/2023</t>
  </si>
  <si>
    <t>Bosch Ltd.26/10/2023</t>
  </si>
  <si>
    <t>DLF Ltd.26/10/2023</t>
  </si>
  <si>
    <t>REC Ltd.26/10/2023</t>
  </si>
  <si>
    <t>InterGlobe Aviation Ltd.26/10/2023</t>
  </si>
  <si>
    <t>Tech Mahindra Ltd.26/10/2023</t>
  </si>
  <si>
    <t>Gujarat Narmada Valley Fert &amp; Chem Ltd.26/10/2023</t>
  </si>
  <si>
    <t>Dalmia Bharat Ltd.26/10/2023</t>
  </si>
  <si>
    <t>Max Financial Services Ltd.26/10/2023</t>
  </si>
  <si>
    <t>Chambal Fertilizers &amp; Chemicals Ltd.26/10/2023</t>
  </si>
  <si>
    <t>Power Grid Corporation of India Ltd.26/10/2023</t>
  </si>
  <si>
    <t>Alkem Laboratories Ltd.26/10/2023</t>
  </si>
  <si>
    <t>Indian Oil Corporation Ltd.26/10/2023</t>
  </si>
  <si>
    <t>Shree Cement Ltd.26/10/2023</t>
  </si>
  <si>
    <t>Bharat Petroleum Corporation Ltd.26/10/2023</t>
  </si>
  <si>
    <t>Gujarat Gas Ltd.26/10/2023</t>
  </si>
  <si>
    <t>ABB India Ltd.26/10/2023</t>
  </si>
  <si>
    <t>Metropolis Healthcare Ltd.26/10/2023</t>
  </si>
  <si>
    <t>Piramal Enterprises Ltd.26/10/2023</t>
  </si>
  <si>
    <t>Indian Energy Exchange Ltd.26/10/2023</t>
  </si>
  <si>
    <t>United Spirits Ltd.26/10/2023</t>
  </si>
  <si>
    <t>Biocon Ltd.26/10/2023</t>
  </si>
  <si>
    <t>Dr. Lal Path Labs Ltd.26/10/2023</t>
  </si>
  <si>
    <t>Aditya Birla Capital Ltd.26/10/2023</t>
  </si>
  <si>
    <t>Apollo Hospitals Enterprise Ltd.26/10/2023</t>
  </si>
  <si>
    <t>Shriram Finance Ltd.26/10/2023</t>
  </si>
  <si>
    <t>Deepak Nitrite Ltd.26/10/2023</t>
  </si>
  <si>
    <t>Hindustan Copper Ltd.26/10/2023</t>
  </si>
  <si>
    <t>Syngene International Ltd.26/10/2023</t>
  </si>
  <si>
    <t>Dr. Reddy's Laboratories Ltd.26/10/2023</t>
  </si>
  <si>
    <t>Birlasoft Ltd.26/10/2023</t>
  </si>
  <si>
    <t>Aarti Industries Ltd.26/10/2023</t>
  </si>
  <si>
    <t>State Bank of India26/10/2023</t>
  </si>
  <si>
    <t>JSW Steel Ltd.26/10/2023</t>
  </si>
  <si>
    <t>L&amp;T Finance Holdings Ltd.26/10/2023</t>
  </si>
  <si>
    <t>Tata Steel Ltd.26/10/2023</t>
  </si>
  <si>
    <t>Lupin Ltd.26/10/2023</t>
  </si>
  <si>
    <t>LIC Housing Finance Ltd.26/10/2023</t>
  </si>
  <si>
    <t>Glenmark Pharmaceuticals Ltd.26/10/2023</t>
  </si>
  <si>
    <t>HDFC Life Insurance Company Ltd.26/10/2023</t>
  </si>
  <si>
    <t>Bharat Forge Ltd.26/10/2023</t>
  </si>
  <si>
    <t>Oberoi Realty Ltd.26/10/2023</t>
  </si>
  <si>
    <t>Multi Commodity Exchange Of India Ltd.26/10/2023</t>
  </si>
  <si>
    <t>Power Finance Corporation Ltd.26/10/2023</t>
  </si>
  <si>
    <t>City Union Bank Ltd.26/10/2023</t>
  </si>
  <si>
    <t>Indian Railway Catering &amp;Tou. Corp. Ltd.26/10/2023</t>
  </si>
  <si>
    <t>Ambuja Cements Ltd.26/10/2023</t>
  </si>
  <si>
    <t>Aurobindo Pharma Ltd.26/10/2023</t>
  </si>
  <si>
    <t>Petronet LNG Ltd.26/10/2023</t>
  </si>
  <si>
    <t>Hindustan Petroleum Corporation Ltd.26/10/2023</t>
  </si>
  <si>
    <t>ITC Ltd.26/10/2023</t>
  </si>
  <si>
    <t>United Breweries Ltd.26/10/2023</t>
  </si>
  <si>
    <t>Hindalco Industries Ltd.26/10/2023</t>
  </si>
  <si>
    <t>Sun TV Network Ltd.26/10/2023</t>
  </si>
  <si>
    <t>Ultratech Cement Ltd.26/10/2023</t>
  </si>
  <si>
    <t>LTIMindtree Ltd.26/10/2023</t>
  </si>
  <si>
    <t>Hindustan Aeronautics Ltd.26/10/2023</t>
  </si>
  <si>
    <t>Tata Communications Ltd.26/10/2023</t>
  </si>
  <si>
    <t>Tata Power Company Ltd.26/10/2023</t>
  </si>
  <si>
    <t>GMR Airports Infrastructure Ltd.26/10/2023</t>
  </si>
  <si>
    <t>Coforge Ltd.26/10/2023</t>
  </si>
  <si>
    <t>Cipla Ltd.26/10/2023</t>
  </si>
  <si>
    <t>Bajaj Auto Ltd.26/10/2023</t>
  </si>
  <si>
    <t>Oil &amp; Natural Gas Corporation Ltd.26/10/2023</t>
  </si>
  <si>
    <t>JK Cement Ltd.26/10/2023</t>
  </si>
  <si>
    <t>IDFC Ltd.26/10/2023</t>
  </si>
  <si>
    <t>Vedanta Ltd.26/10/2023</t>
  </si>
  <si>
    <t>Manappuram Finance Ltd.26/10/2023</t>
  </si>
  <si>
    <t>Bajaj Finserv Ltd.26/10/2023</t>
  </si>
  <si>
    <t>Vodafone Idea Ltd.26/10/2023</t>
  </si>
  <si>
    <t>Polycab India Ltd.26/10/2023</t>
  </si>
  <si>
    <t>Bandhan Bank Ltd.26/10/2023</t>
  </si>
  <si>
    <t>Indiabulls Housing Finance Ltd.26/10/2023</t>
  </si>
  <si>
    <t>UPL Ltd.26/10/2023</t>
  </si>
  <si>
    <t>Coal India Ltd.26/10/2023</t>
  </si>
  <si>
    <t>National Aluminium Company Ltd.26/10/2023</t>
  </si>
  <si>
    <t>PVR Inox Ltd.26/10/2023</t>
  </si>
  <si>
    <t>RBL Bank Ltd.26/10/2023</t>
  </si>
  <si>
    <t>Axis Bank Ltd.26/10/2023</t>
  </si>
  <si>
    <t>Maruti Suzuki India Ltd.26/10/2023</t>
  </si>
  <si>
    <t>Grasim Industries Ltd.26/10/2023</t>
  </si>
  <si>
    <t>GAIL (India) Ltd.26/10/2023</t>
  </si>
  <si>
    <t>Jindal Steel &amp; Power Ltd.26/10/2023</t>
  </si>
  <si>
    <t>Zee Entertainment Enterprises Ltd.26/10/2023</t>
  </si>
  <si>
    <t>Canara Bank26/10/2023</t>
  </si>
  <si>
    <t>Punjab National Bank26/10/2023</t>
  </si>
  <si>
    <t>SBI Life Insurance Company Ltd.26/10/2023</t>
  </si>
  <si>
    <t>Steel Authority of India Ltd.26/10/2023</t>
  </si>
  <si>
    <t>IndusInd Bank Ltd.26/10/2023</t>
  </si>
  <si>
    <t>Indus Towers Ltd.26/10/2023</t>
  </si>
  <si>
    <t>NTPC Ltd.26/10/2023</t>
  </si>
  <si>
    <t>Bharat Heavy Electricals Ltd.26/10/2023</t>
  </si>
  <si>
    <t>Adani Ports &amp; Special Economic Zone Ltd.26/10/2023</t>
  </si>
  <si>
    <t>Kotak Mahindra Bank Ltd.26/10/2023</t>
  </si>
  <si>
    <t>Sun Pharmaceutical Industries Ltd.26/10/2023</t>
  </si>
  <si>
    <t>The Federal Bank Ltd.26/10/2023</t>
  </si>
  <si>
    <t>Adani Enterprises Ltd.26/10/2023</t>
  </si>
  <si>
    <t>NMDC Ltd.26/10/2023</t>
  </si>
  <si>
    <t>Bank of Baroda26/10/2023</t>
  </si>
  <si>
    <t>Tata Motors Ltd.26/10/2023</t>
  </si>
  <si>
    <t>ICICI Bank Ltd.26/10/2023</t>
  </si>
  <si>
    <t>Reliance Industries Ltd.26/10/2023</t>
  </si>
  <si>
    <t>HDFC Bank Ltd.26/10/2023</t>
  </si>
  <si>
    <t>6.69% GOVT OF INDIA RED 27-06-2024</t>
  </si>
  <si>
    <t>IN0020220052</t>
  </si>
  <si>
    <t>8.83% GOVT OF INDIA RED 25-11-2023</t>
  </si>
  <si>
    <t>IN0020130061</t>
  </si>
  <si>
    <t>364 DAYS TBILL RED 29-02-2024</t>
  </si>
  <si>
    <t>IN002022Z481</t>
  </si>
  <si>
    <t>364 DAYS TBILL RED 14-03-2024</t>
  </si>
  <si>
    <t>IN002022Z507</t>
  </si>
  <si>
    <t>364 DAYS TBILL RED 14-12-2023</t>
  </si>
  <si>
    <t>IN002022Z374</t>
  </si>
  <si>
    <t>364 DAYS TBILL RED 12-10-2023</t>
  </si>
  <si>
    <t>IN002022Z283</t>
  </si>
  <si>
    <t>364 DAYS TBILL RED 23-11-2023</t>
  </si>
  <si>
    <t>IN002022Z341</t>
  </si>
  <si>
    <t>364 DAYS TBILL RED 15-02-2024</t>
  </si>
  <si>
    <t>IN002022Z465</t>
  </si>
  <si>
    <t>364 DAYS TBILL RED 07-03-2024</t>
  </si>
  <si>
    <t>IN002022Z499</t>
  </si>
  <si>
    <t>364 DAYS TBILL RED 26-01-2024</t>
  </si>
  <si>
    <t>IN002022Z432</t>
  </si>
  <si>
    <t>364 DAYS TBILL RED 08-02-2024</t>
  </si>
  <si>
    <t>IN002022Z457</t>
  </si>
  <si>
    <t>182 DAYS TBILL RED 09-11-2023</t>
  </si>
  <si>
    <t>IN002023Y060</t>
  </si>
  <si>
    <t>HDFC BANK CD RED 20-03-2024#</t>
  </si>
  <si>
    <t>INE040A16DU8</t>
  </si>
  <si>
    <t>HDFC BANK CD RED 05-02-2024#**</t>
  </si>
  <si>
    <t>INE040A16DT0</t>
  </si>
  <si>
    <t>NABARD CD RED 13-03-2024#</t>
  </si>
  <si>
    <t>INE261F16710</t>
  </si>
  <si>
    <t>HDFC BANK LTD. CP RED 05-12-2023</t>
  </si>
  <si>
    <t>INE040A14144</t>
  </si>
  <si>
    <t>HDFC BANK LTD. CP RED 26-12-2023</t>
  </si>
  <si>
    <t>INE040A14169</t>
  </si>
  <si>
    <t>AXIS FINANCE LTD CP RED 28-02-2024</t>
  </si>
  <si>
    <t>INE891K14MB9</t>
  </si>
  <si>
    <t>HDFC BANK LTD. CP RED 18-10-2023</t>
  </si>
  <si>
    <t>INE040A14110</t>
  </si>
  <si>
    <t>KOTAK MAHINDRA INVEST CP RED 14-06-2024</t>
  </si>
  <si>
    <t>INE975F14YW1</t>
  </si>
  <si>
    <t>BAJAJ FINANCE LTD CP RED 29-08-2024</t>
  </si>
  <si>
    <t>INE296A14VO6</t>
  </si>
  <si>
    <t>LIC HSG FIN CP RED 12-10-2023</t>
  </si>
  <si>
    <t>INE115A14DW9</t>
  </si>
  <si>
    <t>HDFC BANK LTD. CP RED 26-02-2024</t>
  </si>
  <si>
    <t>INE040A14235</t>
  </si>
  <si>
    <t>HDFC BANK LTD. CP RED 22-03-2024</t>
  </si>
  <si>
    <t>INE040A14268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</si>
  <si>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</si>
  <si>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</si>
  <si>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</si>
  <si>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</si>
  <si>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</si>
  <si>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SEPTEMBER 30, 2023</t>
  </si>
  <si>
    <t>(An open ended dynamic asset allocation fund)</t>
  </si>
  <si>
    <t>Infosys Ltd.</t>
  </si>
  <si>
    <t>INE009A01021</t>
  </si>
  <si>
    <t>Bharti Airtel Ltd.</t>
  </si>
  <si>
    <t>INE397D01024</t>
  </si>
  <si>
    <t>Britannia Industries Ltd.</t>
  </si>
  <si>
    <t>INE216A01030</t>
  </si>
  <si>
    <t>TVS Motor Company Ltd.</t>
  </si>
  <si>
    <t>INE494B01023</t>
  </si>
  <si>
    <t>Creditaccess Grameen Ltd.</t>
  </si>
  <si>
    <t>INE741K01010</t>
  </si>
  <si>
    <t>Indian Bank</t>
  </si>
  <si>
    <t>INE562A01011</t>
  </si>
  <si>
    <t>Brigade Enterprises Ltd.</t>
  </si>
  <si>
    <t>INE791I01019</t>
  </si>
  <si>
    <t>Jio Financial Services Ltd.</t>
  </si>
  <si>
    <t>INE758E01017</t>
  </si>
  <si>
    <t>AIA Engineering Ltd.</t>
  </si>
  <si>
    <t>INE212H01026</t>
  </si>
  <si>
    <t>Avenue Supermarts Ltd.</t>
  </si>
  <si>
    <t>INE192R01011</t>
  </si>
  <si>
    <t>Torrent Power Ltd.</t>
  </si>
  <si>
    <t>INE813H01021</t>
  </si>
  <si>
    <t>Westlife Foodworld Ltd.</t>
  </si>
  <si>
    <t>INE274F01020</t>
  </si>
  <si>
    <t>Go Fashion (India) Ltd.</t>
  </si>
  <si>
    <t>INE0BJS01011</t>
  </si>
  <si>
    <t>UNO Minda Ltd.</t>
  </si>
  <si>
    <t>INE405E01023</t>
  </si>
  <si>
    <t>Kajaria Ceramics Ltd.</t>
  </si>
  <si>
    <t>INE217B01036</t>
  </si>
  <si>
    <t>3M India Ltd.</t>
  </si>
  <si>
    <t>INE470A01017</t>
  </si>
  <si>
    <t>Diversified</t>
  </si>
  <si>
    <t>Avalon Technologies Ltd.</t>
  </si>
  <si>
    <t>INE0LCL01028</t>
  </si>
  <si>
    <t>APL Apollo Tubes Ltd.</t>
  </si>
  <si>
    <t>INE702C01027</t>
  </si>
  <si>
    <t>L&amp;T Technology Services Ltd.</t>
  </si>
  <si>
    <t>INE010V01017</t>
  </si>
  <si>
    <t>IT - Services</t>
  </si>
  <si>
    <t>Craftsman Automation Ltd.</t>
  </si>
  <si>
    <t>INE00LO01017</t>
  </si>
  <si>
    <t>Colgate Palmolive (India) Ltd.</t>
  </si>
  <si>
    <t>INE259A01022</t>
  </si>
  <si>
    <t>Solar Industries India Ltd.</t>
  </si>
  <si>
    <t>INE343H01029</t>
  </si>
  <si>
    <t>Tata Elxsi Ltd.</t>
  </si>
  <si>
    <t>INE670A01012</t>
  </si>
  <si>
    <t>Aether Industries Ltd.</t>
  </si>
  <si>
    <t>INE0BWX01014</t>
  </si>
  <si>
    <t>BROOKFIELD INDIA REAL ESTATE TRUST</t>
  </si>
  <si>
    <t>INE0FDU25010</t>
  </si>
  <si>
    <t>Star Health &amp; Allied Insurance Co Ltd.</t>
  </si>
  <si>
    <t>INE575P01011</t>
  </si>
  <si>
    <t>AU Small Finance Bank Ltd.</t>
  </si>
  <si>
    <t>INE949L01017</t>
  </si>
  <si>
    <t>Vedant Fashions Ltd.</t>
  </si>
  <si>
    <t>INE825V01034</t>
  </si>
  <si>
    <t>Yatra Online Ltd.</t>
  </si>
  <si>
    <t>INE0JR601024</t>
  </si>
  <si>
    <t>Procter &amp; Gamble Hygiene&amp;HealthCare Ltd.</t>
  </si>
  <si>
    <t>INE179A01014</t>
  </si>
  <si>
    <t>Cummins India Ltd.</t>
  </si>
  <si>
    <t>INE298A01020</t>
  </si>
  <si>
    <t>Samhi Hotels Ltd.</t>
  </si>
  <si>
    <t>INE08U801020</t>
  </si>
  <si>
    <t>Cummins India Ltd.26/10/2023</t>
  </si>
  <si>
    <t>AU Small Finance Bank Ltd.26/10/2023</t>
  </si>
  <si>
    <t>TVS Motor Company Ltd.26/10/2023</t>
  </si>
  <si>
    <t>NIFTY 26/10/2023</t>
  </si>
  <si>
    <t>INDEX FUTURES</t>
  </si>
  <si>
    <t>(B)Index / Stock Option</t>
  </si>
  <si>
    <t>PUT NIFTY 26/10/2023 20500</t>
  </si>
  <si>
    <t>INDEX OPTIONS</t>
  </si>
  <si>
    <t>PUT NIFTY 26/10/2023 20200</t>
  </si>
  <si>
    <t>CALL BAJAJ FINANCE LTD 26/10/2023 8500</t>
  </si>
  <si>
    <t>SHARE OPTIONS</t>
  </si>
  <si>
    <t>CALL HDFC BANK LTD 26/10/2023 1600</t>
  </si>
  <si>
    <t>7.51% RECL NCD SR221 RED 31-07-2026**</t>
  </si>
  <si>
    <t>INE020B08EI8</t>
  </si>
  <si>
    <t>7.99% HDB FIN SR A1 FX 189 NCD R16-03-26**</t>
  </si>
  <si>
    <t>INE756I07EO2</t>
  </si>
  <si>
    <t>7.59% POWER FIN NCD SR 221B R 17-01-2028**</t>
  </si>
  <si>
    <t>INE134E08LX5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</si>
  <si>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</si>
  <si>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</si>
  <si>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</si>
  <si>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</si>
  <si>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</si>
  <si>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</si>
  <si>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91 DAYS TBILL RED 29-12-2023</t>
  </si>
  <si>
    <t>IN002023X278</t>
  </si>
  <si>
    <t>EDEL CRIS PSU+ SDL 50:50 OCT-25 IDX GDP</t>
  </si>
  <si>
    <t>INF754K01OG0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</si>
  <si>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</si>
  <si>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</si>
  <si>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</si>
  <si>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</si>
  <si>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</si>
  <si>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</si>
  <si>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</si>
  <si>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SEPTEMBER 30, 2023</t>
  </si>
  <si>
    <t>(An open ended equity scheme predominantly investing in large cap stocks)</t>
  </si>
  <si>
    <t>Tube Investments Of India Ltd.</t>
  </si>
  <si>
    <t>INE974X01010</t>
  </si>
  <si>
    <t>CRISIL Ltd.</t>
  </si>
  <si>
    <t>INE007A01025</t>
  </si>
  <si>
    <t>IN9155A01020</t>
  </si>
  <si>
    <t>Cholamandalam Investment &amp; Finance Company Ltd.</t>
  </si>
  <si>
    <t>INE121A01024</t>
  </si>
  <si>
    <t>Thermax Ltd.</t>
  </si>
  <si>
    <t>INE152A01029</t>
  </si>
  <si>
    <t>Gujarat Fluorochemicals Ltd.</t>
  </si>
  <si>
    <t>INE09N301011</t>
  </si>
  <si>
    <t>KPIT Technologies Ltd.</t>
  </si>
  <si>
    <t>INE04I401011</t>
  </si>
  <si>
    <t>The Phoenix Mills Ltd.</t>
  </si>
  <si>
    <t>INE211B01039</t>
  </si>
  <si>
    <t>Hindustan Zinc Ltd.</t>
  </si>
  <si>
    <t>INE267A01025</t>
  </si>
  <si>
    <t>Berger Paints (I) Ltd.</t>
  </si>
  <si>
    <t>INE463A01038</t>
  </si>
  <si>
    <t>Sai Silks Kalamandir Ltd.</t>
  </si>
  <si>
    <t>INE438K01021</t>
  </si>
  <si>
    <t>Nifty Bank 26/10/2023</t>
  </si>
  <si>
    <t>HDFC Asset Management Company Ltd.26/10/2023</t>
  </si>
  <si>
    <t>Berger Paints (I) Ltd.26/10/2023</t>
  </si>
  <si>
    <t>182 DAYS TBILL RED 02-11-2023</t>
  </si>
  <si>
    <t>IN002023Y052</t>
  </si>
  <si>
    <t>364 DAYS TBILL RED 16-11-2023</t>
  </si>
  <si>
    <t>IN002022Z333</t>
  </si>
  <si>
    <t>Plan B - Growth option</t>
  </si>
  <si>
    <t>Plan B - IDCW option</t>
  </si>
  <si>
    <t>Plan C - Growth option</t>
  </si>
  <si>
    <t>Plan C - IDCW option</t>
  </si>
  <si>
    <t>Direct Plan IDCW</t>
  </si>
  <si>
    <t>Regular Plan IDCW</t>
  </si>
  <si>
    <t>Edelweiss Large Cap Fund</t>
  </si>
  <si>
    <t>PORTFOLIO STATEMENT OF EDELWEISS FLEXI-CAP FUND AS ON SEPTEMBER 30, 2023</t>
  </si>
  <si>
    <t>(An open ended dynamic equity scheme investing across large cap, mid cap, small cap stocks)</t>
  </si>
  <si>
    <t>ICICI Prudential Life Insurance Co Ltd.</t>
  </si>
  <si>
    <t>INE726G01019</t>
  </si>
  <si>
    <t>KEI Industries Ltd.</t>
  </si>
  <si>
    <t>INE878B01027</t>
  </si>
  <si>
    <t>JB Chemicals &amp; Pharmaceuticals Ltd.</t>
  </si>
  <si>
    <t>INE572A01036</t>
  </si>
  <si>
    <t>Bikaji Foods International Ltd.</t>
  </si>
  <si>
    <t>INE00E101023</t>
  </si>
  <si>
    <t>JSW Energy Ltd.</t>
  </si>
  <si>
    <t>INE121E01018</t>
  </si>
  <si>
    <t>Astral Ltd.</t>
  </si>
  <si>
    <t>INE006I01046</t>
  </si>
  <si>
    <t>Amber Enterprises India Ltd.</t>
  </si>
  <si>
    <t>INE371P01015</t>
  </si>
  <si>
    <t>Bharat Dynamics Ltd.</t>
  </si>
  <si>
    <t>INE171Z01018</t>
  </si>
  <si>
    <t>Zomato Ltd.</t>
  </si>
  <si>
    <t>INE758T01015</t>
  </si>
  <si>
    <t>Honeywell Automation India Ltd.</t>
  </si>
  <si>
    <t>INE671A01010</t>
  </si>
  <si>
    <t>Industrial Manufacturing</t>
  </si>
  <si>
    <t>KEC International Ltd.</t>
  </si>
  <si>
    <t>INE389H01022</t>
  </si>
  <si>
    <t>Edelweiss Flexi Cap Fund</t>
  </si>
  <si>
    <t>PORTFOLIO STATEMENT OF EDELWEISS LONG TERM EQUITY FUND AS ON SEPTEMBER 30, 2023</t>
  </si>
  <si>
    <t>(An open ended equity linked saving scheme with a statutory lock in of 3 years and tax benefit)</t>
  </si>
  <si>
    <t>Concord Biotech Ltd.</t>
  </si>
  <si>
    <t>INE338H01029</t>
  </si>
  <si>
    <t>Balkrishna Industries Ltd.</t>
  </si>
  <si>
    <t>INE787D01026</t>
  </si>
  <si>
    <t>Karur Vysya Bank Ltd.</t>
  </si>
  <si>
    <t>INE036D01028</t>
  </si>
  <si>
    <t>Radico Khaitan Ltd.</t>
  </si>
  <si>
    <t>INE944F01028</t>
  </si>
  <si>
    <t>Mahindra &amp; Mahindra Financial Services Ltd</t>
  </si>
  <si>
    <t>INE774D01024</t>
  </si>
  <si>
    <t>Edelweiss Long Term Equity Fund (Tax Saving)</t>
  </si>
  <si>
    <t>PORTFOLIO STATEMENT OF EDELWEISS LARGE &amp; MID CAP FUND AS ON SEPTEMBER 30, 2023</t>
  </si>
  <si>
    <t>(An open ended equity scheme investing in both large cap and mid cap stocks)</t>
  </si>
  <si>
    <t>Jubilant Foodworks Ltd.</t>
  </si>
  <si>
    <t>INE797F01020</t>
  </si>
  <si>
    <t>Sona BLW Precision Forgings Ltd.</t>
  </si>
  <si>
    <t>INE073K01018</t>
  </si>
  <si>
    <t>Suzlon Energy Ltd.</t>
  </si>
  <si>
    <t>INE040H01021</t>
  </si>
  <si>
    <t>GMM Pfaudler Ltd.</t>
  </si>
  <si>
    <t>INE541A01023</t>
  </si>
  <si>
    <t>Max Healthcare Institute Ltd.</t>
  </si>
  <si>
    <t>INE027H01010</t>
  </si>
  <si>
    <t>Grindwell Norton Ltd.</t>
  </si>
  <si>
    <t>INE536A01023</t>
  </si>
  <si>
    <t>Metro Brands Ltd.</t>
  </si>
  <si>
    <t>INE317I01021</t>
  </si>
  <si>
    <t>Kansai Nerolac Paints Ltd.</t>
  </si>
  <si>
    <t>INE531A01024</t>
  </si>
  <si>
    <t>Century Plyboards (India) Ltd.</t>
  </si>
  <si>
    <t>INE348B01021</t>
  </si>
  <si>
    <t>Fortis Healthcare Ltd.</t>
  </si>
  <si>
    <t>INE061F01013</t>
  </si>
  <si>
    <t>IPCA Laboratories Ltd.</t>
  </si>
  <si>
    <t>INE571A01038</t>
  </si>
  <si>
    <t>Praj Industries Ltd.</t>
  </si>
  <si>
    <t>INE074A01025</t>
  </si>
  <si>
    <t>Sundaram Finance Ltd.</t>
  </si>
  <si>
    <t>INE660A01013</t>
  </si>
  <si>
    <t>V-Mart Retail Ltd.</t>
  </si>
  <si>
    <t>INE665J01013</t>
  </si>
  <si>
    <t>Edelweiss Large and Mid Cap Fund</t>
  </si>
  <si>
    <t>PORTFOLIO STATEMENT OF EDELWEISS SMALL CAP FUND AS ON SEPTEMBER 30, 2023</t>
  </si>
  <si>
    <t>(An open ended scheme predominantly investing in small cap stocks)</t>
  </si>
  <si>
    <t>Ajanta Pharma Ltd.</t>
  </si>
  <si>
    <t>INE031B01049</t>
  </si>
  <si>
    <t>Krishna Inst of Medical Sciences Ltd.</t>
  </si>
  <si>
    <t>INE967H01017</t>
  </si>
  <si>
    <t>Equitas Small Finance Bank Ltd.</t>
  </si>
  <si>
    <t>INE063P01018</t>
  </si>
  <si>
    <t>PNC Infratech Ltd.</t>
  </si>
  <si>
    <t>INE195J01029</t>
  </si>
  <si>
    <t>Ahluwalia Contracts (India) Ltd.</t>
  </si>
  <si>
    <t>INE758C01029</t>
  </si>
  <si>
    <t>Tejas Networks Ltd.</t>
  </si>
  <si>
    <t>INE010J01012</t>
  </si>
  <si>
    <t>Telecom - Equipment &amp; Accessories</t>
  </si>
  <si>
    <t>Rategain Travel Technologies Ltd.</t>
  </si>
  <si>
    <t>INE0CLI01024</t>
  </si>
  <si>
    <t>K.P.R. Mill Ltd.</t>
  </si>
  <si>
    <t>INE930H01031</t>
  </si>
  <si>
    <t>Ratnamani Metals &amp; Tubes Ltd.</t>
  </si>
  <si>
    <t>INE703B01027</t>
  </si>
  <si>
    <t>Action Construction Equipment Ltd.</t>
  </si>
  <si>
    <t>INE731H01025</t>
  </si>
  <si>
    <t>Emami Ltd.</t>
  </si>
  <si>
    <t>INE548C01032</t>
  </si>
  <si>
    <t>Jamna Auto Industries Ltd.</t>
  </si>
  <si>
    <t>INE039C01032</t>
  </si>
  <si>
    <t>Teamlease Services Ltd.</t>
  </si>
  <si>
    <t>INE985S01024</t>
  </si>
  <si>
    <t>Commercial Services &amp; Supplies</t>
  </si>
  <si>
    <t>Rolex Rings Ltd.</t>
  </si>
  <si>
    <t>INE645S01016</t>
  </si>
  <si>
    <t>Mold-Tek Packaging Ltd.</t>
  </si>
  <si>
    <t>INE893J01029</t>
  </si>
  <si>
    <t>Angel One Ltd.</t>
  </si>
  <si>
    <t>INE732I01013</t>
  </si>
  <si>
    <t>JK Lakshmi Cement Ltd.</t>
  </si>
  <si>
    <t>INE786A01032</t>
  </si>
  <si>
    <t>The Great Eastern Shipping Company Ltd.</t>
  </si>
  <si>
    <t>INE017A01032</t>
  </si>
  <si>
    <t>Minda Corporation Ltd.</t>
  </si>
  <si>
    <t>INE842C01021</t>
  </si>
  <si>
    <t>Garware Technical Fibres Ltd.</t>
  </si>
  <si>
    <t>INE276A01018</t>
  </si>
  <si>
    <t>Suven Pharmaceuticals Ltd.</t>
  </si>
  <si>
    <t>INE03QK01018</t>
  </si>
  <si>
    <t>RHI Magnesita India Ltd.</t>
  </si>
  <si>
    <t>INE743M01012</t>
  </si>
  <si>
    <t>Carborundum Universal Ltd.</t>
  </si>
  <si>
    <t>INE120A01034</t>
  </si>
  <si>
    <t>Mahindra Logistics Ltd.</t>
  </si>
  <si>
    <t>INE766P01016</t>
  </si>
  <si>
    <t>CSB Bank Ltd.</t>
  </si>
  <si>
    <t>INE679A01013</t>
  </si>
  <si>
    <t>KNR Constructions Ltd.</t>
  </si>
  <si>
    <t>INE634I01029</t>
  </si>
  <si>
    <t>Voltamp Transformers Ltd.</t>
  </si>
  <si>
    <t>INE540H01012</t>
  </si>
  <si>
    <t>Orient Electric Ltd.</t>
  </si>
  <si>
    <t>INE142Z01019</t>
  </si>
  <si>
    <t>CEAT Ltd.</t>
  </si>
  <si>
    <t>INE482A01020</t>
  </si>
  <si>
    <t>NOCIL Ltd.</t>
  </si>
  <si>
    <t>INE163A01018</t>
  </si>
  <si>
    <t>Gateway Distriparks Ltd.</t>
  </si>
  <si>
    <t>INE079J01017</t>
  </si>
  <si>
    <t>Edelweiss Small Cap Fund</t>
  </si>
  <si>
    <t>PORTFOLIO STATEMENT OF EDELWEISS EQUITY SAVINGS FUND AS ON SEPTEMBER 30, 2023</t>
  </si>
  <si>
    <t>(An Open ended scheme investing in equity, arbitrage and debt)</t>
  </si>
  <si>
    <t>Utkarsh Small Finance Bank Ltd.</t>
  </si>
  <si>
    <t>INE735W01017</t>
  </si>
  <si>
    <t>Gabriel India Ltd.</t>
  </si>
  <si>
    <t>INE524A01029</t>
  </si>
  <si>
    <t>Stylam Industries Ltd.</t>
  </si>
  <si>
    <t>INE239C01020</t>
  </si>
  <si>
    <t>Cholamandalam Financial Holdings Ltd.</t>
  </si>
  <si>
    <t>INE149A01033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</si>
  <si>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</si>
  <si>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</si>
  <si>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</si>
  <si>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</si>
  <si>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</si>
  <si>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SEPTEMBER 30, 2023</t>
  </si>
  <si>
    <t>(An open-ended equity scheme investing in maximum 30 stocks across market capitalisation)</t>
  </si>
  <si>
    <t>Edelweiss Focused Equity Fund</t>
  </si>
  <si>
    <t>PORTFOLIO STATEMENT OF EDELWEISS NIFTY 100 QUALITY 30 INDEX FND AS ON SEPTEMBER 30, 2023</t>
  </si>
  <si>
    <t>(An open ended scheme replicating Nifty 100 Quality 30 Index)</t>
  </si>
  <si>
    <t>Hero MotoCorp Ltd.</t>
  </si>
  <si>
    <t>INE158A01026</t>
  </si>
  <si>
    <t>HDFC Asset Management Company Ltd.</t>
  </si>
  <si>
    <t>INE127D01025</t>
  </si>
  <si>
    <t>Muthoot Finance Ltd.</t>
  </si>
  <si>
    <t>INE414G01012</t>
  </si>
  <si>
    <t>Edelweiss Nifty 100 Quality 30 Index Fund</t>
  </si>
  <si>
    <t>PORTFOLIO STATEMENT OF EDELWEISS NIFTY 50 INDEX FUND AS ON SEPTEMBER 30, 2023</t>
  </si>
  <si>
    <t>(An open ended scheme replicating Nifty 50 Index)</t>
  </si>
  <si>
    <t>Edelweiss Nifty 50 Index Fund</t>
  </si>
  <si>
    <t>PORTFOLIO STATEMENT OF EDELWEISS NIFTY LARGE MID CAP 250 INDEX FUND AS ON SEPTEMBER 30, 2023</t>
  </si>
  <si>
    <t>(An Open-ended Equity Scheme replicating Nifty LargeMidcap 250 Index)</t>
  </si>
  <si>
    <t>Yes Bank Ltd.</t>
  </si>
  <si>
    <t>INE528G01035</t>
  </si>
  <si>
    <t>IDFC First Bank Ltd.</t>
  </si>
  <si>
    <t>INE092T01019</t>
  </si>
  <si>
    <t>Adani Power Ltd.</t>
  </si>
  <si>
    <t>INE814H01011</t>
  </si>
  <si>
    <t>CG Power and Industrial Solutions Ltd.</t>
  </si>
  <si>
    <t>INE067A01029</t>
  </si>
  <si>
    <t>Supreme Industries Ltd.</t>
  </si>
  <si>
    <t>INE195A01028</t>
  </si>
  <si>
    <t>MRF Ltd.</t>
  </si>
  <si>
    <t>INE883A01011</t>
  </si>
  <si>
    <t>FSN E-Commerce Ventures Ltd.</t>
  </si>
  <si>
    <t>INE388Y01029</t>
  </si>
  <si>
    <t>PB Fintech Ltd.</t>
  </si>
  <si>
    <t>INE417T01026</t>
  </si>
  <si>
    <t>Financial Technology (Fintech)</t>
  </si>
  <si>
    <t>Macrotech Developers Ltd.</t>
  </si>
  <si>
    <t>INE670K01029</t>
  </si>
  <si>
    <t>One 97 Communications Ltd.</t>
  </si>
  <si>
    <t>INE982J01020</t>
  </si>
  <si>
    <t>Union Bank of India</t>
  </si>
  <si>
    <t>INE692A01016</t>
  </si>
  <si>
    <t>Jindal Stainless Ltd.</t>
  </si>
  <si>
    <t>INE220G01021</t>
  </si>
  <si>
    <t>Laurus Labs Ltd.</t>
  </si>
  <si>
    <t>INE947Q01028</t>
  </si>
  <si>
    <t>Delhivery Ltd.</t>
  </si>
  <si>
    <t>INE148O01028</t>
  </si>
  <si>
    <t>NHPC Ltd.</t>
  </si>
  <si>
    <t>INE848E01016</t>
  </si>
  <si>
    <t>Indian Railway Finance Corporation Ltd.</t>
  </si>
  <si>
    <t>INE053F01010</t>
  </si>
  <si>
    <t>Sundram Fasteners Ltd.</t>
  </si>
  <si>
    <t>INE387A01021</t>
  </si>
  <si>
    <t>Schaeffler India Ltd.</t>
  </si>
  <si>
    <t>INE513A01022</t>
  </si>
  <si>
    <t>Linde India Ltd.</t>
  </si>
  <si>
    <t>INE473A01011</t>
  </si>
  <si>
    <t>SKF India Ltd.</t>
  </si>
  <si>
    <t>INE640A01023</t>
  </si>
  <si>
    <t>The Ramco Cements Ltd.</t>
  </si>
  <si>
    <t>INE331A01037</t>
  </si>
  <si>
    <t>Gland Pharma Ltd.</t>
  </si>
  <si>
    <t>INE068V01023</t>
  </si>
  <si>
    <t>Atul Ltd.</t>
  </si>
  <si>
    <t>INE100A01010</t>
  </si>
  <si>
    <t>Motherson Sumi Wiring India Ltd.</t>
  </si>
  <si>
    <t>INE0FS801015</t>
  </si>
  <si>
    <t>Poonawalla Fincorp Ltd.</t>
  </si>
  <si>
    <t>INE511C01022</t>
  </si>
  <si>
    <t>Oil India Ltd.</t>
  </si>
  <si>
    <t>INE274J01014</t>
  </si>
  <si>
    <t>VARUN BEVERAGES LIMITED</t>
  </si>
  <si>
    <t>INE200M01021</t>
  </si>
  <si>
    <t>Timken India Ltd.</t>
  </si>
  <si>
    <t>INE325A01013</t>
  </si>
  <si>
    <t>Rail Vikas Nigam Ltd.</t>
  </si>
  <si>
    <t>INE415G01027</t>
  </si>
  <si>
    <t>Patanjali Foods Ltd.</t>
  </si>
  <si>
    <t>INE619A01035</t>
  </si>
  <si>
    <t>Bank of India</t>
  </si>
  <si>
    <t>INE084A01016</t>
  </si>
  <si>
    <t>Prestige Estates Projects Ltd.</t>
  </si>
  <si>
    <t>INE811K01011</t>
  </si>
  <si>
    <t>Devyani International Ltd.</t>
  </si>
  <si>
    <t>INE872J01023</t>
  </si>
  <si>
    <t>Adani Green Energy Ltd.</t>
  </si>
  <si>
    <t>INE364U01010</t>
  </si>
  <si>
    <t>ZF Commercial Vehicle Ctrl Sys Ind Ltd.</t>
  </si>
  <si>
    <t>INE342J01019</t>
  </si>
  <si>
    <t>SRF Ltd.</t>
  </si>
  <si>
    <t>INE647A01010</t>
  </si>
  <si>
    <t>Rajesh Exports Ltd.</t>
  </si>
  <si>
    <t>INE343B01030</t>
  </si>
  <si>
    <t>Bajaj Holdings &amp; Investment Ltd.</t>
  </si>
  <si>
    <t>INE118A01012</t>
  </si>
  <si>
    <t>Bayer Cropscience Ltd.</t>
  </si>
  <si>
    <t>INE462A01022</t>
  </si>
  <si>
    <t>Mazagon Dock Shipbuilders Ltd.</t>
  </si>
  <si>
    <t>INE249Z01012</t>
  </si>
  <si>
    <t>Relaxo Footwears Ltd.</t>
  </si>
  <si>
    <t>INE131B01039</t>
  </si>
  <si>
    <t>GlaxoSmithKline Pharmaceuticals Ltd.</t>
  </si>
  <si>
    <t>INE159A01016</t>
  </si>
  <si>
    <t>Adani Energy Solutions Ltd.</t>
  </si>
  <si>
    <t>INE931S01010</t>
  </si>
  <si>
    <t>Pfizer Ltd.</t>
  </si>
  <si>
    <t>INE182A01018</t>
  </si>
  <si>
    <t>Mankind Pharma Ltd.</t>
  </si>
  <si>
    <t>INE634S01028</t>
  </si>
  <si>
    <t>Endurance Technologies Ltd.</t>
  </si>
  <si>
    <t>INE913H01037</t>
  </si>
  <si>
    <t>General Insurance Corporation of India</t>
  </si>
  <si>
    <t>INE481Y01014</t>
  </si>
  <si>
    <t>Sumitomo Chemical India Ltd.</t>
  </si>
  <si>
    <t>INE258G01013</t>
  </si>
  <si>
    <t>Whirlpool of India Ltd.</t>
  </si>
  <si>
    <t>INE716A01013</t>
  </si>
  <si>
    <t>ICICI Securities Ltd.</t>
  </si>
  <si>
    <t>INE763G01038</t>
  </si>
  <si>
    <t>Vinati Organics Ltd.</t>
  </si>
  <si>
    <t>INE410B01037</t>
  </si>
  <si>
    <t>Bank of Maharashtra</t>
  </si>
  <si>
    <t>INE457A01014</t>
  </si>
  <si>
    <t>Trident Ltd.</t>
  </si>
  <si>
    <t>INE064C01022</t>
  </si>
  <si>
    <t>Blue Dart Express Ltd.</t>
  </si>
  <si>
    <t>INE233B01017</t>
  </si>
  <si>
    <t>Adani Total Gas Ltd.</t>
  </si>
  <si>
    <t>INE399L01023</t>
  </si>
  <si>
    <t>Life Insurance Corporation of India</t>
  </si>
  <si>
    <t>INE0J1Y01017</t>
  </si>
  <si>
    <t>Godrej Industries Ltd.</t>
  </si>
  <si>
    <t>INE233A01035</t>
  </si>
  <si>
    <t>Fertilizers &amp; Chemicals Travancore Ltd.</t>
  </si>
  <si>
    <t>INE188A01015</t>
  </si>
  <si>
    <t>The New India Assurance Company Ltd.</t>
  </si>
  <si>
    <t>INE470Y01017</t>
  </si>
  <si>
    <t>Adani Wilmar Ltd.</t>
  </si>
  <si>
    <t>INE699H01024</t>
  </si>
  <si>
    <t>Edelweiss NIFTY Large Mid Cap 250 Index Fund</t>
  </si>
  <si>
    <t>PORTFOLIO STATEMENT OF EDELWEISS NIFTY MIDCAP150 MOMENTUM 50 INDEX FUND AS ON SEPTEMBER 30,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</si>
  <si>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</si>
  <si>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</si>
  <si>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</si>
  <si>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SEPTEMBER 30, 2023</t>
  </si>
  <si>
    <t>(An open-ended equity)</t>
  </si>
  <si>
    <t>(b) Exchange Traded Commodity Derivatives</t>
  </si>
  <si>
    <t>SILVERMINI-30Nov2023-MCX1</t>
  </si>
  <si>
    <t>Silvermini</t>
  </si>
  <si>
    <t>GOLD-05Dec2023-MCX</t>
  </si>
  <si>
    <t>Gold</t>
  </si>
  <si>
    <t>GOLDMINI-05Oct2023-MCX</t>
  </si>
  <si>
    <t>Goldmini</t>
  </si>
  <si>
    <t>SILVER-05Dec2023-MCX</t>
  </si>
  <si>
    <t>Silver</t>
  </si>
  <si>
    <t>SILVERMINI-29Feb2024-MCX1</t>
  </si>
  <si>
    <t>8.04% Kotak Mahindra Invest NCD R 06-10-26**</t>
  </si>
  <si>
    <t>INE975F07IM9</t>
  </si>
  <si>
    <t>7.59% Small Industries Development Bank of India NCD Sr Ix Red 10-02-2026**</t>
  </si>
  <si>
    <t>7.50% National Bank for Agriculture and Rural Development NCD Sr 24A Red 31-08-2026**</t>
  </si>
  <si>
    <t>INE261F08EA6</t>
  </si>
  <si>
    <t>7.84% Tata Capital Housing Finanace Sr A 18-09-2026**</t>
  </si>
  <si>
    <t>INE033L07IC6</t>
  </si>
  <si>
    <t>6.35% HDB Financial Services A1 Fx 169 Red 11-09-26**</t>
  </si>
  <si>
    <t>INE756I07DX5</t>
  </si>
  <si>
    <t>7.90% Bajaj Finance Ltd NCD Red 17-11-2025**</t>
  </si>
  <si>
    <t>INE296A07SF4</t>
  </si>
  <si>
    <t>7.40% National Bank for Agriculture and Rural Development NCD Red 30-01-2026**</t>
  </si>
  <si>
    <t>7.38% Govt Of India Red 20-06-2027</t>
  </si>
  <si>
    <t>Others</t>
  </si>
  <si>
    <t xml:space="preserve">a) Gold </t>
  </si>
  <si>
    <t>IDIA00500001</t>
  </si>
  <si>
    <t>b) Silver</t>
  </si>
  <si>
    <t>INE854780000</t>
  </si>
  <si>
    <t>Edelweiss Multi Asset Allocation Fund</t>
  </si>
  <si>
    <t>PORTFOLIO STATEMENT OF EDELWEISS RECENTLY LISTED IPO FUND AS ON SEPTEMBER 30, 2023</t>
  </si>
  <si>
    <t>(An open ended equity scheme following investment theme of investing in recently listed 100 companies or upcoming Initial Public Offer (IPOs).)</t>
  </si>
  <si>
    <t>C.E. Info Systems Ltd.</t>
  </si>
  <si>
    <t>INE0BV301023</t>
  </si>
  <si>
    <t>Data Patterns (India) Ltd.</t>
  </si>
  <si>
    <t>INE0IX101010</t>
  </si>
  <si>
    <t>Fusion Micro Finance Ltd.</t>
  </si>
  <si>
    <t>INE139R01012</t>
  </si>
  <si>
    <t>Syrma Sgs Technology Ltd.</t>
  </si>
  <si>
    <t>INE0DYJ01015</t>
  </si>
  <si>
    <t>Ami Organics Ltd.</t>
  </si>
  <si>
    <t>INE00FF01017</t>
  </si>
  <si>
    <t>Rainbow Children's Medicare Ltd.</t>
  </si>
  <si>
    <t>INE961O01016</t>
  </si>
  <si>
    <t>Global Health Ltd.</t>
  </si>
  <si>
    <t>INE474Q01031</t>
  </si>
  <si>
    <t>Five Star Business Finance Ltd.</t>
  </si>
  <si>
    <t>INE128S01021</t>
  </si>
  <si>
    <t>KFIN Technologies Pvt Ltd.</t>
  </si>
  <si>
    <t>INE138Y01010</t>
  </si>
  <si>
    <t>Landmark Cars Ltd.</t>
  </si>
  <si>
    <t>INE559R01029</t>
  </si>
  <si>
    <t>Latent View Analytics Ltd.</t>
  </si>
  <si>
    <t>INE0I7C01011</t>
  </si>
  <si>
    <t>Divgi Torqtransfer Systems Ltd.</t>
  </si>
  <si>
    <t>INE753U01022</t>
  </si>
  <si>
    <t>Tarsons Products Ltd.</t>
  </si>
  <si>
    <t>INE144Z01023</t>
  </si>
  <si>
    <t>Healthcare Equipment &amp; Supplies</t>
  </si>
  <si>
    <t>MTAR Technologies Ltd.</t>
  </si>
  <si>
    <t>INE864I01014</t>
  </si>
  <si>
    <t>R R Kabel Ltd.</t>
  </si>
  <si>
    <t>INE777K01022</t>
  </si>
  <si>
    <t>Cyient DLM Ltd.</t>
  </si>
  <si>
    <t>INE055S01018</t>
  </si>
  <si>
    <t>Campus Activewear Ltd.</t>
  </si>
  <si>
    <t>INE278Y01022</t>
  </si>
  <si>
    <t>Uniparts India Ltd.</t>
  </si>
  <si>
    <t>INE244O01017</t>
  </si>
  <si>
    <t>Vijaya Diagnostic Centre Ltd.</t>
  </si>
  <si>
    <t>INE043W01024</t>
  </si>
  <si>
    <t>Medplus Health Services Ltd.</t>
  </si>
  <si>
    <t>INE804L01022</t>
  </si>
  <si>
    <t>Clean Science and Technology Ltd.</t>
  </si>
  <si>
    <t>INE227W01023</t>
  </si>
  <si>
    <t>Home First Finance Company India Ltd.</t>
  </si>
  <si>
    <t>INE481N01025</t>
  </si>
  <si>
    <t>Dodla Dairy Ltd.</t>
  </si>
  <si>
    <t>INE021O01019</t>
  </si>
  <si>
    <t>Jupiter Life Line Hospitals Ltd.</t>
  </si>
  <si>
    <t>INE682M01012</t>
  </si>
  <si>
    <t>Nuvoco Vistas Corporation Ltd.</t>
  </si>
  <si>
    <t>INE118D01016</t>
  </si>
  <si>
    <t>SBFC Finance Ltd.</t>
  </si>
  <si>
    <t>INE423Y01016</t>
  </si>
  <si>
    <t>Ideaforge Technology Ltd.</t>
  </si>
  <si>
    <t>INE349Y01013</t>
  </si>
  <si>
    <t>Edelweiss Recently Listed IPO Fund</t>
  </si>
  <si>
    <t>PORTFOLIO STATEMENT OF EDELWEISS NIFTY NEXT 50 INDEX FUND AS ON SEPTEMBER 30,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</si>
  <si>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</si>
  <si>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</si>
  <si>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</si>
  <si>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SEPTEMBER 30, 2023</t>
  </si>
  <si>
    <t>(An open ended hybrid scheme investing predominantly in equity and equity related instruments)</t>
  </si>
  <si>
    <t>Central Depository Services (I) Ltd.</t>
  </si>
  <si>
    <t>INE736A01011</t>
  </si>
  <si>
    <t>EDELWEISS-NIFTY 50-INDEX FUND</t>
  </si>
  <si>
    <t>INF754K01NB3</t>
  </si>
  <si>
    <t>Edelweiss Aggressive Hybrid Fund</t>
  </si>
  <si>
    <t>PORTFOLIO STATEMENT OF EDELWEISS NIFTY SMALLCAP 250 INDEX FUND AS ON SEPTEMBER 30, 2023</t>
  </si>
  <si>
    <t>(An Open-ended Equity Scheme replicating Nifty Smallcap 250 Index)</t>
  </si>
  <si>
    <t>BSE Ltd.</t>
  </si>
  <si>
    <t>INE118H01025</t>
  </si>
  <si>
    <t>Cyient Ltd.</t>
  </si>
  <si>
    <t>INE136B01020</t>
  </si>
  <si>
    <t>IIFL Finance Ltd.</t>
  </si>
  <si>
    <t>INE530B01024</t>
  </si>
  <si>
    <t>Elgi Equipments Ltd.</t>
  </si>
  <si>
    <t>INE285A01027</t>
  </si>
  <si>
    <t>Sonata Software Ltd.</t>
  </si>
  <si>
    <t>INE269A01021</t>
  </si>
  <si>
    <t>Blue Star Ltd.</t>
  </si>
  <si>
    <t>INE472A01039</t>
  </si>
  <si>
    <t>REDINGTON LIMITED</t>
  </si>
  <si>
    <t>INE891D01026</t>
  </si>
  <si>
    <t>Lakshmi Machine Works Ltd.</t>
  </si>
  <si>
    <t>INE269B01029</t>
  </si>
  <si>
    <t>Computer Age Management Services Ltd.</t>
  </si>
  <si>
    <t>INE596I01012</t>
  </si>
  <si>
    <t>Finolex Cables Ltd.</t>
  </si>
  <si>
    <t>INE235A01022</t>
  </si>
  <si>
    <t>Apar Industries Ltd.</t>
  </si>
  <si>
    <t>INE372A01015</t>
  </si>
  <si>
    <t>Gujarat State Petronet Ltd.</t>
  </si>
  <si>
    <t>INE246F01010</t>
  </si>
  <si>
    <t>Aavas Financiers Ltd.</t>
  </si>
  <si>
    <t>INE216P01012</t>
  </si>
  <si>
    <t>Natco Pharma Ltd.</t>
  </si>
  <si>
    <t>INE987B01026</t>
  </si>
  <si>
    <t>NCC Ltd.</t>
  </si>
  <si>
    <t>INE868B01028</t>
  </si>
  <si>
    <t>Tanla Platforms Ltd.</t>
  </si>
  <si>
    <t>INE483C01032</t>
  </si>
  <si>
    <t>Narayana Hrudayalaya ltd.</t>
  </si>
  <si>
    <t>INE410P01011</t>
  </si>
  <si>
    <t>PNB Housing Finance Ltd.</t>
  </si>
  <si>
    <t>INE572E01012</t>
  </si>
  <si>
    <t>Asahi India Glass Ltd.</t>
  </si>
  <si>
    <t>INE439A01020</t>
  </si>
  <si>
    <t>HFCL Ltd.</t>
  </si>
  <si>
    <t>INE548A01028</t>
  </si>
  <si>
    <t>Castrol India Ltd.</t>
  </si>
  <si>
    <t>INE172A01027</t>
  </si>
  <si>
    <t>Sanofi India Ltd.</t>
  </si>
  <si>
    <t>INE058A01010</t>
  </si>
  <si>
    <t>Finolex Industries Ltd.</t>
  </si>
  <si>
    <t>INE183A01024</t>
  </si>
  <si>
    <t>Amara Raja Batteries Ltd.</t>
  </si>
  <si>
    <t>INE885A01032</t>
  </si>
  <si>
    <t>Intellect Design Arena Ltd.</t>
  </si>
  <si>
    <t>INE306R01017</t>
  </si>
  <si>
    <t>Piramal Pharma Ltd.</t>
  </si>
  <si>
    <t>INE0DK501011</t>
  </si>
  <si>
    <t>Poly Medicure Ltd.</t>
  </si>
  <si>
    <t>INE205C01021</t>
  </si>
  <si>
    <t>Kalpataru Projects International Ltd.</t>
  </si>
  <si>
    <t>INE220B01022</t>
  </si>
  <si>
    <t>Raymond Ltd.</t>
  </si>
  <si>
    <t>INE301A01014</t>
  </si>
  <si>
    <t>Affle (India) Ltd.</t>
  </si>
  <si>
    <t>INE00WC01027</t>
  </si>
  <si>
    <t>NMDC Steel Ltd.</t>
  </si>
  <si>
    <t>INE0NNS01018</t>
  </si>
  <si>
    <t>Century Textiles &amp; Industries Ltd.</t>
  </si>
  <si>
    <t>INE055A01016</t>
  </si>
  <si>
    <t>Paper, Forest &amp; Jute Products</t>
  </si>
  <si>
    <t>Zensar Technologies Ltd.</t>
  </si>
  <si>
    <t>INE520A01027</t>
  </si>
  <si>
    <t>CIE Automotive India Ltd.</t>
  </si>
  <si>
    <t>INE536H01010</t>
  </si>
  <si>
    <t>Happiest Minds Technologies Ltd.</t>
  </si>
  <si>
    <t>INE419U01012</t>
  </si>
  <si>
    <t>CESC Ltd.</t>
  </si>
  <si>
    <t>INE486A01021</t>
  </si>
  <si>
    <t>Aptus Value Housing Finance India Ltd.</t>
  </si>
  <si>
    <t>INE852O01025</t>
  </si>
  <si>
    <t>Lemon Tree Hotels Ltd.</t>
  </si>
  <si>
    <t>INE970X01018</t>
  </si>
  <si>
    <t>Usha Martin Ltd.</t>
  </si>
  <si>
    <t>INE228A01035</t>
  </si>
  <si>
    <t>V-Guard Industries Ltd.</t>
  </si>
  <si>
    <t>INE951I01027</t>
  </si>
  <si>
    <t>Nippon Life India Asset Management Ltd.</t>
  </si>
  <si>
    <t>INE298J01013</t>
  </si>
  <si>
    <t>DCM Shriram Ltd.</t>
  </si>
  <si>
    <t>INE499A01024</t>
  </si>
  <si>
    <t>360 One Wam Ltd.</t>
  </si>
  <si>
    <t>INE466L01038</t>
  </si>
  <si>
    <t>SJVN Ltd.</t>
  </si>
  <si>
    <t>INE002L01015</t>
  </si>
  <si>
    <t>Kalyan Jewellers India Ltd.</t>
  </si>
  <si>
    <t>INE303R01014</t>
  </si>
  <si>
    <t>Welspun Corp Ltd.</t>
  </si>
  <si>
    <t>INE191B01025</t>
  </si>
  <si>
    <t>Firstsource Solutions Ltd.</t>
  </si>
  <si>
    <t>INE684F01012</t>
  </si>
  <si>
    <t>EID Parry India Ltd.</t>
  </si>
  <si>
    <t>INE126A01031</t>
  </si>
  <si>
    <t>Tata Teleservices (Maharashtra) Ltd.</t>
  </si>
  <si>
    <t>INE517B01013</t>
  </si>
  <si>
    <t>Sapphire Foods India Ltd.</t>
  </si>
  <si>
    <t>INE806T01012</t>
  </si>
  <si>
    <t>Cera Sanitaryware Ltd.</t>
  </si>
  <si>
    <t>INE739E01017</t>
  </si>
  <si>
    <t>Gillette India Ltd.</t>
  </si>
  <si>
    <t>INE322A01010</t>
  </si>
  <si>
    <t>Olectra Greentech Ltd.</t>
  </si>
  <si>
    <t>INE260D01016</t>
  </si>
  <si>
    <t>Capri Global Capital Ltd.</t>
  </si>
  <si>
    <t>INE180C01026</t>
  </si>
  <si>
    <t>Jyothy Labs Ltd.</t>
  </si>
  <si>
    <t>INE668F01031</t>
  </si>
  <si>
    <t>Household Products</t>
  </si>
  <si>
    <t>Granules India Ltd.</t>
  </si>
  <si>
    <t>INE101D01020</t>
  </si>
  <si>
    <t>Triveni Turbine Ltd.</t>
  </si>
  <si>
    <t>INE152M01016</t>
  </si>
  <si>
    <t>EIH Ltd.</t>
  </si>
  <si>
    <t>INE230A01023</t>
  </si>
  <si>
    <t>IRB Infrastructure Developers Ltd.</t>
  </si>
  <si>
    <t>INE821I01022</t>
  </si>
  <si>
    <t>Kaynes Technology India Ltd.</t>
  </si>
  <si>
    <t>INE918Z01012</t>
  </si>
  <si>
    <t>BEML Ltd.</t>
  </si>
  <si>
    <t>INE258A01016</t>
  </si>
  <si>
    <t>VIP Industries Ltd.</t>
  </si>
  <si>
    <t>INE054A01027</t>
  </si>
  <si>
    <t>Hitachi Energy India Ltd.</t>
  </si>
  <si>
    <t>INE07Y701011</t>
  </si>
  <si>
    <t>Deepak Fertilizers &amp; Petrochem Corp Ltd.</t>
  </si>
  <si>
    <t>INE501A01019</t>
  </si>
  <si>
    <t>Alembic Pharmaceuticals Ltd.</t>
  </si>
  <si>
    <t>INE901L01018</t>
  </si>
  <si>
    <t>Tata Investment Corporation Ltd.</t>
  </si>
  <si>
    <t>INE672A01018</t>
  </si>
  <si>
    <t>Shree Renuka Sugars Ltd.</t>
  </si>
  <si>
    <t>INE087H01022</t>
  </si>
  <si>
    <t>Route Mobile Ltd.</t>
  </si>
  <si>
    <t>INE450U01017</t>
  </si>
  <si>
    <t>Aegis Logistics Ltd.</t>
  </si>
  <si>
    <t>INE208C01025</t>
  </si>
  <si>
    <t>Mahindra Lifespace Developers Ltd.</t>
  </si>
  <si>
    <t>INE813A01018</t>
  </si>
  <si>
    <t>Engineers India Ltd.</t>
  </si>
  <si>
    <t>INE510A01028</t>
  </si>
  <si>
    <t>Procter &amp; Gamble Health Ltd.</t>
  </si>
  <si>
    <t>INE199A01012</t>
  </si>
  <si>
    <t>National Buildings Construction Corporation Ltd.</t>
  </si>
  <si>
    <t>INE095N01031</t>
  </si>
  <si>
    <t>Jindal Saw Ltd.</t>
  </si>
  <si>
    <t>INE324A01024</t>
  </si>
  <si>
    <t>Eclerx Services Ltd.</t>
  </si>
  <si>
    <t>INE738I01010</t>
  </si>
  <si>
    <t>Vardhman Textiles Ltd.</t>
  </si>
  <si>
    <t>INE825A01020</t>
  </si>
  <si>
    <t>Gujarat State Fertilizers &amp; Chem Ltd.</t>
  </si>
  <si>
    <t>INE026A01025</t>
  </si>
  <si>
    <t>Cochin Shipyard Ltd.</t>
  </si>
  <si>
    <t>INE704P01017</t>
  </si>
  <si>
    <t>IDBI Bank Ltd.</t>
  </si>
  <si>
    <t>INE008A01015</t>
  </si>
  <si>
    <t>Ircon International Ltd.</t>
  </si>
  <si>
    <t>INE962Y01021</t>
  </si>
  <si>
    <t>Fine Organic Industries Ltd.</t>
  </si>
  <si>
    <t>INE686Y01026</t>
  </si>
  <si>
    <t>Safari Industries India Ltd.</t>
  </si>
  <si>
    <t>INE429E01023</t>
  </si>
  <si>
    <t>Aster DM Healthcare Ltd.</t>
  </si>
  <si>
    <t>INE914M01019</t>
  </si>
  <si>
    <t>Mastek Ltd.</t>
  </si>
  <si>
    <t>INE759A01021</t>
  </si>
  <si>
    <t>Indian Overseas Bank</t>
  </si>
  <si>
    <t>INE565A01014</t>
  </si>
  <si>
    <t>Jubilant Ingrevia Ltd.</t>
  </si>
  <si>
    <t>INE0BY001018</t>
  </si>
  <si>
    <t>Birla Corporation Ltd.</t>
  </si>
  <si>
    <t>INE340A01012</t>
  </si>
  <si>
    <t>JM Financial Ltd.</t>
  </si>
  <si>
    <t>INE780C01023</t>
  </si>
  <si>
    <t>Eris Lifesciences Ltd.</t>
  </si>
  <si>
    <t>INE406M01024</t>
  </si>
  <si>
    <t>Chemplast Sanmar Ltd.</t>
  </si>
  <si>
    <t>INE488A01050</t>
  </si>
  <si>
    <t>Gujarat Pipavav Port Ltd.</t>
  </si>
  <si>
    <t>INE517F01014</t>
  </si>
  <si>
    <t>Jubilant Pharmova Ltd.</t>
  </si>
  <si>
    <t>INE700A01033</t>
  </si>
  <si>
    <t>RITES LTD.</t>
  </si>
  <si>
    <t>INE320J01015</t>
  </si>
  <si>
    <t>Welspun India Ltd.</t>
  </si>
  <si>
    <t>INE192B01031</t>
  </si>
  <si>
    <t>Housing &amp; Urban Development Corp Ltd.</t>
  </si>
  <si>
    <t>INE031A01017</t>
  </si>
  <si>
    <t>Graphite India Ltd.</t>
  </si>
  <si>
    <t>INE371A01025</t>
  </si>
  <si>
    <t>Triveni Engineering &amp; Industries Ltd.</t>
  </si>
  <si>
    <t>INE256C01024</t>
  </si>
  <si>
    <t>Chalet Hotels Ltd.</t>
  </si>
  <si>
    <t>INE427F01016</t>
  </si>
  <si>
    <t>UTI Asset Management Company Ltd.</t>
  </si>
  <si>
    <t>INE094J01016</t>
  </si>
  <si>
    <t>Rain Industries Ltd.</t>
  </si>
  <si>
    <t>INE855B01025</t>
  </si>
  <si>
    <t>Alkyl Amines Chemicals Ltd.</t>
  </si>
  <si>
    <t>INE150B01039</t>
  </si>
  <si>
    <t>TTK Prestige Ltd.</t>
  </si>
  <si>
    <t>INE690A01028</t>
  </si>
  <si>
    <t>Motilal Oswal Financial Services Ltd.</t>
  </si>
  <si>
    <t>INE338I01027</t>
  </si>
  <si>
    <t>KSB Ltd.</t>
  </si>
  <si>
    <t>INE999A01015</t>
  </si>
  <si>
    <t>Brightcom Group Ltd.</t>
  </si>
  <si>
    <t>INE425B01027</t>
  </si>
  <si>
    <t>Central Bank of India</t>
  </si>
  <si>
    <t>INE483A01010</t>
  </si>
  <si>
    <t>Godfrey Phillips India Ltd.</t>
  </si>
  <si>
    <t>INE260B01028</t>
  </si>
  <si>
    <t>Cigarettes &amp; Tobacco Products</t>
  </si>
  <si>
    <t>Sheela Foam Ltd.</t>
  </si>
  <si>
    <t>INE916U01025</t>
  </si>
  <si>
    <t>TV18 Broadcast Ltd.</t>
  </si>
  <si>
    <t>INE886H01027</t>
  </si>
  <si>
    <t>PCBL Ltd.</t>
  </si>
  <si>
    <t>INE602A01031</t>
  </si>
  <si>
    <t>NLC India Ltd.</t>
  </si>
  <si>
    <t>INE589A01014</t>
  </si>
  <si>
    <t>JK Paper Ltd.</t>
  </si>
  <si>
    <t>INE789E01012</t>
  </si>
  <si>
    <t>Archean Chemical Industries Ltd.</t>
  </si>
  <si>
    <t>INE128X01021</t>
  </si>
  <si>
    <t>Suprajit Engineering Ltd.</t>
  </si>
  <si>
    <t>INE399C01030</t>
  </si>
  <si>
    <t>HEG Ltd.</t>
  </si>
  <si>
    <t>INE545A01016</t>
  </si>
  <si>
    <t>Nazara Technologies Limited</t>
  </si>
  <si>
    <t>INE418L01021</t>
  </si>
  <si>
    <t>Sterlite Technologies Ltd.</t>
  </si>
  <si>
    <t>INE089C01029</t>
  </si>
  <si>
    <t>BLS International Services Ltd.</t>
  </si>
  <si>
    <t>INE153T01027</t>
  </si>
  <si>
    <t>KRBL Ltd.</t>
  </si>
  <si>
    <t>INE001B01026</t>
  </si>
  <si>
    <t>Prince Pipes And Fittings Ltd.</t>
  </si>
  <si>
    <t>INE689W01016</t>
  </si>
  <si>
    <t>Godawari Power And Ispat Ltd.</t>
  </si>
  <si>
    <t>INE177H01021</t>
  </si>
  <si>
    <t>Restaurant Brands Asia Ltd.</t>
  </si>
  <si>
    <t>INE07T201019</t>
  </si>
  <si>
    <t>Ujjivan Small Finance Bank Ltd.</t>
  </si>
  <si>
    <t>INE551W01018</t>
  </si>
  <si>
    <t>Kirloskar Ferrous Industries Ltd.</t>
  </si>
  <si>
    <t>INE884B01025</t>
  </si>
  <si>
    <t>Saregama India Ltd.</t>
  </si>
  <si>
    <t>INE979A01025</t>
  </si>
  <si>
    <t>Galaxy Surfactants Ltd.</t>
  </si>
  <si>
    <t>INE600K01018</t>
  </si>
  <si>
    <t>UCO Bank</t>
  </si>
  <si>
    <t>INE691A01018</t>
  </si>
  <si>
    <t>Quess Corp Ltd.</t>
  </si>
  <si>
    <t>INE615P01015</t>
  </si>
  <si>
    <t>Shoppers Stop Ltd.</t>
  </si>
  <si>
    <t>INE498B01024</t>
  </si>
  <si>
    <t>Mahindra Holidays &amp; Resorts India Ltd.</t>
  </si>
  <si>
    <t>INE998I01010</t>
  </si>
  <si>
    <t>Sobha Ltd.</t>
  </si>
  <si>
    <t>INE671H01015</t>
  </si>
  <si>
    <t>Delta Corp Ltd.</t>
  </si>
  <si>
    <t>INE124G01033</t>
  </si>
  <si>
    <t>Infibeam Avenues Ltd.</t>
  </si>
  <si>
    <t>INE483S01020</t>
  </si>
  <si>
    <t>EPL Ltd.</t>
  </si>
  <si>
    <t>INE255A01020</t>
  </si>
  <si>
    <t>Jbm Auto Ltd.</t>
  </si>
  <si>
    <t>INE927D01044</t>
  </si>
  <si>
    <t>Vaibhav Global Ltd.</t>
  </si>
  <si>
    <t>INE884A01027</t>
  </si>
  <si>
    <t>Gujarat Ambuja Exports Ltd.</t>
  </si>
  <si>
    <t>INE036B01030</t>
  </si>
  <si>
    <t>Alok Industries Ltd.</t>
  </si>
  <si>
    <t>INE270A01029</t>
  </si>
  <si>
    <t>G R Infraprojects Ltd.</t>
  </si>
  <si>
    <t>INE201P01022</t>
  </si>
  <si>
    <t>Ingersoll Rand (India) Ltd.</t>
  </si>
  <si>
    <t>INE177A01018</t>
  </si>
  <si>
    <t>Balaji Amines Ltd.</t>
  </si>
  <si>
    <t>INE050E01027</t>
  </si>
  <si>
    <t>Bombay Burmah Trading Corporation Ltd.</t>
  </si>
  <si>
    <t>INE050A01025</t>
  </si>
  <si>
    <t>Sunteck Realty Ltd.</t>
  </si>
  <si>
    <t>INE805D01034</t>
  </si>
  <si>
    <t>Sterling &amp; Wilson Renewable Energy Ltd.</t>
  </si>
  <si>
    <t>INE00M201021</t>
  </si>
  <si>
    <t>Zydus Wellness Ltd.</t>
  </si>
  <si>
    <t>INE768C01010</t>
  </si>
  <si>
    <t>Swan Energy Ltd.</t>
  </si>
  <si>
    <t>INE665A01038</t>
  </si>
  <si>
    <t>Easy Trip Planners Ltd.</t>
  </si>
  <si>
    <t>INE07O001026</t>
  </si>
  <si>
    <t>Shyam Metalics And Energy Ltd.</t>
  </si>
  <si>
    <t>INE810G01011</t>
  </si>
  <si>
    <t>BOROSIL RENEWABLES LTD.</t>
  </si>
  <si>
    <t>INE666D01022</t>
  </si>
  <si>
    <t>Allcargo Logistics Ltd.</t>
  </si>
  <si>
    <t>INE418H01029</t>
  </si>
  <si>
    <t>Rallis India Ltd.</t>
  </si>
  <si>
    <t>INE613A01020</t>
  </si>
  <si>
    <t>Laxmi Organic Industries Ltd.</t>
  </si>
  <si>
    <t>INE576O01020</t>
  </si>
  <si>
    <t>Anupam Rasayan India Limited</t>
  </si>
  <si>
    <t>INE930P01018</t>
  </si>
  <si>
    <t>RattanIndia Enterprises Ltd.</t>
  </si>
  <si>
    <t>INE834M01019</t>
  </si>
  <si>
    <t>ITI Ltd.</t>
  </si>
  <si>
    <t>INE248A01017</t>
  </si>
  <si>
    <t>FDC Ltd.</t>
  </si>
  <si>
    <t>INE258B01022</t>
  </si>
  <si>
    <t>Varroc Engineering Ltd.</t>
  </si>
  <si>
    <t>INE665L01035</t>
  </si>
  <si>
    <t>Rashtriya Chemicals and Fertilizers Ltd.</t>
  </si>
  <si>
    <t>INE027A01015</t>
  </si>
  <si>
    <t>Polyplex Corporation Ltd.</t>
  </si>
  <si>
    <t>INE633B01018</t>
  </si>
  <si>
    <t>Avanti Feeds Ltd.</t>
  </si>
  <si>
    <t>INE871C01038</t>
  </si>
  <si>
    <t>Aarti Drugs Ltd.</t>
  </si>
  <si>
    <t>INE767A01016</t>
  </si>
  <si>
    <t>Mangalore Refinery &amp; Petrochemicals Ltd.</t>
  </si>
  <si>
    <t>INE103A01014</t>
  </si>
  <si>
    <t>Sun Pharma Advanced Research Co. Ltd.</t>
  </si>
  <si>
    <t>INE232I01014</t>
  </si>
  <si>
    <t>Network18 Media &amp; Investments Ltd.</t>
  </si>
  <si>
    <t>INE870H01013</t>
  </si>
  <si>
    <t>Just Dial Ltd.</t>
  </si>
  <si>
    <t>INE599M01018</t>
  </si>
  <si>
    <t>Prism Johnson Ltd.</t>
  </si>
  <si>
    <t>INE010A01011</t>
  </si>
  <si>
    <t>Indigo Paints Ltd.</t>
  </si>
  <si>
    <t>INE09VQ01012</t>
  </si>
  <si>
    <t>Rossari Biotech Ltd.</t>
  </si>
  <si>
    <t>INE02A801020</t>
  </si>
  <si>
    <t>Symphony Ltd.</t>
  </si>
  <si>
    <t>INE225D01027</t>
  </si>
  <si>
    <t>Gujarat Alkalies and Chemicals Ltd.</t>
  </si>
  <si>
    <t>INE186A01019</t>
  </si>
  <si>
    <t>Glenmark Life Sciences Ltd.</t>
  </si>
  <si>
    <t>INE03Q201024</t>
  </si>
  <si>
    <t>Epigral Ltd.</t>
  </si>
  <si>
    <t>INE071N01016</t>
  </si>
  <si>
    <t>LUX INDUSTRIES LTD</t>
  </si>
  <si>
    <t>INE150G01020</t>
  </si>
  <si>
    <t>Hle Glascoat Ltd.</t>
  </si>
  <si>
    <t>INE461D01028</t>
  </si>
  <si>
    <t>Sharda Cropchem Ltd.</t>
  </si>
  <si>
    <t>INE221J01015</t>
  </si>
  <si>
    <t>MMTC Ltd.</t>
  </si>
  <si>
    <t>INE123F01029</t>
  </si>
  <si>
    <t>Edelweiss Nifty Smallcap 250 Index Fund</t>
  </si>
  <si>
    <t>PORTFOLIO STATEMENT OF EDELWEISS MID CAP FUND AS ON SEPTEMBER 30, 2023</t>
  </si>
  <si>
    <t>(An open ended equity scheme predominantly investing in mid cap stocks)</t>
  </si>
  <si>
    <t>Edelweiss Mid Cap Fund</t>
  </si>
  <si>
    <t>PORTFOLIO STATEMENT OF EDELWEISS GOLD AND SILVER ETF FOF AS ON SEPTEMBER 30, 2023</t>
  </si>
  <si>
    <t>(An open-ended fund of funds scheme investing in units of Gold ETF and Silver ETF)</t>
  </si>
  <si>
    <t>ADITYA BIRLA SUNLIFE SILVER ETF</t>
  </si>
  <si>
    <t>INF209KB19F6</t>
  </si>
  <si>
    <t>ICICI PRUDENTIAL GOLD ETF</t>
  </si>
  <si>
    <t>INF109KC1NT3</t>
  </si>
  <si>
    <t>Edelweiss Gold and Silver ETF Fund of Fund</t>
  </si>
  <si>
    <t>PORTFOLIO STATEMENT OF EDELWEISS  LIQUID FUND AS ON SEPTEMBER 30, 2023</t>
  </si>
  <si>
    <t>(An open-ended liquid scheme)</t>
  </si>
  <si>
    <t>91 DAYS TBILL RED 30-11-2023</t>
  </si>
  <si>
    <t>IN002023X237</t>
  </si>
  <si>
    <t>91 DAYS TBILL RED 14-12-2023</t>
  </si>
  <si>
    <t>IN002023X252</t>
  </si>
  <si>
    <t>182 DAYS TBILL RED 23-11-2023</t>
  </si>
  <si>
    <t>IN002023Y086</t>
  </si>
  <si>
    <t>PUNJAB NATIONAL BANK CD RED 04-12-2023#</t>
  </si>
  <si>
    <t>INE160A16NO6</t>
  </si>
  <si>
    <t>CANARA BANK CD RED 09-11-2023#</t>
  </si>
  <si>
    <t>INE476A16WF5</t>
  </si>
  <si>
    <t>ICICI BANK CD RED 17-11-2023#**</t>
  </si>
  <si>
    <t>INE090A169Y6</t>
  </si>
  <si>
    <t>AXIS BANK LTD CD RED 01-12-2023#</t>
  </si>
  <si>
    <t>INE238AD6199</t>
  </si>
  <si>
    <t>BANK OF BARODA CD RED 04-10-2023#</t>
  </si>
  <si>
    <t>INE028A16DL2</t>
  </si>
  <si>
    <t>BANK OF BARODA CD RED 30-11-2023#**</t>
  </si>
  <si>
    <t>INE028A16CZ4</t>
  </si>
  <si>
    <t>CANARA BANK CD RED 14-12-2023#</t>
  </si>
  <si>
    <t>INE476A16VU6</t>
  </si>
  <si>
    <t>FEDERAL BANK LTD CD RED 23-10-2023#**</t>
  </si>
  <si>
    <t>INE171A16KI1</t>
  </si>
  <si>
    <t>SIDBI CD RED 06-12-2023#</t>
  </si>
  <si>
    <t>INE556F16AD4</t>
  </si>
  <si>
    <t>KOTAK MAHINDRA BANK CD RED 27-12-2023#**</t>
  </si>
  <si>
    <t>INE237A165R2</t>
  </si>
  <si>
    <t>SIDBI CP RED 26-10-2023**</t>
  </si>
  <si>
    <t>INE556F14JM1</t>
  </si>
  <si>
    <t>LARSEN &amp; TOUBRO LTD CP RED 31-10-2023</t>
  </si>
  <si>
    <t>INE018A14JW2</t>
  </si>
  <si>
    <t>GODREJ INDUSTRIES LTD CP RED 06-10-2023</t>
  </si>
  <si>
    <t>INE233A14ZQ5</t>
  </si>
  <si>
    <t>RELIANCE RETAIL VENT CP RED 01-12-23</t>
  </si>
  <si>
    <t>INE929O14AW0</t>
  </si>
  <si>
    <t>BOB FIN SOL LTD. CP RED 06-10-2023</t>
  </si>
  <si>
    <t>INE027214456</t>
  </si>
  <si>
    <t>ADITYA BIRLA FIN LTD CP RED 10-10-2023</t>
  </si>
  <si>
    <t>INE860H140W2</t>
  </si>
  <si>
    <t>LARSEN &amp; TOUBRO LTD CP RED 17-10-2023</t>
  </si>
  <si>
    <t>INE018A14JV4</t>
  </si>
  <si>
    <t>GODREJ AGROVET CP RED 20-10-2023</t>
  </si>
  <si>
    <t>INE850D14PI8</t>
  </si>
  <si>
    <t>BLUE STAR CP RED 20-10-2023</t>
  </si>
  <si>
    <t>INE472A14NH4</t>
  </si>
  <si>
    <t>RELIANCE RETAIL VENTURES CP RED 27-10-23</t>
  </si>
  <si>
    <t>INE929O14AS8</t>
  </si>
  <si>
    <t>ICICI SECURITIES CP RED 27-10-2023</t>
  </si>
  <si>
    <t>INE763G14QL8</t>
  </si>
  <si>
    <t>RELIANCE RETAIL VENTURES CP RED 07-11-23</t>
  </si>
  <si>
    <t>INE929O14AU4</t>
  </si>
  <si>
    <t>SIDBI CP RED 20-11-2023**</t>
  </si>
  <si>
    <t>INE556F14JF5</t>
  </si>
  <si>
    <t>BAJAJ FINANCE LTD CP RED 21-11-2023</t>
  </si>
  <si>
    <t>INE296A14VM0</t>
  </si>
  <si>
    <t>HERO FINCORP LTD CP RED 20-11-2023</t>
  </si>
  <si>
    <t>INE957N14HL1</t>
  </si>
  <si>
    <t>BOB FIN SOL LTD. CP RED 22-11-2023</t>
  </si>
  <si>
    <t>INE027214472</t>
  </si>
  <si>
    <t>GRASIM IND LTD CP RED 12-12-2023</t>
  </si>
  <si>
    <t>INE047A14834</t>
  </si>
  <si>
    <t>BAJAJ FINANCE LTD CP RED 12-10-2023</t>
  </si>
  <si>
    <t>INE296A14VG2</t>
  </si>
  <si>
    <t>ADITYA BIRLA MONEY CP RED 20-10-2023</t>
  </si>
  <si>
    <t>INE865C14JT8</t>
  </si>
  <si>
    <t>GODREJ AGROVET CP RED 09-11-2023</t>
  </si>
  <si>
    <t>INE850D14PE7</t>
  </si>
  <si>
    <t>ICICI SECURITIES CP RED 08-11-2023</t>
  </si>
  <si>
    <t>INE763G14QO2</t>
  </si>
  <si>
    <t>TATA CAPITAL HSNG FIN CP RED 15-12-2023</t>
  </si>
  <si>
    <t>INE033L14MQ4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</si>
  <si>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</si>
  <si>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</si>
  <si>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</si>
  <si>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</si>
  <si>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</si>
  <si>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</si>
  <si>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</si>
  <si>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</si>
  <si>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</si>
  <si>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</si>
  <si>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</si>
  <si>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</si>
  <si>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</si>
  <si>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</si>
  <si>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</si>
  <si>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</si>
  <si>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</si>
  <si>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SEPTEMBER 30,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</si>
  <si>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</si>
  <si>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</si>
  <si>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</si>
  <si>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</si>
  <si>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</si>
  <si>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</si>
  <si>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</si>
  <si>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</si>
  <si>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</si>
  <si>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</si>
  <si>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</si>
  <si>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SEPTEMBER 30,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</si>
  <si>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</si>
  <si>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</si>
  <si>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</si>
  <si>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</si>
  <si>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SEPTEMBER 30, 2023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</si>
  <si>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</si>
  <si>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</si>
  <si>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</si>
  <si>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</si>
  <si>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</si>
  <si>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</si>
  <si>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</si>
  <si>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</si>
  <si>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</si>
  <si>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</si>
  <si>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MERCK &amp; CO.INC</t>
  </si>
  <si>
    <t>US58933Y1055</t>
  </si>
  <si>
    <t>NOVARTIS AG</t>
  </si>
  <si>
    <t>US66987V1098</t>
  </si>
  <si>
    <t>THERMO FISHER SCIENTIFIC INC</t>
  </si>
  <si>
    <t>US8835561023</t>
  </si>
  <si>
    <t>Life Sciences Tools &amp; Services</t>
  </si>
  <si>
    <t>PFIZER INC</t>
  </si>
  <si>
    <t>US7170811035</t>
  </si>
  <si>
    <t>DANAHER CORP</t>
  </si>
  <si>
    <t>US2358511028</t>
  </si>
  <si>
    <t>Health Care Equipment &amp; Supplies</t>
  </si>
  <si>
    <t>ABBOTT LABORATORIES</t>
  </si>
  <si>
    <t>US0028241000</t>
  </si>
  <si>
    <t>AMGEN INC</t>
  </si>
  <si>
    <t>US0311621009</t>
  </si>
  <si>
    <t>MEDTRONIC PLC</t>
  </si>
  <si>
    <t>IE00BTN1Y115</t>
  </si>
  <si>
    <t>INTUITIVE SURGICAL INC</t>
  </si>
  <si>
    <t>US46120E6023</t>
  </si>
  <si>
    <t>GILEAD SCIENCES INC</t>
  </si>
  <si>
    <t>US3755581036</t>
  </si>
  <si>
    <t>STRYKER CORP</t>
  </si>
  <si>
    <t>US8636671013</t>
  </si>
  <si>
    <t>VERTEX PHARMACEUTICALS INC</t>
  </si>
  <si>
    <t>US92532F1003</t>
  </si>
  <si>
    <t>BECTON DICKINSON AND CO</t>
  </si>
  <si>
    <t>US0758871091</t>
  </si>
  <si>
    <t>IQVIA HOLDINGS INC</t>
  </si>
  <si>
    <t>US46266C1053</t>
  </si>
  <si>
    <t>MODERNA INC</t>
  </si>
  <si>
    <t>US60770K1079</t>
  </si>
  <si>
    <t>PHARMACEUTICALS</t>
  </si>
  <si>
    <t>AGILENT TECHNOLOGIES INC</t>
  </si>
  <si>
    <t>US00846U1016</t>
  </si>
  <si>
    <t>ILLUMINA INC</t>
  </si>
  <si>
    <t>US4523271090</t>
  </si>
  <si>
    <t>Edelweiss MSCI India Domestic &amp; World Healthcare 45 Index Fund</t>
  </si>
  <si>
    <t>PORTFOLIO STATEMENT OF EDELWEISS  EUROPE DYNAMIC EQUITY OFF-SHORE FUND AS ON SEPTEMBER 30,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</si>
  <si>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</si>
  <si>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</si>
  <si>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</si>
  <si>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</si>
  <si>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SEPTEMBER 30,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</si>
  <si>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</si>
  <si>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</si>
  <si>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</si>
  <si>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</si>
  <si>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SEPTEMBER 30,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</si>
  <si>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</si>
  <si>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</si>
  <si>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</si>
  <si>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</si>
  <si>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SEPTEMBER 30,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</si>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</sst>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23255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5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4" fontId="3" fillId="0" borderId="8" xfId="0" applyNumberFormat="1" applyFont="1" applyBorder="1"/>
    <xf numFmtId="10" fontId="3" fillId="0" borderId="8" xfId="0" applyNumberFormat="1" applyFont="1" applyBorder="1"/>
    <xf numFmtId="4" fontId="0" fillId="0" borderId="8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166" fontId="3" fillId="0" borderId="8" xfId="0" applyNumberFormat="1" applyFont="1" applyBorder="1"/>
    <xf numFmtId="167" fontId="3" fillId="0" borderId="8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0" fillId="0" borderId="8" xfId="0" applyBorder="1"/>
    <xf numFmtId="4" fontId="0" fillId="0" borderId="8" xfId="2" applyNumberFormat="1" applyFont="1" applyBorder="1"/>
    <xf numFmtId="4" fontId="0" fillId="0" borderId="8" xfId="0" applyNumberFormat="1" applyBorder="1"/>
    <xf numFmtId="15" fontId="0" fillId="0" borderId="8" xfId="0" applyNumberFormat="1" applyBorder="1"/>
    <xf numFmtId="0" fontId="0" fillId="0" borderId="8" xfId="0" applyBorder="1" applyAlignment="1">
      <alignment wrapText="1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9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8" xfId="1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91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B6" sqref="B6"/>
    </sheetView>
  </sheetViews>
  <sheetFormatPr defaultRowHeight="14.4" x14ac:dyDescent="0.3"/>
  <cols>
    <col min="1" max="1" width="8.88671875" bestFit="1" customWidth="1"/>
    <col min="2" max="2" width="54" bestFit="1" customWidth="1"/>
    <col min="3" max="3" width="20.21875" bestFit="1" customWidth="1"/>
    <col min="4" max="4" width="36.109375" style="53" bestFit="1" customWidth="1"/>
    <col min="5" max="5" width="21.44140625" bestFit="1" customWidth="1"/>
    <col min="6" max="6" width="28" style="53" bestFit="1" customWidth="1"/>
    <col min="7" max="7" width="21.44140625" bestFit="1" customWidth="1"/>
  </cols>
  <sheetData>
    <row r="1" spans="1:7" s="1" customFormat="1" x14ac:dyDescent="0.3">
      <c r="A1" s="77" t="s">
        <v>0</v>
      </c>
      <c r="B1" s="77"/>
      <c r="D1" s="81"/>
      <c r="F1" s="81"/>
    </row>
    <row r="2" spans="1:7" s="1" customFormat="1" x14ac:dyDescent="0.3">
      <c r="A2" s="77" t="s">
        <v>1</v>
      </c>
      <c r="B2" s="77"/>
      <c r="D2" s="81"/>
      <c r="F2" s="81"/>
    </row>
    <row r="3" spans="1:7" s="1" customFormat="1" x14ac:dyDescent="0.3">
      <c r="A3" s="69" t="s">
        <v>2</v>
      </c>
      <c r="B3" s="69" t="s">
        <v>3</v>
      </c>
      <c r="C3" s="58" t="s">
        <v>4</v>
      </c>
      <c r="D3" s="62" t="s">
        <v>5</v>
      </c>
      <c r="E3" s="58" t="s">
        <v>6</v>
      </c>
      <c r="F3" s="62" t="s">
        <v>5</v>
      </c>
      <c r="G3" s="58" t="s">
        <v>6</v>
      </c>
    </row>
    <row r="4" spans="1:7" ht="70.05" customHeight="1" x14ac:dyDescent="0.3">
      <c r="A4" s="58" t="s">
        <v>7</v>
      </c>
      <c r="B4" s="82" t="str">
        <f>HYPERLINK("[EDEL_Portfolio Monthly Notes 30-Sep-2023.xlsx]EDACBF!A1","Edelweiss Money Market Fund")</f>
        <v>Edelweiss Money Market Fund</v>
      </c>
      <c r="C4" s="58"/>
      <c r="D4" s="62" t="s">
        <v>8</v>
      </c>
      <c r="E4" s="58"/>
      <c r="F4" s="62" t="s">
        <v>9</v>
      </c>
      <c r="G4" s="58"/>
    </row>
    <row r="5" spans="1:7" ht="70.05" customHeight="1" x14ac:dyDescent="0.3">
      <c r="A5" s="58" t="s">
        <v>10</v>
      </c>
      <c r="B5" s="82" t="str">
        <f>HYPERLINK("[EDEL_Portfolio Monthly Notes 30-Sep-2023.xlsx]EDBE25!A1","BHARAT Bond ETF - April 2025")</f>
        <v>BHARAT Bond ETF - April 2025</v>
      </c>
      <c r="C5" s="58"/>
      <c r="D5" s="62" t="s">
        <v>11</v>
      </c>
      <c r="E5" s="58"/>
      <c r="F5" s="83" t="s">
        <v>12</v>
      </c>
      <c r="G5" s="84" t="s">
        <v>12</v>
      </c>
    </row>
    <row r="6" spans="1:7" ht="70.05" customHeight="1" x14ac:dyDescent="0.3">
      <c r="A6" s="58" t="s">
        <v>13</v>
      </c>
      <c r="B6" s="82" t="str">
        <f>HYPERLINK("[EDEL_Portfolio Monthly Notes 30-Sep-2023.xlsx]EDBE30!A1","BHARAT Bond ETF - April 2030")</f>
        <v>BHARAT Bond ETF - April 2030</v>
      </c>
      <c r="C6" s="58"/>
      <c r="D6" s="62" t="s">
        <v>14</v>
      </c>
      <c r="E6" s="58"/>
      <c r="F6" s="83" t="s">
        <v>12</v>
      </c>
      <c r="G6" s="84" t="s">
        <v>12</v>
      </c>
    </row>
    <row r="7" spans="1:7" ht="70.05" customHeight="1" x14ac:dyDescent="0.3">
      <c r="A7" s="58" t="s">
        <v>15</v>
      </c>
      <c r="B7" s="82" t="str">
        <f>HYPERLINK("[EDEL_Portfolio Monthly Notes 30-Sep-2023.xlsx]EDBE31!A1","BHARAT Bond ETF - April 2031")</f>
        <v>BHARAT Bond ETF - April 2031</v>
      </c>
      <c r="C7" s="58"/>
      <c r="D7" s="62" t="s">
        <v>16</v>
      </c>
      <c r="E7" s="58"/>
      <c r="F7" s="83" t="s">
        <v>12</v>
      </c>
      <c r="G7" s="84" t="s">
        <v>12</v>
      </c>
    </row>
    <row r="8" spans="1:7" ht="70.05" customHeight="1" x14ac:dyDescent="0.3">
      <c r="A8" s="58" t="s">
        <v>17</v>
      </c>
      <c r="B8" s="82" t="str">
        <f>HYPERLINK("[EDEL_Portfolio Monthly Notes 30-Sep-2023.xlsx]EDBE32!A1","BHARAT Bond ETF - April 2032")</f>
        <v>BHARAT Bond ETF - April 2032</v>
      </c>
      <c r="C8" s="58"/>
      <c r="D8" s="62" t="s">
        <v>18</v>
      </c>
      <c r="E8" s="58"/>
      <c r="F8" s="83" t="s">
        <v>12</v>
      </c>
      <c r="G8" s="84" t="s">
        <v>12</v>
      </c>
    </row>
    <row r="9" spans="1:7" ht="70.05" customHeight="1" x14ac:dyDescent="0.3">
      <c r="A9" s="58" t="s">
        <v>19</v>
      </c>
      <c r="B9" s="82" t="str">
        <f>HYPERLINK("[EDEL_Portfolio Monthly Notes 30-Sep-2023.xlsx]EDBE33!A1","BHARAT Bond ETF - April 2033")</f>
        <v>BHARAT Bond ETF - April 2033</v>
      </c>
      <c r="C9" s="58"/>
      <c r="D9" s="62" t="s">
        <v>20</v>
      </c>
      <c r="E9" s="58"/>
      <c r="F9" s="83" t="s">
        <v>12</v>
      </c>
      <c r="G9" s="84" t="s">
        <v>12</v>
      </c>
    </row>
    <row r="10" spans="1:7" ht="70.05" customHeight="1" x14ac:dyDescent="0.3">
      <c r="A10" s="58" t="s">
        <v>21</v>
      </c>
      <c r="B10" s="82" t="str">
        <f>HYPERLINK("[EDEL_Portfolio Monthly Notes 30-Sep-2023.xlsx]EDBPDF!A1","Edelweiss Banking and PSU Debt Fund")</f>
        <v>Edelweiss Banking and PSU Debt Fund</v>
      </c>
      <c r="C10" s="58"/>
      <c r="D10" s="62" t="s">
        <v>22</v>
      </c>
      <c r="E10" s="58"/>
      <c r="F10" s="62" t="s">
        <v>23</v>
      </c>
      <c r="G10" s="58"/>
    </row>
    <row r="11" spans="1:7" ht="70.05" customHeight="1" x14ac:dyDescent="0.3">
      <c r="A11" s="58" t="s">
        <v>24</v>
      </c>
      <c r="B11" s="82" t="str">
        <f>HYPERLINK("[EDEL_Portfolio Monthly Notes 30-Sep-2023.xlsx]EDCG27!A1","Edelweiss CRISIL IBX 50 50 Gilt Plus SDL June 2027 Index Fund")</f>
        <v>Edelweiss CRISIL IBX 50 50 Gilt Plus SDL June 2027 Index Fund</v>
      </c>
      <c r="C11" s="58"/>
      <c r="D11" s="62" t="s">
        <v>25</v>
      </c>
      <c r="E11" s="58"/>
      <c r="F11" s="83" t="s">
        <v>12</v>
      </c>
      <c r="G11" s="84" t="s">
        <v>12</v>
      </c>
    </row>
    <row r="12" spans="1:7" ht="70.05" customHeight="1" x14ac:dyDescent="0.3">
      <c r="A12" s="58" t="s">
        <v>26</v>
      </c>
      <c r="B12" s="82" t="str">
        <f>HYPERLINK("[EDEL_Portfolio Monthly Notes 30-Sep-2023.xlsx]EDCG28!A1","Edelweiss_CRISIL_IBX 50 50 Gilt Plus SDL Sep 2028 Index Fund")</f>
        <v>Edelweiss_CRISIL_IBX 50 50 Gilt Plus SDL Sep 2028 Index Fund</v>
      </c>
      <c r="C12" s="58"/>
      <c r="D12" s="62" t="s">
        <v>27</v>
      </c>
      <c r="E12" s="58"/>
      <c r="F12" s="83" t="s">
        <v>12</v>
      </c>
      <c r="G12" s="84" t="s">
        <v>12</v>
      </c>
    </row>
    <row r="13" spans="1:7" ht="70.05" customHeight="1" x14ac:dyDescent="0.3">
      <c r="A13" s="58" t="s">
        <v>28</v>
      </c>
      <c r="B13" s="82" t="str">
        <f>HYPERLINK("[EDEL_Portfolio Monthly Notes 30-Sep-2023.xlsx]EDCG37!A1","Edelweiss_CRISIL IBX 50 50 Gilt Plus SDL April 2037 Index Fund")</f>
        <v>Edelweiss_CRISIL IBX 50 50 Gilt Plus SDL April 2037 Index Fund</v>
      </c>
      <c r="C13" s="58"/>
      <c r="D13" s="62" t="s">
        <v>29</v>
      </c>
      <c r="E13" s="58"/>
      <c r="F13" s="83" t="s">
        <v>12</v>
      </c>
      <c r="G13" s="84" t="s">
        <v>12</v>
      </c>
    </row>
    <row r="14" spans="1:7" ht="70.05" customHeight="1" x14ac:dyDescent="0.3">
      <c r="A14" s="58" t="s">
        <v>30</v>
      </c>
      <c r="B14" s="82" t="str">
        <f>HYPERLINK("[EDEL_Portfolio Monthly Notes 30-Sep-2023.xlsx]EDCPSF!A1","Edelweiss CRL PSU PL SDL 50 50 Oct-25 FD")</f>
        <v>Edelweiss CRL PSU PL SDL 50 50 Oct-25 FD</v>
      </c>
      <c r="C14" s="58"/>
      <c r="D14" s="62" t="s">
        <v>31</v>
      </c>
      <c r="E14" s="58"/>
      <c r="F14" s="83" t="s">
        <v>12</v>
      </c>
      <c r="G14" s="84" t="s">
        <v>12</v>
      </c>
    </row>
    <row r="15" spans="1:7" ht="70.05" customHeight="1" x14ac:dyDescent="0.3">
      <c r="A15" s="58" t="s">
        <v>32</v>
      </c>
      <c r="B15" s="82" t="str">
        <f>HYPERLINK("[EDEL_Portfolio Monthly Notes 30-Sep-2023.xlsx]EDCSDF!A1","Edelweiss CRL IBX 50 50 Gilt Plus SDL Short Duration Index Fund")</f>
        <v>Edelweiss CRL IBX 50 50 Gilt Plus SDL Short Duration Index Fund</v>
      </c>
      <c r="C15" s="58"/>
      <c r="D15" s="62" t="s">
        <v>33</v>
      </c>
      <c r="E15" s="58"/>
      <c r="F15" s="83" t="s">
        <v>12</v>
      </c>
      <c r="G15" s="84" t="s">
        <v>12</v>
      </c>
    </row>
    <row r="16" spans="1:7" ht="70.05" customHeight="1" x14ac:dyDescent="0.3">
      <c r="A16" s="58" t="s">
        <v>34</v>
      </c>
      <c r="B16" s="82" t="str">
        <f>HYPERLINK("[EDEL_Portfolio Monthly Notes 30-Sep-2023.xlsx]EDFF25!A1","BHARAT Bond FOF - April 2025")</f>
        <v>BHARAT Bond FOF - April 2025</v>
      </c>
      <c r="C16" s="58"/>
      <c r="D16" s="62" t="s">
        <v>11</v>
      </c>
      <c r="E16" s="58"/>
      <c r="F16" s="83" t="s">
        <v>12</v>
      </c>
      <c r="G16" s="84" t="s">
        <v>12</v>
      </c>
    </row>
    <row r="17" spans="1:7" ht="70.05" customHeight="1" x14ac:dyDescent="0.3">
      <c r="A17" s="58" t="s">
        <v>35</v>
      </c>
      <c r="B17" s="82" t="str">
        <f>HYPERLINK("[EDEL_Portfolio Monthly Notes 30-Sep-2023.xlsx]EDFF30!A1","BHARAT Bond FOF - April 2030")</f>
        <v>BHARAT Bond FOF - April 2030</v>
      </c>
      <c r="C17" s="58"/>
      <c r="D17" s="62" t="s">
        <v>14</v>
      </c>
      <c r="E17" s="58"/>
      <c r="F17" s="83" t="s">
        <v>12</v>
      </c>
      <c r="G17" s="84" t="s">
        <v>12</v>
      </c>
    </row>
    <row r="18" spans="1:7" ht="70.05" customHeight="1" x14ac:dyDescent="0.3">
      <c r="A18" s="58" t="s">
        <v>36</v>
      </c>
      <c r="B18" s="82" t="str">
        <f>HYPERLINK("[EDEL_Portfolio Monthly Notes 30-Sep-2023.xlsx]EDFF31!A1","BHARAT Bond FOF - April 2031")</f>
        <v>BHARAT Bond FOF - April 2031</v>
      </c>
      <c r="C18" s="58"/>
      <c r="D18" s="62" t="s">
        <v>16</v>
      </c>
      <c r="E18" s="58"/>
      <c r="F18" s="83" t="s">
        <v>12</v>
      </c>
      <c r="G18" s="84" t="s">
        <v>12</v>
      </c>
    </row>
    <row r="19" spans="1:7" ht="70.05" customHeight="1" x14ac:dyDescent="0.3">
      <c r="A19" s="58" t="s">
        <v>37</v>
      </c>
      <c r="B19" s="82" t="str">
        <f>HYPERLINK("[EDEL_Portfolio Monthly Notes 30-Sep-2023.xlsx]EDFF32!A1","BHARAT Bond FOF - April 2032")</f>
        <v>BHARAT Bond FOF - April 2032</v>
      </c>
      <c r="C19" s="58"/>
      <c r="D19" s="62" t="s">
        <v>18</v>
      </c>
      <c r="E19" s="58"/>
      <c r="F19" s="83" t="s">
        <v>12</v>
      </c>
      <c r="G19" s="84" t="s">
        <v>12</v>
      </c>
    </row>
    <row r="20" spans="1:7" ht="70.05" customHeight="1" x14ac:dyDescent="0.3">
      <c r="A20" s="58" t="s">
        <v>38</v>
      </c>
      <c r="B20" s="82" t="str">
        <f>HYPERLINK("[EDEL_Portfolio Monthly Notes 30-Sep-2023.xlsx]EDFF33!A1","BHARAT Bond FOF - April 2033")</f>
        <v>BHARAT Bond FOF - April 2033</v>
      </c>
      <c r="C20" s="58"/>
      <c r="D20" s="62" t="s">
        <v>20</v>
      </c>
      <c r="E20" s="58"/>
      <c r="F20" s="83" t="s">
        <v>12</v>
      </c>
      <c r="G20" s="84" t="s">
        <v>12</v>
      </c>
    </row>
    <row r="21" spans="1:7" ht="70.05" customHeight="1" x14ac:dyDescent="0.3">
      <c r="A21" s="58" t="s">
        <v>39</v>
      </c>
      <c r="B21" s="82" t="str">
        <f>HYPERLINK("[EDEL_Portfolio Monthly Notes 30-Sep-2023.xlsx]EDGSEC!A1","Edelweiss Government Securities Fund")</f>
        <v>Edelweiss Government Securities Fund</v>
      </c>
      <c r="C21" s="58"/>
      <c r="D21" s="62" t="s">
        <v>40</v>
      </c>
      <c r="E21" s="58"/>
      <c r="F21" s="62" t="s">
        <v>41</v>
      </c>
      <c r="G21" s="58"/>
    </row>
    <row r="22" spans="1:7" ht="70.05" customHeight="1" x14ac:dyDescent="0.3">
      <c r="A22" s="58" t="s">
        <v>42</v>
      </c>
      <c r="B22" s="82" t="str">
        <f>HYPERLINK("[EDEL_Portfolio Monthly Notes 30-Sep-2023.xlsx]EDNP27!A1","Edelweiss Nifty PSU Bond Plus SDL Apr2027 50 50 Index")</f>
        <v>Edelweiss Nifty PSU Bond Plus SDL Apr2027 50 50 Index</v>
      </c>
      <c r="C22" s="58"/>
      <c r="D22" s="62" t="s">
        <v>43</v>
      </c>
      <c r="E22" s="58"/>
      <c r="F22" s="83" t="s">
        <v>12</v>
      </c>
      <c r="G22" s="84" t="s">
        <v>12</v>
      </c>
    </row>
    <row r="23" spans="1:7" ht="70.05" customHeight="1" x14ac:dyDescent="0.3">
      <c r="A23" s="58" t="s">
        <v>44</v>
      </c>
      <c r="B23" s="82" t="str">
        <f>HYPERLINK("[EDEL_Portfolio Monthly Notes 30-Sep-2023.xlsx]EDNPSF!A1","Edelweiss Nifty PSU Bond Plus SDL Apr2026 50 50 Index Fund")</f>
        <v>Edelweiss Nifty PSU Bond Plus SDL Apr2026 50 50 Index Fund</v>
      </c>
      <c r="C23" s="58"/>
      <c r="D23" s="62" t="s">
        <v>45</v>
      </c>
      <c r="E23" s="58"/>
      <c r="F23" s="83" t="s">
        <v>12</v>
      </c>
      <c r="G23" s="84" t="s">
        <v>12</v>
      </c>
    </row>
    <row r="24" spans="1:7" ht="70.05" customHeight="1" x14ac:dyDescent="0.3">
      <c r="A24" s="58" t="s">
        <v>46</v>
      </c>
      <c r="B24" s="82" t="str">
        <f>HYPERLINK("[EDEL_Portfolio Monthly Notes 30-Sep-2023.xlsx]EDONTF!A1","EDELWEISS OVERNIGHT FUND")</f>
        <v>EDELWEISS OVERNIGHT FUND</v>
      </c>
      <c r="C24" s="58"/>
      <c r="D24" s="62" t="s">
        <v>47</v>
      </c>
      <c r="E24" s="58"/>
      <c r="F24" s="83" t="s">
        <v>12</v>
      </c>
      <c r="G24" s="84" t="s">
        <v>12</v>
      </c>
    </row>
    <row r="25" spans="1:7" ht="70.05" customHeight="1" x14ac:dyDescent="0.3">
      <c r="A25" s="58" t="s">
        <v>48</v>
      </c>
      <c r="B25" s="82" t="str">
        <f>HYPERLINK("[EDEL_Portfolio Monthly Notes 30-Sep-2023.xlsx]EEARBF!A1","Edelweiss Arbitrage Fund")</f>
        <v>Edelweiss Arbitrage Fund</v>
      </c>
      <c r="C25" s="58"/>
      <c r="D25" s="62" t="s">
        <v>49</v>
      </c>
      <c r="E25" s="58"/>
      <c r="F25" s="83" t="s">
        <v>12</v>
      </c>
      <c r="G25" s="84" t="s">
        <v>12</v>
      </c>
    </row>
    <row r="26" spans="1:7" ht="70.05" customHeight="1" x14ac:dyDescent="0.3">
      <c r="A26" s="58" t="s">
        <v>50</v>
      </c>
      <c r="B26" s="82" t="str">
        <f>HYPERLINK("[EDEL_Portfolio Monthly Notes 30-Sep-2023.xlsx]EEARFD!A1","Edelweiss Balanced Advantage Fund")</f>
        <v>Edelweiss Balanced Advantage Fund</v>
      </c>
      <c r="C26" s="58"/>
      <c r="D26" s="62" t="s">
        <v>51</v>
      </c>
      <c r="E26" s="58"/>
      <c r="F26" s="83" t="s">
        <v>12</v>
      </c>
      <c r="G26" s="84" t="s">
        <v>12</v>
      </c>
    </row>
    <row r="27" spans="1:7" ht="70.05" customHeight="1" x14ac:dyDescent="0.3">
      <c r="A27" s="58" t="s">
        <v>52</v>
      </c>
      <c r="B27" s="82" t="str">
        <f>HYPERLINK("[EDEL_Portfolio Monthly Notes 30-Sep-2023.xlsx]EEDGEF!A1","Edelweiss Large Cap Fund")</f>
        <v>Edelweiss Large Cap Fund</v>
      </c>
      <c r="C27" s="58"/>
      <c r="D27" s="62" t="s">
        <v>53</v>
      </c>
      <c r="E27" s="58"/>
      <c r="F27" s="83" t="s">
        <v>12</v>
      </c>
      <c r="G27" s="84" t="s">
        <v>12</v>
      </c>
    </row>
    <row r="28" spans="1:7" ht="70.05" customHeight="1" x14ac:dyDescent="0.3">
      <c r="A28" s="58" t="s">
        <v>54</v>
      </c>
      <c r="B28" s="82" t="str">
        <f>HYPERLINK("[EDEL_Portfolio Monthly Notes 30-Sep-2023.xlsx]EEECRF!A1","Edelweiss Flexi-Cap Fund")</f>
        <v>Edelweiss Flexi-Cap Fund</v>
      </c>
      <c r="C28" s="58"/>
      <c r="D28" s="62" t="s">
        <v>55</v>
      </c>
      <c r="E28" s="58"/>
      <c r="F28" s="83" t="s">
        <v>12</v>
      </c>
      <c r="G28" s="84" t="s">
        <v>12</v>
      </c>
    </row>
    <row r="29" spans="1:7" ht="70.05" customHeight="1" x14ac:dyDescent="0.3">
      <c r="A29" s="58" t="s">
        <v>56</v>
      </c>
      <c r="B29" s="82" t="str">
        <f>HYPERLINK("[EDEL_Portfolio Monthly Notes 30-Sep-2023.xlsx]EEELSS!A1","Edelweiss Long Term Equity Fund")</f>
        <v>Edelweiss Long Term Equity Fund</v>
      </c>
      <c r="C29" s="58"/>
      <c r="D29" s="62" t="s">
        <v>55</v>
      </c>
      <c r="E29" s="58"/>
      <c r="F29" s="83" t="s">
        <v>12</v>
      </c>
      <c r="G29" s="84" t="s">
        <v>12</v>
      </c>
    </row>
    <row r="30" spans="1:7" ht="70.05" customHeight="1" x14ac:dyDescent="0.3">
      <c r="A30" s="58" t="s">
        <v>57</v>
      </c>
      <c r="B30" s="82" t="str">
        <f>HYPERLINK("[EDEL_Portfolio Monthly Notes 30-Sep-2023.xlsx]EEEQTF!A1","Edelweiss Large &amp; Mid Cap Fund")</f>
        <v>Edelweiss Large &amp; Mid Cap Fund</v>
      </c>
      <c r="C30" s="58"/>
      <c r="D30" s="62" t="s">
        <v>58</v>
      </c>
      <c r="E30" s="58"/>
      <c r="F30" s="83" t="s">
        <v>12</v>
      </c>
      <c r="G30" s="84" t="s">
        <v>12</v>
      </c>
    </row>
    <row r="31" spans="1:7" ht="70.05" customHeight="1" x14ac:dyDescent="0.3">
      <c r="A31" s="58" t="s">
        <v>59</v>
      </c>
      <c r="B31" s="82" t="str">
        <f>HYPERLINK("[EDEL_Portfolio Monthly Notes 30-Sep-2023.xlsx]EEESCF!A1","Edelweiss Small Cap Fund")</f>
        <v>Edelweiss Small Cap Fund</v>
      </c>
      <c r="C31" s="58"/>
      <c r="D31" s="62" t="s">
        <v>60</v>
      </c>
      <c r="E31" s="58"/>
      <c r="F31" s="83" t="s">
        <v>12</v>
      </c>
      <c r="G31" s="84" t="s">
        <v>12</v>
      </c>
    </row>
    <row r="32" spans="1:7" ht="70.05" customHeight="1" x14ac:dyDescent="0.3">
      <c r="A32" s="58" t="s">
        <v>61</v>
      </c>
      <c r="B32" s="82" t="str">
        <f>HYPERLINK("[EDEL_Portfolio Monthly Notes 30-Sep-2023.xlsx]EEESSF!A1","Edelweiss Equity Savings Fund")</f>
        <v>Edelweiss Equity Savings Fund</v>
      </c>
      <c r="C32" s="58"/>
      <c r="D32" s="62" t="s">
        <v>62</v>
      </c>
      <c r="E32" s="58"/>
      <c r="F32" s="83" t="s">
        <v>12</v>
      </c>
      <c r="G32" s="84" t="s">
        <v>12</v>
      </c>
    </row>
    <row r="33" spans="1:7" ht="70.05" customHeight="1" x14ac:dyDescent="0.3">
      <c r="A33" s="58" t="s">
        <v>63</v>
      </c>
      <c r="B33" s="82" t="str">
        <f>HYPERLINK("[EDEL_Portfolio Monthly Notes 30-Sep-2023.xlsx]EEFOCF!A1","Edelweiss Focused Equity Fund")</f>
        <v>Edelweiss Focused Equity Fund</v>
      </c>
      <c r="C33" s="58"/>
      <c r="D33" s="62" t="s">
        <v>55</v>
      </c>
      <c r="E33" s="58"/>
      <c r="F33" s="83" t="s">
        <v>12</v>
      </c>
      <c r="G33" s="84" t="s">
        <v>12</v>
      </c>
    </row>
    <row r="34" spans="1:7" ht="70.05" customHeight="1" x14ac:dyDescent="0.3">
      <c r="A34" s="58" t="s">
        <v>64</v>
      </c>
      <c r="B34" s="82" t="str">
        <f>HYPERLINK("[EDEL_Portfolio Monthly Notes 30-Sep-2023.xlsx]EEIF30!A1","Edelweiss Nifty 100 Quality 30 Index Fnd")</f>
        <v>Edelweiss Nifty 100 Quality 30 Index Fnd</v>
      </c>
      <c r="C34" s="58"/>
      <c r="D34" s="62" t="s">
        <v>65</v>
      </c>
      <c r="E34" s="58"/>
      <c r="F34" s="83" t="s">
        <v>12</v>
      </c>
      <c r="G34" s="84" t="s">
        <v>12</v>
      </c>
    </row>
    <row r="35" spans="1:7" ht="70.05" customHeight="1" x14ac:dyDescent="0.3">
      <c r="A35" s="58" t="s">
        <v>66</v>
      </c>
      <c r="B35" s="82" t="str">
        <f>HYPERLINK("[EDEL_Portfolio Monthly Notes 30-Sep-2023.xlsx]EEIF50!A1","Edelweiss Nifty 50 Index Fund")</f>
        <v>Edelweiss Nifty 50 Index Fund</v>
      </c>
      <c r="C35" s="58"/>
      <c r="D35" s="62" t="s">
        <v>67</v>
      </c>
      <c r="E35" s="58"/>
      <c r="F35" s="83" t="s">
        <v>12</v>
      </c>
      <c r="G35" s="84" t="s">
        <v>12</v>
      </c>
    </row>
    <row r="36" spans="1:7" ht="70.05" customHeight="1" x14ac:dyDescent="0.3">
      <c r="A36" s="58" t="s">
        <v>68</v>
      </c>
      <c r="B36" s="82" t="str">
        <f>HYPERLINK("[EDEL_Portfolio Monthly Notes 30-Sep-2023.xlsx]EELMIF!A1","Edelweiss NIFTY Large Mid Cap 250 Index Fund")</f>
        <v>Edelweiss NIFTY Large Mid Cap 250 Index Fund</v>
      </c>
      <c r="C36" s="58"/>
      <c r="D36" s="62" t="s">
        <v>58</v>
      </c>
      <c r="E36" s="58"/>
      <c r="F36" s="83" t="s">
        <v>12</v>
      </c>
      <c r="G36" s="84" t="s">
        <v>12</v>
      </c>
    </row>
    <row r="37" spans="1:7" ht="70.05" customHeight="1" x14ac:dyDescent="0.3">
      <c r="A37" s="58" t="s">
        <v>69</v>
      </c>
      <c r="B37" s="82" t="str">
        <f>HYPERLINK("[EDEL_Portfolio Monthly Notes 30-Sep-2023.xlsx]EEM150!A1","Edelweiss Nifty Midcap150 Momentum 50 Index Fund")</f>
        <v>Edelweiss Nifty Midcap150 Momentum 50 Index Fund</v>
      </c>
      <c r="C37" s="58"/>
      <c r="D37" s="62" t="s">
        <v>70</v>
      </c>
      <c r="E37" s="58"/>
      <c r="F37" s="83" t="s">
        <v>12</v>
      </c>
      <c r="G37" s="84" t="s">
        <v>12</v>
      </c>
    </row>
    <row r="38" spans="1:7" ht="70.05" customHeight="1" x14ac:dyDescent="0.3">
      <c r="A38" s="58" t="s">
        <v>71</v>
      </c>
      <c r="B38" s="82" t="str">
        <f>HYPERLINK("[EDEL_Portfolio Monthly Notes 30-Sep-2023.xlsx]EEMAAF!A1","Edelweiss Multi Asset Allocation Fund")</f>
        <v>Edelweiss Multi Asset Allocation Fund</v>
      </c>
      <c r="C38" s="58"/>
      <c r="D38" s="62" t="s">
        <v>72</v>
      </c>
      <c r="E38" s="58"/>
      <c r="F38" s="83" t="s">
        <v>12</v>
      </c>
      <c r="G38" s="84" t="s">
        <v>12</v>
      </c>
    </row>
    <row r="39" spans="1:7" ht="70.05" customHeight="1" x14ac:dyDescent="0.3">
      <c r="A39" s="58" t="s">
        <v>73</v>
      </c>
      <c r="B39" s="82" t="str">
        <f>HYPERLINK("[EDEL_Portfolio Monthly Notes 30-Sep-2023.xlsx]EEMOF1!A1","EDELWEISS RECENTLY LISTED IPO FUND")</f>
        <v>EDELWEISS RECENTLY LISTED IPO FUND</v>
      </c>
      <c r="C39" s="58"/>
      <c r="D39" s="62" t="s">
        <v>74</v>
      </c>
      <c r="E39" s="58"/>
      <c r="F39" s="83" t="s">
        <v>12</v>
      </c>
      <c r="G39" s="84" t="s">
        <v>12</v>
      </c>
    </row>
    <row r="40" spans="1:7" ht="70.05" customHeight="1" x14ac:dyDescent="0.3">
      <c r="A40" s="58" t="s">
        <v>75</v>
      </c>
      <c r="B40" s="82" t="str">
        <f>HYPERLINK("[EDEL_Portfolio Monthly Notes 30-Sep-2023.xlsx]EENN50!A1","Edelweiss Nifty Next 50 Index Fund")</f>
        <v>Edelweiss Nifty Next 50 Index Fund</v>
      </c>
      <c r="C40" s="58"/>
      <c r="D40" s="62" t="s">
        <v>76</v>
      </c>
      <c r="E40" s="58"/>
      <c r="F40" s="83" t="s">
        <v>12</v>
      </c>
      <c r="G40" s="84" t="s">
        <v>12</v>
      </c>
    </row>
    <row r="41" spans="1:7" ht="70.05" customHeight="1" x14ac:dyDescent="0.3">
      <c r="A41" s="58" t="s">
        <v>77</v>
      </c>
      <c r="B41" s="82" t="str">
        <f>HYPERLINK("[EDEL_Portfolio Monthly Notes 30-Sep-2023.xlsx]EEPRUA!A1","Edelweiss Aggressive Hybrid Fund")</f>
        <v>Edelweiss Aggressive Hybrid Fund</v>
      </c>
      <c r="C41" s="58"/>
      <c r="D41" s="62" t="s">
        <v>78</v>
      </c>
      <c r="E41" s="58"/>
      <c r="F41" s="83" t="s">
        <v>12</v>
      </c>
      <c r="G41" s="84" t="s">
        <v>12</v>
      </c>
    </row>
    <row r="42" spans="1:7" ht="70.05" customHeight="1" x14ac:dyDescent="0.3">
      <c r="A42" s="58" t="s">
        <v>79</v>
      </c>
      <c r="B42" s="82" t="str">
        <f>HYPERLINK("[EDEL_Portfolio Monthly Notes 30-Sep-2023.xlsx]EES250!A1","Edelweiss Nifty Smallcap 250 Index Fund")</f>
        <v>Edelweiss Nifty Smallcap 250 Index Fund</v>
      </c>
      <c r="C42" s="58"/>
      <c r="D42" s="62" t="s">
        <v>80</v>
      </c>
      <c r="E42" s="58"/>
      <c r="F42" s="83" t="s">
        <v>12</v>
      </c>
      <c r="G42" s="84" t="s">
        <v>12</v>
      </c>
    </row>
    <row r="43" spans="1:7" ht="70.05" customHeight="1" x14ac:dyDescent="0.3">
      <c r="A43" s="58" t="s">
        <v>81</v>
      </c>
      <c r="B43" s="82" t="str">
        <f>HYPERLINK("[EDEL_Portfolio Monthly Notes 30-Sep-2023.xlsx]EESMCF!A1","Edelweiss Mid Cap Fund")</f>
        <v>Edelweiss Mid Cap Fund</v>
      </c>
      <c r="C43" s="58"/>
      <c r="D43" s="62" t="s">
        <v>82</v>
      </c>
      <c r="E43" s="58"/>
      <c r="F43" s="83" t="s">
        <v>12</v>
      </c>
      <c r="G43" s="84" t="s">
        <v>12</v>
      </c>
    </row>
    <row r="44" spans="1:7" ht="70.05" customHeight="1" x14ac:dyDescent="0.3">
      <c r="A44" s="58" t="s">
        <v>83</v>
      </c>
      <c r="B44" s="82" t="str">
        <f>HYPERLINK("[EDEL_Portfolio Monthly Notes 30-Sep-2023.xlsx]EGSFOF!A1","Edelweiss Gold and Silver ETF FOF")</f>
        <v>Edelweiss Gold and Silver ETF FOF</v>
      </c>
      <c r="C44" s="58"/>
      <c r="D44" s="62" t="s">
        <v>84</v>
      </c>
      <c r="E44" s="58"/>
      <c r="F44" s="83" t="s">
        <v>12</v>
      </c>
      <c r="G44" s="84" t="s">
        <v>12</v>
      </c>
    </row>
    <row r="45" spans="1:7" ht="70.05" customHeight="1" x14ac:dyDescent="0.3">
      <c r="A45" s="58" t="s">
        <v>85</v>
      </c>
      <c r="B45" s="82" t="str">
        <f>HYPERLINK("[EDEL_Portfolio Monthly Notes 30-Sep-2023.xlsx]ELLIQF!A1","Edelweiss Liquid Fund")</f>
        <v>Edelweiss Liquid Fund</v>
      </c>
      <c r="C45" s="58"/>
      <c r="D45" s="62" t="s">
        <v>86</v>
      </c>
      <c r="E45" s="58"/>
      <c r="F45" s="62" t="s">
        <v>87</v>
      </c>
      <c r="G45" s="58"/>
    </row>
    <row r="46" spans="1:7" ht="70.05" customHeight="1" x14ac:dyDescent="0.3">
      <c r="A46" s="58" t="s">
        <v>88</v>
      </c>
      <c r="B46" s="82" t="str">
        <f>HYPERLINK("[EDEL_Portfolio Monthly Notes 30-Sep-2023.xlsx]EOASEF!A1","Edelweiss ASEAN Equity Off-shore Fund")</f>
        <v>Edelweiss ASEAN Equity Off-shore Fund</v>
      </c>
      <c r="C46" s="58"/>
      <c r="D46" s="62" t="s">
        <v>89</v>
      </c>
      <c r="E46" s="58"/>
      <c r="F46" s="83" t="s">
        <v>12</v>
      </c>
      <c r="G46" s="84" t="s">
        <v>12</v>
      </c>
    </row>
    <row r="47" spans="1:7" ht="70.05" customHeight="1" x14ac:dyDescent="0.3">
      <c r="A47" s="58" t="s">
        <v>90</v>
      </c>
      <c r="B47" s="82" t="str">
        <f>HYPERLINK("[EDEL_Portfolio Monthly Notes 30-Sep-2023.xlsx]EOCHIF!A1","Edelweiss Greater China Equity Off-shore Fund")</f>
        <v>Edelweiss Greater China Equity Off-shore Fund</v>
      </c>
      <c r="C47" s="58"/>
      <c r="D47" s="62" t="s">
        <v>91</v>
      </c>
      <c r="E47" s="58"/>
      <c r="F47" s="83" t="s">
        <v>12</v>
      </c>
      <c r="G47" s="84" t="s">
        <v>12</v>
      </c>
    </row>
    <row r="48" spans="1:7" ht="70.05" customHeight="1" x14ac:dyDescent="0.3">
      <c r="A48" s="58" t="s">
        <v>92</v>
      </c>
      <c r="B48" s="82" t="str">
        <f>HYPERLINK("[EDEL_Portfolio Monthly Notes 30-Sep-2023.xlsx]EODWHF!A1","Edelweiss MSCI (I) DM &amp; WD HC 45 ID Fund")</f>
        <v>Edelweiss MSCI (I) DM &amp; WD HC 45 ID Fund</v>
      </c>
      <c r="C48" s="58"/>
      <c r="D48" s="62" t="s">
        <v>93</v>
      </c>
      <c r="E48" s="58"/>
      <c r="F48" s="83" t="s">
        <v>12</v>
      </c>
      <c r="G48" s="84" t="s">
        <v>12</v>
      </c>
    </row>
    <row r="49" spans="1:7" ht="70.05" customHeight="1" x14ac:dyDescent="0.3">
      <c r="A49" s="58" t="s">
        <v>94</v>
      </c>
      <c r="B49" s="82" t="str">
        <f>HYPERLINK("[EDEL_Portfolio Monthly Notes 30-Sep-2023.xlsx]EOEDOF!A1","Edelweiss Europe Dynamic Equity Offshore Fund")</f>
        <v>Edelweiss Europe Dynamic Equity Offshore Fund</v>
      </c>
      <c r="C49" s="58"/>
      <c r="D49" s="62" t="s">
        <v>95</v>
      </c>
      <c r="E49" s="58"/>
      <c r="F49" s="83" t="s">
        <v>12</v>
      </c>
      <c r="G49" s="84" t="s">
        <v>12</v>
      </c>
    </row>
    <row r="50" spans="1:7" ht="70.05" customHeight="1" x14ac:dyDescent="0.3">
      <c r="A50" s="58" t="s">
        <v>96</v>
      </c>
      <c r="B50" s="82" t="str">
        <f>HYPERLINK("[EDEL_Portfolio Monthly Notes 30-Sep-2023.xlsx]EOEMOP!A1","Edelweiss Emerging Markets Opportunities Equity Offshore Fund")</f>
        <v>Edelweiss Emerging Markets Opportunities Equity Offshore Fund</v>
      </c>
      <c r="C50" s="58"/>
      <c r="D50" s="62" t="s">
        <v>97</v>
      </c>
      <c r="E50" s="58"/>
      <c r="F50" s="83" t="s">
        <v>12</v>
      </c>
      <c r="G50" s="84" t="s">
        <v>12</v>
      </c>
    </row>
    <row r="51" spans="1:7" ht="70.05" customHeight="1" x14ac:dyDescent="0.3">
      <c r="A51" s="58" t="s">
        <v>98</v>
      </c>
      <c r="B51" s="82" t="str">
        <f>HYPERLINK("[EDEL_Portfolio Monthly Notes 30-Sep-2023.xlsx]EOUSEF!A1","Edelweiss US Value Equity Off-shore Fund")</f>
        <v>Edelweiss US Value Equity Off-shore Fund</v>
      </c>
      <c r="C51" s="58"/>
      <c r="D51" s="62" t="s">
        <v>99</v>
      </c>
      <c r="E51" s="58"/>
      <c r="F51" s="83" t="s">
        <v>12</v>
      </c>
      <c r="G51" s="84" t="s">
        <v>12</v>
      </c>
    </row>
    <row r="52" spans="1:7" ht="70.05" customHeight="1" x14ac:dyDescent="0.3">
      <c r="A52" s="58" t="s">
        <v>100</v>
      </c>
      <c r="B52" s="82" t="str">
        <f>HYPERLINK("[EDEL_Portfolio Monthly Notes 30-Sep-2023.xlsx]EOUSTF!A1","EDELWEISS US TECHNOLOGY EQUITY FOF")</f>
        <v>EDELWEISS US TECHNOLOGY EQUITY FOF</v>
      </c>
      <c r="C52" s="58"/>
      <c r="D52" s="62" t="s">
        <v>101</v>
      </c>
      <c r="E52" s="58"/>
      <c r="F52" s="83" t="s">
        <v>12</v>
      </c>
      <c r="G52" s="84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40" activePane="bottomLeft" state="frozen"/>
      <selection pane="bottomLeft" activeCell="B64" sqref="B64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675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676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677</v>
      </c>
      <c r="B13" s="30" t="s">
        <v>678</v>
      </c>
      <c r="C13" s="30" t="s">
        <v>117</v>
      </c>
      <c r="D13" s="13">
        <v>5000000</v>
      </c>
      <c r="E13" s="14">
        <v>4966.91</v>
      </c>
      <c r="F13" s="15">
        <v>0.26169999999999999</v>
      </c>
      <c r="G13" s="15">
        <v>7.3641015722000006E-2</v>
      </c>
    </row>
    <row r="14" spans="1:8" x14ac:dyDescent="0.3">
      <c r="A14" s="12" t="s">
        <v>679</v>
      </c>
      <c r="B14" s="30" t="s">
        <v>680</v>
      </c>
      <c r="C14" s="30" t="s">
        <v>117</v>
      </c>
      <c r="D14" s="13">
        <v>2000000</v>
      </c>
      <c r="E14" s="14">
        <v>1995.6</v>
      </c>
      <c r="F14" s="15">
        <v>0.1051</v>
      </c>
      <c r="G14" s="15">
        <v>7.3570557556000005E-2</v>
      </c>
    </row>
    <row r="15" spans="1:8" x14ac:dyDescent="0.3">
      <c r="A15" s="12" t="s">
        <v>655</v>
      </c>
      <c r="B15" s="30" t="s">
        <v>656</v>
      </c>
      <c r="C15" s="30" t="s">
        <v>117</v>
      </c>
      <c r="D15" s="13">
        <v>1750000</v>
      </c>
      <c r="E15" s="14">
        <v>1757.48</v>
      </c>
      <c r="F15" s="15">
        <v>9.2600000000000002E-2</v>
      </c>
      <c r="G15" s="15">
        <v>7.3730127889999997E-2</v>
      </c>
    </row>
    <row r="16" spans="1:8" x14ac:dyDescent="0.3">
      <c r="A16" s="12" t="s">
        <v>681</v>
      </c>
      <c r="B16" s="30" t="s">
        <v>682</v>
      </c>
      <c r="C16" s="30" t="s">
        <v>117</v>
      </c>
      <c r="D16" s="13">
        <v>500000</v>
      </c>
      <c r="E16" s="14">
        <v>477.68</v>
      </c>
      <c r="F16" s="15">
        <v>2.52E-2</v>
      </c>
      <c r="G16" s="15">
        <v>7.40213225E-2</v>
      </c>
    </row>
    <row r="17" spans="1:7" x14ac:dyDescent="0.3">
      <c r="A17" s="16" t="s">
        <v>124</v>
      </c>
      <c r="B17" s="31"/>
      <c r="C17" s="31"/>
      <c r="D17" s="17"/>
      <c r="E17" s="18">
        <v>9197.67</v>
      </c>
      <c r="F17" s="19">
        <v>0.48459999999999998</v>
      </c>
      <c r="G17" s="20"/>
    </row>
    <row r="18" spans="1:7" x14ac:dyDescent="0.3">
      <c r="A18" s="12"/>
      <c r="B18" s="30"/>
      <c r="C18" s="30"/>
      <c r="D18" s="13"/>
      <c r="E18" s="14"/>
      <c r="F18" s="15"/>
      <c r="G18" s="15"/>
    </row>
    <row r="19" spans="1:7" x14ac:dyDescent="0.3">
      <c r="A19" s="16" t="s">
        <v>657</v>
      </c>
      <c r="B19" s="30"/>
      <c r="C19" s="30"/>
      <c r="D19" s="13"/>
      <c r="E19" s="14"/>
      <c r="F19" s="15"/>
      <c r="G19" s="15"/>
    </row>
    <row r="20" spans="1:7" x14ac:dyDescent="0.3">
      <c r="A20" s="12" t="s">
        <v>683</v>
      </c>
      <c r="B20" s="30" t="s">
        <v>684</v>
      </c>
      <c r="C20" s="30" t="s">
        <v>117</v>
      </c>
      <c r="D20" s="13">
        <v>5000000</v>
      </c>
      <c r="E20" s="14">
        <v>5199.9799999999996</v>
      </c>
      <c r="F20" s="15">
        <v>0.27400000000000002</v>
      </c>
      <c r="G20" s="15">
        <v>7.6146890625000005E-2</v>
      </c>
    </row>
    <row r="21" spans="1:7" x14ac:dyDescent="0.3">
      <c r="A21" s="12" t="s">
        <v>685</v>
      </c>
      <c r="B21" s="30" t="s">
        <v>686</v>
      </c>
      <c r="C21" s="30" t="s">
        <v>117</v>
      </c>
      <c r="D21" s="13">
        <v>2000000</v>
      </c>
      <c r="E21" s="14">
        <v>2051.54</v>
      </c>
      <c r="F21" s="15">
        <v>0.1081</v>
      </c>
      <c r="G21" s="15">
        <v>7.6147928000000004E-2</v>
      </c>
    </row>
    <row r="22" spans="1:7" x14ac:dyDescent="0.3">
      <c r="A22" s="12" t="s">
        <v>687</v>
      </c>
      <c r="B22" s="30" t="s">
        <v>688</v>
      </c>
      <c r="C22" s="30" t="s">
        <v>117</v>
      </c>
      <c r="D22" s="13">
        <v>1000000</v>
      </c>
      <c r="E22" s="14">
        <v>1020.14</v>
      </c>
      <c r="F22" s="15">
        <v>5.3699999999999998E-2</v>
      </c>
      <c r="G22" s="15">
        <v>7.6121993769000001E-2</v>
      </c>
    </row>
    <row r="23" spans="1:7" x14ac:dyDescent="0.3">
      <c r="A23" s="12" t="s">
        <v>689</v>
      </c>
      <c r="B23" s="30" t="s">
        <v>690</v>
      </c>
      <c r="C23" s="30" t="s">
        <v>117</v>
      </c>
      <c r="D23" s="13">
        <v>500000</v>
      </c>
      <c r="E23" s="14">
        <v>526.74</v>
      </c>
      <c r="F23" s="15">
        <v>2.7799999999999998E-2</v>
      </c>
      <c r="G23" s="15">
        <v>7.6146890625000005E-2</v>
      </c>
    </row>
    <row r="24" spans="1:7" x14ac:dyDescent="0.3">
      <c r="A24" s="12" t="s">
        <v>691</v>
      </c>
      <c r="B24" s="30" t="s">
        <v>692</v>
      </c>
      <c r="C24" s="30" t="s">
        <v>117</v>
      </c>
      <c r="D24" s="13">
        <v>500000</v>
      </c>
      <c r="E24" s="14">
        <v>512.87</v>
      </c>
      <c r="F24" s="15">
        <v>2.7E-2</v>
      </c>
      <c r="G24" s="15">
        <v>7.6256855183999994E-2</v>
      </c>
    </row>
    <row r="25" spans="1:7" x14ac:dyDescent="0.3">
      <c r="A25" s="16" t="s">
        <v>124</v>
      </c>
      <c r="B25" s="31"/>
      <c r="C25" s="31"/>
      <c r="D25" s="17"/>
      <c r="E25" s="18">
        <v>9311.27</v>
      </c>
      <c r="F25" s="19">
        <v>0.49059999999999998</v>
      </c>
      <c r="G25" s="20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6" t="s">
        <v>296</v>
      </c>
      <c r="B28" s="30"/>
      <c r="C28" s="30"/>
      <c r="D28" s="13"/>
      <c r="E28" s="14"/>
      <c r="F28" s="15"/>
      <c r="G28" s="15"/>
    </row>
    <row r="29" spans="1:7" x14ac:dyDescent="0.3">
      <c r="A29" s="16" t="s">
        <v>124</v>
      </c>
      <c r="B29" s="30"/>
      <c r="C29" s="30"/>
      <c r="D29" s="13"/>
      <c r="E29" s="35" t="s">
        <v>112</v>
      </c>
      <c r="F29" s="36" t="s">
        <v>112</v>
      </c>
      <c r="G29" s="15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297</v>
      </c>
      <c r="B31" s="30"/>
      <c r="C31" s="30"/>
      <c r="D31" s="13"/>
      <c r="E31" s="14"/>
      <c r="F31" s="15"/>
      <c r="G31" s="15"/>
    </row>
    <row r="32" spans="1:7" x14ac:dyDescent="0.3">
      <c r="A32" s="16" t="s">
        <v>124</v>
      </c>
      <c r="B32" s="30"/>
      <c r="C32" s="30"/>
      <c r="D32" s="13"/>
      <c r="E32" s="35" t="s">
        <v>112</v>
      </c>
      <c r="F32" s="36" t="s">
        <v>112</v>
      </c>
      <c r="G32" s="15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21" t="s">
        <v>154</v>
      </c>
      <c r="B34" s="32"/>
      <c r="C34" s="32"/>
      <c r="D34" s="22"/>
      <c r="E34" s="18">
        <v>18508.939999999999</v>
      </c>
      <c r="F34" s="19">
        <v>0.97519999999999996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155</v>
      </c>
      <c r="B37" s="30"/>
      <c r="C37" s="30"/>
      <c r="D37" s="13"/>
      <c r="E37" s="14"/>
      <c r="F37" s="15"/>
      <c r="G37" s="15"/>
    </row>
    <row r="38" spans="1:7" x14ac:dyDescent="0.3">
      <c r="A38" s="12" t="s">
        <v>156</v>
      </c>
      <c r="B38" s="30"/>
      <c r="C38" s="30"/>
      <c r="D38" s="13"/>
      <c r="E38" s="14">
        <v>83.94</v>
      </c>
      <c r="F38" s="15">
        <v>4.4000000000000003E-3</v>
      </c>
      <c r="G38" s="15">
        <v>6.8055000000000004E-2</v>
      </c>
    </row>
    <row r="39" spans="1:7" x14ac:dyDescent="0.3">
      <c r="A39" s="16" t="s">
        <v>124</v>
      </c>
      <c r="B39" s="31"/>
      <c r="C39" s="31"/>
      <c r="D39" s="17"/>
      <c r="E39" s="18">
        <v>83.94</v>
      </c>
      <c r="F39" s="19">
        <v>4.4000000000000003E-3</v>
      </c>
      <c r="G39" s="20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21" t="s">
        <v>154</v>
      </c>
      <c r="B41" s="32"/>
      <c r="C41" s="32"/>
      <c r="D41" s="22"/>
      <c r="E41" s="18">
        <v>83.94</v>
      </c>
      <c r="F41" s="19">
        <v>4.4000000000000003E-3</v>
      </c>
      <c r="G41" s="20"/>
    </row>
    <row r="42" spans="1:7" x14ac:dyDescent="0.3">
      <c r="A42" s="12" t="s">
        <v>157</v>
      </c>
      <c r="B42" s="30"/>
      <c r="C42" s="30"/>
      <c r="D42" s="13"/>
      <c r="E42" s="14">
        <v>390.3322728</v>
      </c>
      <c r="F42" s="15">
        <v>2.0566000000000001E-2</v>
      </c>
      <c r="G42" s="15"/>
    </row>
    <row r="43" spans="1:7" x14ac:dyDescent="0.3">
      <c r="A43" s="12" t="s">
        <v>158</v>
      </c>
      <c r="B43" s="30"/>
      <c r="C43" s="30"/>
      <c r="D43" s="13"/>
      <c r="E43" s="23">
        <v>-3.7922728000000001</v>
      </c>
      <c r="F43" s="24">
        <v>-1.66E-4</v>
      </c>
      <c r="G43" s="15">
        <v>6.8055000000000004E-2</v>
      </c>
    </row>
    <row r="44" spans="1:7" x14ac:dyDescent="0.3">
      <c r="A44" s="25" t="s">
        <v>159</v>
      </c>
      <c r="B44" s="33"/>
      <c r="C44" s="33"/>
      <c r="D44" s="26"/>
      <c r="E44" s="27">
        <v>18979.419999999998</v>
      </c>
      <c r="F44" s="28">
        <v>1</v>
      </c>
      <c r="G44" s="28"/>
    </row>
    <row r="46" spans="1:7" x14ac:dyDescent="0.3">
      <c r="A46" s="1" t="s">
        <v>161</v>
      </c>
    </row>
    <row r="49" spans="1:5" x14ac:dyDescent="0.3">
      <c r="A49" s="1" t="s">
        <v>162</v>
      </c>
    </row>
    <row r="50" spans="1:5" x14ac:dyDescent="0.3">
      <c r="A50" s="53" t="s">
        <v>163</v>
      </c>
      <c r="B50" s="34" t="s">
        <v>112</v>
      </c>
    </row>
    <row r="51" spans="1:5" x14ac:dyDescent="0.3">
      <c r="A51" t="s">
        <v>164</v>
      </c>
    </row>
    <row r="52" spans="1:5" x14ac:dyDescent="0.3">
      <c r="A52" t="s">
        <v>165</v>
      </c>
      <c r="B52" t="s">
        <v>166</v>
      </c>
      <c r="C52" t="s">
        <v>166</v>
      </c>
    </row>
    <row r="53" spans="1:5" x14ac:dyDescent="0.3">
      <c r="B53" s="54">
        <v>45169</v>
      </c>
      <c r="C53" s="54">
        <v>45198</v>
      </c>
    </row>
    <row r="54" spans="1:5" x14ac:dyDescent="0.3">
      <c r="A54" t="s">
        <v>670</v>
      </c>
      <c r="B54">
        <v>10.6783</v>
      </c>
      <c r="C54">
        <v>10.7141</v>
      </c>
      <c r="E54" s="2"/>
    </row>
    <row r="55" spans="1:5" x14ac:dyDescent="0.3">
      <c r="A55" t="s">
        <v>171</v>
      </c>
      <c r="B55">
        <v>10.6785</v>
      </c>
      <c r="C55">
        <v>10.7143</v>
      </c>
      <c r="E55" s="2"/>
    </row>
    <row r="56" spans="1:5" x14ac:dyDescent="0.3">
      <c r="A56" t="s">
        <v>671</v>
      </c>
      <c r="B56">
        <v>10.6556</v>
      </c>
      <c r="C56">
        <v>10.689299999999999</v>
      </c>
      <c r="E56" s="2"/>
    </row>
    <row r="57" spans="1:5" x14ac:dyDescent="0.3">
      <c r="A57" t="s">
        <v>635</v>
      </c>
      <c r="B57">
        <v>10.6556</v>
      </c>
      <c r="C57">
        <v>10.689299999999999</v>
      </c>
      <c r="E57" s="2"/>
    </row>
    <row r="58" spans="1:5" x14ac:dyDescent="0.3">
      <c r="E58" s="2"/>
    </row>
    <row r="59" spans="1:5" x14ac:dyDescent="0.3">
      <c r="A59" t="s">
        <v>181</v>
      </c>
      <c r="B59" s="34" t="s">
        <v>112</v>
      </c>
    </row>
    <row r="60" spans="1:5" x14ac:dyDescent="0.3">
      <c r="A60" t="s">
        <v>182</v>
      </c>
      <c r="B60" s="34" t="s">
        <v>112</v>
      </c>
    </row>
    <row r="61" spans="1:5" ht="30" customHeight="1" x14ac:dyDescent="0.3">
      <c r="A61" s="53" t="s">
        <v>183</v>
      </c>
      <c r="B61" s="34" t="s">
        <v>112</v>
      </c>
    </row>
    <row r="62" spans="1:5" ht="30" customHeight="1" x14ac:dyDescent="0.3">
      <c r="A62" s="53" t="s">
        <v>184</v>
      </c>
      <c r="B62" s="34" t="s">
        <v>112</v>
      </c>
    </row>
    <row r="63" spans="1:5" x14ac:dyDescent="0.3">
      <c r="A63" t="s">
        <v>185</v>
      </c>
      <c r="B63" s="55">
        <f>+B77</f>
        <v>4.5231113878426328</v>
      </c>
    </row>
    <row r="64" spans="1:5" ht="45" customHeight="1" x14ac:dyDescent="0.3">
      <c r="A64" s="53" t="s">
        <v>186</v>
      </c>
      <c r="B64" s="34" t="s">
        <v>112</v>
      </c>
    </row>
    <row r="65" spans="1:2" ht="30" customHeight="1" x14ac:dyDescent="0.3">
      <c r="A65" s="53" t="s">
        <v>187</v>
      </c>
      <c r="B65" s="34" t="s">
        <v>112</v>
      </c>
    </row>
    <row r="66" spans="1:2" ht="30" customHeight="1" x14ac:dyDescent="0.3">
      <c r="A66" s="53" t="s">
        <v>188</v>
      </c>
      <c r="B66" s="34" t="s">
        <v>112</v>
      </c>
    </row>
    <row r="67" spans="1:2" x14ac:dyDescent="0.3">
      <c r="A67" t="s">
        <v>189</v>
      </c>
      <c r="B67" s="34" t="s">
        <v>112</v>
      </c>
    </row>
    <row r="68" spans="1:2" x14ac:dyDescent="0.3">
      <c r="A68" t="s">
        <v>190</v>
      </c>
      <c r="B68" s="34" t="s">
        <v>112</v>
      </c>
    </row>
    <row r="70" spans="1:2" x14ac:dyDescent="0.3">
      <c r="A70" t="s">
        <v>191</v>
      </c>
    </row>
    <row r="71" spans="1:2" ht="75" customHeight="1" x14ac:dyDescent="0.3">
      <c r="A71" s="58" t="s">
        <v>192</v>
      </c>
      <c r="B71" s="62" t="s">
        <v>693</v>
      </c>
    </row>
    <row r="72" spans="1:2" ht="45" customHeight="1" x14ac:dyDescent="0.3">
      <c r="A72" s="58" t="s">
        <v>194</v>
      </c>
      <c r="B72" s="62" t="s">
        <v>694</v>
      </c>
    </row>
    <row r="73" spans="1:2" x14ac:dyDescent="0.3">
      <c r="A73" s="58"/>
      <c r="B73" s="58"/>
    </row>
    <row r="74" spans="1:2" x14ac:dyDescent="0.3">
      <c r="A74" s="58" t="s">
        <v>196</v>
      </c>
      <c r="B74" s="59">
        <v>7.4847446317321014</v>
      </c>
    </row>
    <row r="75" spans="1:2" x14ac:dyDescent="0.3">
      <c r="A75" s="58"/>
      <c r="B75" s="58"/>
    </row>
    <row r="76" spans="1:2" x14ac:dyDescent="0.3">
      <c r="A76" s="58" t="s">
        <v>197</v>
      </c>
      <c r="B76" s="60">
        <v>3.819</v>
      </c>
    </row>
    <row r="77" spans="1:2" x14ac:dyDescent="0.3">
      <c r="A77" s="58" t="s">
        <v>198</v>
      </c>
      <c r="B77" s="60">
        <v>4.5231113878426328</v>
      </c>
    </row>
    <row r="78" spans="1:2" x14ac:dyDescent="0.3">
      <c r="A78" s="58"/>
      <c r="B78" s="58"/>
    </row>
    <row r="79" spans="1:2" x14ac:dyDescent="0.3">
      <c r="A79" s="58" t="s">
        <v>199</v>
      </c>
      <c r="B79" s="61">
        <v>45199</v>
      </c>
    </row>
    <row r="81" spans="1:4" ht="70.05" customHeight="1" x14ac:dyDescent="0.3">
      <c r="A81" s="76" t="s">
        <v>200</v>
      </c>
      <c r="B81" s="76" t="s">
        <v>201</v>
      </c>
      <c r="C81" s="76" t="s">
        <v>5</v>
      </c>
      <c r="D81" s="76" t="s">
        <v>6</v>
      </c>
    </row>
    <row r="82" spans="1:4" ht="70.05" customHeight="1" x14ac:dyDescent="0.3">
      <c r="A82" s="76" t="s">
        <v>695</v>
      </c>
      <c r="B82" s="76"/>
      <c r="C82" s="76" t="s">
        <v>27</v>
      </c>
      <c r="D8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3"/>
  <sheetViews>
    <sheetView showGridLines="0" workbookViewId="0">
      <pane ySplit="4" topLeftCell="A50" activePane="bottomLeft" state="frozen"/>
      <selection pane="bottomLeft" activeCell="B65" sqref="B65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696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697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698</v>
      </c>
      <c r="B13" s="30" t="s">
        <v>699</v>
      </c>
      <c r="C13" s="30" t="s">
        <v>117</v>
      </c>
      <c r="D13" s="13">
        <v>31000000</v>
      </c>
      <c r="E13" s="14">
        <v>31240.44</v>
      </c>
      <c r="F13" s="15">
        <v>0.38800000000000001</v>
      </c>
      <c r="G13" s="15">
        <v>7.4492913506E-2</v>
      </c>
    </row>
    <row r="14" spans="1:8" x14ac:dyDescent="0.3">
      <c r="A14" s="12" t="s">
        <v>700</v>
      </c>
      <c r="B14" s="30" t="s">
        <v>701</v>
      </c>
      <c r="C14" s="30" t="s">
        <v>117</v>
      </c>
      <c r="D14" s="13">
        <v>14500000</v>
      </c>
      <c r="E14" s="14">
        <v>14745.02</v>
      </c>
      <c r="F14" s="15">
        <v>0.18310000000000001</v>
      </c>
      <c r="G14" s="15">
        <v>7.4653589024999994E-2</v>
      </c>
    </row>
    <row r="15" spans="1:8" x14ac:dyDescent="0.3">
      <c r="A15" s="16" t="s">
        <v>124</v>
      </c>
      <c r="B15" s="31"/>
      <c r="C15" s="31"/>
      <c r="D15" s="17"/>
      <c r="E15" s="18">
        <v>45985.46</v>
      </c>
      <c r="F15" s="19">
        <v>0.57110000000000005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657</v>
      </c>
      <c r="B17" s="30"/>
      <c r="C17" s="30"/>
      <c r="D17" s="13"/>
      <c r="E17" s="14"/>
      <c r="F17" s="15"/>
      <c r="G17" s="15"/>
    </row>
    <row r="18" spans="1:7" x14ac:dyDescent="0.3">
      <c r="A18" s="12" t="s">
        <v>702</v>
      </c>
      <c r="B18" s="30" t="s">
        <v>703</v>
      </c>
      <c r="C18" s="30" t="s">
        <v>117</v>
      </c>
      <c r="D18" s="13">
        <v>12000000</v>
      </c>
      <c r="E18" s="14">
        <v>12333.23</v>
      </c>
      <c r="F18" s="15">
        <v>0.1532</v>
      </c>
      <c r="G18" s="15">
        <v>7.6380312655999996E-2</v>
      </c>
    </row>
    <row r="19" spans="1:7" x14ac:dyDescent="0.3">
      <c r="A19" s="12" t="s">
        <v>704</v>
      </c>
      <c r="B19" s="30" t="s">
        <v>705</v>
      </c>
      <c r="C19" s="30" t="s">
        <v>117</v>
      </c>
      <c r="D19" s="13">
        <v>5000000</v>
      </c>
      <c r="E19" s="14">
        <v>5229.1499999999996</v>
      </c>
      <c r="F19" s="15">
        <v>6.4899999999999999E-2</v>
      </c>
      <c r="G19" s="15">
        <v>7.6051454241000002E-2</v>
      </c>
    </row>
    <row r="20" spans="1:7" x14ac:dyDescent="0.3">
      <c r="A20" s="12" t="s">
        <v>706</v>
      </c>
      <c r="B20" s="30" t="s">
        <v>707</v>
      </c>
      <c r="C20" s="30" t="s">
        <v>117</v>
      </c>
      <c r="D20" s="13">
        <v>5000000</v>
      </c>
      <c r="E20" s="14">
        <v>5161.3</v>
      </c>
      <c r="F20" s="15">
        <v>6.4100000000000004E-2</v>
      </c>
      <c r="G20" s="15">
        <v>7.6380312655999996E-2</v>
      </c>
    </row>
    <row r="21" spans="1:7" x14ac:dyDescent="0.3">
      <c r="A21" s="12" t="s">
        <v>708</v>
      </c>
      <c r="B21" s="30" t="s">
        <v>709</v>
      </c>
      <c r="C21" s="30" t="s">
        <v>117</v>
      </c>
      <c r="D21" s="13">
        <v>4323700</v>
      </c>
      <c r="E21" s="14">
        <v>4423.1400000000003</v>
      </c>
      <c r="F21" s="15">
        <v>5.4899999999999997E-2</v>
      </c>
      <c r="G21" s="15">
        <v>7.6048342256000004E-2</v>
      </c>
    </row>
    <row r="22" spans="1:7" x14ac:dyDescent="0.3">
      <c r="A22" s="12" t="s">
        <v>710</v>
      </c>
      <c r="B22" s="30" t="s">
        <v>711</v>
      </c>
      <c r="C22" s="30" t="s">
        <v>117</v>
      </c>
      <c r="D22" s="13">
        <v>3000000</v>
      </c>
      <c r="E22" s="14">
        <v>3081.94</v>
      </c>
      <c r="F22" s="15">
        <v>3.8300000000000001E-2</v>
      </c>
      <c r="G22" s="15">
        <v>7.6380312655999996E-2</v>
      </c>
    </row>
    <row r="23" spans="1:7" x14ac:dyDescent="0.3">
      <c r="A23" s="12" t="s">
        <v>712</v>
      </c>
      <c r="B23" s="30" t="s">
        <v>713</v>
      </c>
      <c r="C23" s="30" t="s">
        <v>117</v>
      </c>
      <c r="D23" s="13">
        <v>1000000</v>
      </c>
      <c r="E23" s="14">
        <v>1001.78</v>
      </c>
      <c r="F23" s="15">
        <v>1.24E-2</v>
      </c>
      <c r="G23" s="15">
        <v>7.5865780359999996E-2</v>
      </c>
    </row>
    <row r="24" spans="1:7" x14ac:dyDescent="0.3">
      <c r="A24" s="12" t="s">
        <v>714</v>
      </c>
      <c r="B24" s="30" t="s">
        <v>715</v>
      </c>
      <c r="C24" s="30" t="s">
        <v>117</v>
      </c>
      <c r="D24" s="13">
        <v>500000</v>
      </c>
      <c r="E24" s="14">
        <v>520.54</v>
      </c>
      <c r="F24" s="15">
        <v>6.4999999999999997E-3</v>
      </c>
      <c r="G24" s="15">
        <v>7.6051454241000002E-2</v>
      </c>
    </row>
    <row r="25" spans="1:7" x14ac:dyDescent="0.3">
      <c r="A25" s="12" t="s">
        <v>716</v>
      </c>
      <c r="B25" s="30" t="s">
        <v>717</v>
      </c>
      <c r="C25" s="30" t="s">
        <v>117</v>
      </c>
      <c r="D25" s="13">
        <v>500000</v>
      </c>
      <c r="E25" s="14">
        <v>517.87</v>
      </c>
      <c r="F25" s="15">
        <v>6.4000000000000003E-3</v>
      </c>
      <c r="G25" s="15">
        <v>7.6380312655999996E-2</v>
      </c>
    </row>
    <row r="26" spans="1:7" x14ac:dyDescent="0.3">
      <c r="A26" s="16" t="s">
        <v>124</v>
      </c>
      <c r="B26" s="31"/>
      <c r="C26" s="31"/>
      <c r="D26" s="17"/>
      <c r="E26" s="18">
        <v>32268.95</v>
      </c>
      <c r="F26" s="19">
        <v>0.4007</v>
      </c>
      <c r="G26" s="20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296</v>
      </c>
      <c r="B29" s="30"/>
      <c r="C29" s="30"/>
      <c r="D29" s="13"/>
      <c r="E29" s="14"/>
      <c r="F29" s="15"/>
      <c r="G29" s="15"/>
    </row>
    <row r="30" spans="1:7" x14ac:dyDescent="0.3">
      <c r="A30" s="16" t="s">
        <v>124</v>
      </c>
      <c r="B30" s="30"/>
      <c r="C30" s="30"/>
      <c r="D30" s="13"/>
      <c r="E30" s="35" t="s">
        <v>112</v>
      </c>
      <c r="F30" s="36" t="s">
        <v>112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297</v>
      </c>
      <c r="B32" s="30"/>
      <c r="C32" s="30"/>
      <c r="D32" s="13"/>
      <c r="E32" s="14"/>
      <c r="F32" s="15"/>
      <c r="G32" s="15"/>
    </row>
    <row r="33" spans="1:7" x14ac:dyDescent="0.3">
      <c r="A33" s="16" t="s">
        <v>124</v>
      </c>
      <c r="B33" s="30"/>
      <c r="C33" s="30"/>
      <c r="D33" s="13"/>
      <c r="E33" s="35" t="s">
        <v>112</v>
      </c>
      <c r="F33" s="36" t="s">
        <v>112</v>
      </c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154</v>
      </c>
      <c r="B35" s="32"/>
      <c r="C35" s="32"/>
      <c r="D35" s="22"/>
      <c r="E35" s="18">
        <v>78254.41</v>
      </c>
      <c r="F35" s="19">
        <v>0.9718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155</v>
      </c>
      <c r="B38" s="30"/>
      <c r="C38" s="30"/>
      <c r="D38" s="13"/>
      <c r="E38" s="14"/>
      <c r="F38" s="15"/>
      <c r="G38" s="15"/>
    </row>
    <row r="39" spans="1:7" x14ac:dyDescent="0.3">
      <c r="A39" s="12" t="s">
        <v>156</v>
      </c>
      <c r="B39" s="30"/>
      <c r="C39" s="30"/>
      <c r="D39" s="13"/>
      <c r="E39" s="14">
        <v>397.7</v>
      </c>
      <c r="F39" s="15">
        <v>4.8999999999999998E-3</v>
      </c>
      <c r="G39" s="15">
        <v>6.8055000000000004E-2</v>
      </c>
    </row>
    <row r="40" spans="1:7" x14ac:dyDescent="0.3">
      <c r="A40" s="16" t="s">
        <v>124</v>
      </c>
      <c r="B40" s="31"/>
      <c r="C40" s="31"/>
      <c r="D40" s="17"/>
      <c r="E40" s="18">
        <v>397.7</v>
      </c>
      <c r="F40" s="19">
        <v>4.8999999999999998E-3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154</v>
      </c>
      <c r="B42" s="32"/>
      <c r="C42" s="32"/>
      <c r="D42" s="22"/>
      <c r="E42" s="18">
        <v>397.7</v>
      </c>
      <c r="F42" s="19">
        <v>4.8999999999999998E-3</v>
      </c>
      <c r="G42" s="20"/>
    </row>
    <row r="43" spans="1:7" x14ac:dyDescent="0.3">
      <c r="A43" s="12" t="s">
        <v>157</v>
      </c>
      <c r="B43" s="30"/>
      <c r="C43" s="30"/>
      <c r="D43" s="13"/>
      <c r="E43" s="14">
        <v>1617.5580832000001</v>
      </c>
      <c r="F43" s="15">
        <v>2.009E-2</v>
      </c>
      <c r="G43" s="15"/>
    </row>
    <row r="44" spans="1:7" x14ac:dyDescent="0.3">
      <c r="A44" s="12" t="s">
        <v>158</v>
      </c>
      <c r="B44" s="30"/>
      <c r="C44" s="30"/>
      <c r="D44" s="13"/>
      <c r="E44" s="14">
        <v>244.14191679999999</v>
      </c>
      <c r="F44" s="15">
        <v>3.2100000000000002E-3</v>
      </c>
      <c r="G44" s="15">
        <v>6.8055000000000004E-2</v>
      </c>
    </row>
    <row r="45" spans="1:7" x14ac:dyDescent="0.3">
      <c r="A45" s="25" t="s">
        <v>159</v>
      </c>
      <c r="B45" s="33"/>
      <c r="C45" s="33"/>
      <c r="D45" s="26"/>
      <c r="E45" s="27">
        <v>80513.81</v>
      </c>
      <c r="F45" s="28">
        <v>1</v>
      </c>
      <c r="G45" s="28"/>
    </row>
    <row r="47" spans="1:7" x14ac:dyDescent="0.3">
      <c r="A47" s="1" t="s">
        <v>161</v>
      </c>
    </row>
    <row r="50" spans="1:5" x14ac:dyDescent="0.3">
      <c r="A50" s="1" t="s">
        <v>162</v>
      </c>
    </row>
    <row r="51" spans="1:5" x14ac:dyDescent="0.3">
      <c r="A51" s="53" t="s">
        <v>163</v>
      </c>
      <c r="B51" s="34" t="s">
        <v>112</v>
      </c>
    </row>
    <row r="52" spans="1:5" x14ac:dyDescent="0.3">
      <c r="A52" t="s">
        <v>164</v>
      </c>
    </row>
    <row r="53" spans="1:5" x14ac:dyDescent="0.3">
      <c r="A53" t="s">
        <v>165</v>
      </c>
      <c r="B53" t="s">
        <v>166</v>
      </c>
      <c r="C53" t="s">
        <v>166</v>
      </c>
    </row>
    <row r="54" spans="1:5" x14ac:dyDescent="0.3">
      <c r="B54" s="54">
        <v>45169</v>
      </c>
      <c r="C54" s="54">
        <v>45198</v>
      </c>
    </row>
    <row r="55" spans="1:5" x14ac:dyDescent="0.3">
      <c r="A55" t="s">
        <v>670</v>
      </c>
      <c r="B55">
        <v>10.9299</v>
      </c>
      <c r="C55">
        <v>10.934799999999999</v>
      </c>
      <c r="E55" s="2"/>
    </row>
    <row r="56" spans="1:5" x14ac:dyDescent="0.3">
      <c r="A56" t="s">
        <v>171</v>
      </c>
      <c r="B56">
        <v>10.9298</v>
      </c>
      <c r="C56">
        <v>10.934699999999999</v>
      </c>
      <c r="E56" s="2"/>
    </row>
    <row r="57" spans="1:5" x14ac:dyDescent="0.3">
      <c r="A57" t="s">
        <v>671</v>
      </c>
      <c r="B57">
        <v>10.9024</v>
      </c>
      <c r="C57">
        <v>10.9049</v>
      </c>
      <c r="E57" s="2"/>
    </row>
    <row r="58" spans="1:5" x14ac:dyDescent="0.3">
      <c r="A58" t="s">
        <v>635</v>
      </c>
      <c r="B58">
        <v>10.9024</v>
      </c>
      <c r="C58">
        <v>10.9049</v>
      </c>
      <c r="E58" s="2"/>
    </row>
    <row r="59" spans="1:5" x14ac:dyDescent="0.3">
      <c r="E59" s="2"/>
    </row>
    <row r="60" spans="1:5" x14ac:dyDescent="0.3">
      <c r="A60" t="s">
        <v>181</v>
      </c>
      <c r="B60" s="34" t="s">
        <v>112</v>
      </c>
    </row>
    <row r="61" spans="1:5" x14ac:dyDescent="0.3">
      <c r="A61" t="s">
        <v>182</v>
      </c>
      <c r="B61" s="34" t="s">
        <v>112</v>
      </c>
    </row>
    <row r="62" spans="1:5" ht="30" customHeight="1" x14ac:dyDescent="0.3">
      <c r="A62" s="53" t="s">
        <v>183</v>
      </c>
      <c r="B62" s="34" t="s">
        <v>112</v>
      </c>
    </row>
    <row r="63" spans="1:5" ht="30" customHeight="1" x14ac:dyDescent="0.3">
      <c r="A63" s="53" t="s">
        <v>184</v>
      </c>
      <c r="B63" s="34" t="s">
        <v>112</v>
      </c>
    </row>
    <row r="64" spans="1:5" x14ac:dyDescent="0.3">
      <c r="A64" t="s">
        <v>185</v>
      </c>
      <c r="B64" s="55">
        <f>+B78</f>
        <v>12.921905137576349</v>
      </c>
    </row>
    <row r="65" spans="1:2" ht="45" customHeight="1" x14ac:dyDescent="0.3">
      <c r="A65" s="53" t="s">
        <v>186</v>
      </c>
      <c r="B65" s="34" t="s">
        <v>112</v>
      </c>
    </row>
    <row r="66" spans="1:2" ht="30" customHeight="1" x14ac:dyDescent="0.3">
      <c r="A66" s="53" t="s">
        <v>187</v>
      </c>
      <c r="B66" s="34" t="s">
        <v>112</v>
      </c>
    </row>
    <row r="67" spans="1:2" ht="30" customHeight="1" x14ac:dyDescent="0.3">
      <c r="A67" s="53" t="s">
        <v>188</v>
      </c>
      <c r="B67" s="34" t="s">
        <v>112</v>
      </c>
    </row>
    <row r="68" spans="1:2" x14ac:dyDescent="0.3">
      <c r="A68" t="s">
        <v>189</v>
      </c>
      <c r="B68" s="34" t="s">
        <v>112</v>
      </c>
    </row>
    <row r="69" spans="1:2" x14ac:dyDescent="0.3">
      <c r="A69" t="s">
        <v>190</v>
      </c>
      <c r="B69" s="34" t="s">
        <v>112</v>
      </c>
    </row>
    <row r="71" spans="1:2" x14ac:dyDescent="0.3">
      <c r="A71" t="s">
        <v>191</v>
      </c>
    </row>
    <row r="72" spans="1:2" ht="75" customHeight="1" x14ac:dyDescent="0.3">
      <c r="A72" s="58" t="s">
        <v>192</v>
      </c>
      <c r="B72" s="62" t="s">
        <v>718</v>
      </c>
    </row>
    <row r="73" spans="1:2" ht="45" customHeight="1" x14ac:dyDescent="0.3">
      <c r="A73" s="58" t="s">
        <v>194</v>
      </c>
      <c r="B73" s="62" t="s">
        <v>719</v>
      </c>
    </row>
    <row r="74" spans="1:2" x14ac:dyDescent="0.3">
      <c r="A74" s="58"/>
      <c r="B74" s="58"/>
    </row>
    <row r="75" spans="1:2" x14ac:dyDescent="0.3">
      <c r="A75" s="58" t="s">
        <v>196</v>
      </c>
      <c r="B75" s="59">
        <v>7.5211484193895783</v>
      </c>
    </row>
    <row r="76" spans="1:2" x14ac:dyDescent="0.3">
      <c r="A76" s="58"/>
      <c r="B76" s="58"/>
    </row>
    <row r="77" spans="1:2" x14ac:dyDescent="0.3">
      <c r="A77" s="58" t="s">
        <v>197</v>
      </c>
      <c r="B77" s="60">
        <v>8.2875999999999994</v>
      </c>
    </row>
    <row r="78" spans="1:2" x14ac:dyDescent="0.3">
      <c r="A78" s="58" t="s">
        <v>198</v>
      </c>
      <c r="B78" s="60">
        <v>12.921905137576349</v>
      </c>
    </row>
    <row r="79" spans="1:2" x14ac:dyDescent="0.3">
      <c r="A79" s="58"/>
      <c r="B79" s="58"/>
    </row>
    <row r="80" spans="1:2" x14ac:dyDescent="0.3">
      <c r="A80" s="58" t="s">
        <v>199</v>
      </c>
      <c r="B80" s="61">
        <v>45199</v>
      </c>
    </row>
    <row r="82" spans="1:4" ht="70.05" customHeight="1" x14ac:dyDescent="0.3">
      <c r="A82" s="76" t="s">
        <v>200</v>
      </c>
      <c r="B82" s="76" t="s">
        <v>201</v>
      </c>
      <c r="C82" s="76" t="s">
        <v>5</v>
      </c>
      <c r="D82" s="76" t="s">
        <v>6</v>
      </c>
    </row>
    <row r="83" spans="1:4" ht="70.05" customHeight="1" x14ac:dyDescent="0.3">
      <c r="A83" s="76" t="s">
        <v>720</v>
      </c>
      <c r="B83" s="76"/>
      <c r="C83" s="76" t="s">
        <v>29</v>
      </c>
      <c r="D8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2"/>
  <sheetViews>
    <sheetView showGridLines="0" workbookViewId="0">
      <pane ySplit="4" topLeftCell="A62" activePane="bottomLeft" state="frozen"/>
      <selection pane="bottomLeft" activeCell="B91" sqref="B91:B92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721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722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723</v>
      </c>
      <c r="B11" s="30" t="s">
        <v>724</v>
      </c>
      <c r="C11" s="30" t="s">
        <v>211</v>
      </c>
      <c r="D11" s="13">
        <v>6000000</v>
      </c>
      <c r="E11" s="14">
        <v>5966.96</v>
      </c>
      <c r="F11" s="15">
        <v>7.2599999999999998E-2</v>
      </c>
      <c r="G11" s="15">
        <v>7.5225E-2</v>
      </c>
    </row>
    <row r="12" spans="1:8" x14ac:dyDescent="0.3">
      <c r="A12" s="12" t="s">
        <v>725</v>
      </c>
      <c r="B12" s="30" t="s">
        <v>726</v>
      </c>
      <c r="C12" s="30" t="s">
        <v>222</v>
      </c>
      <c r="D12" s="13">
        <v>5500000</v>
      </c>
      <c r="E12" s="14">
        <v>5457.73</v>
      </c>
      <c r="F12" s="15">
        <v>6.6400000000000001E-2</v>
      </c>
      <c r="G12" s="15">
        <v>7.6911999999999994E-2</v>
      </c>
    </row>
    <row r="13" spans="1:8" x14ac:dyDescent="0.3">
      <c r="A13" s="12" t="s">
        <v>727</v>
      </c>
      <c r="B13" s="30" t="s">
        <v>728</v>
      </c>
      <c r="C13" s="30" t="s">
        <v>211</v>
      </c>
      <c r="D13" s="13">
        <v>5000000</v>
      </c>
      <c r="E13" s="14">
        <v>5040.28</v>
      </c>
      <c r="F13" s="15">
        <v>6.1400000000000003E-2</v>
      </c>
      <c r="G13" s="15">
        <v>7.6600000000000001E-2</v>
      </c>
    </row>
    <row r="14" spans="1:8" x14ac:dyDescent="0.3">
      <c r="A14" s="12" t="s">
        <v>729</v>
      </c>
      <c r="B14" s="30" t="s">
        <v>730</v>
      </c>
      <c r="C14" s="30" t="s">
        <v>211</v>
      </c>
      <c r="D14" s="13">
        <v>5000000</v>
      </c>
      <c r="E14" s="14">
        <v>4835.6400000000003</v>
      </c>
      <c r="F14" s="15">
        <v>5.8900000000000001E-2</v>
      </c>
      <c r="G14" s="15">
        <v>7.6749999999999999E-2</v>
      </c>
    </row>
    <row r="15" spans="1:8" x14ac:dyDescent="0.3">
      <c r="A15" s="12" t="s">
        <v>731</v>
      </c>
      <c r="B15" s="30" t="s">
        <v>732</v>
      </c>
      <c r="C15" s="30" t="s">
        <v>211</v>
      </c>
      <c r="D15" s="13">
        <v>4000000</v>
      </c>
      <c r="E15" s="14">
        <v>3982.97</v>
      </c>
      <c r="F15" s="15">
        <v>4.8500000000000001E-2</v>
      </c>
      <c r="G15" s="15">
        <v>7.5800000000000006E-2</v>
      </c>
    </row>
    <row r="16" spans="1:8" x14ac:dyDescent="0.3">
      <c r="A16" s="12" t="s">
        <v>733</v>
      </c>
      <c r="B16" s="30" t="s">
        <v>734</v>
      </c>
      <c r="C16" s="30" t="s">
        <v>211</v>
      </c>
      <c r="D16" s="13">
        <v>4000000</v>
      </c>
      <c r="E16" s="14">
        <v>3920.43</v>
      </c>
      <c r="F16" s="15">
        <v>4.7699999999999999E-2</v>
      </c>
      <c r="G16" s="15">
        <v>7.6249999999999998E-2</v>
      </c>
    </row>
    <row r="17" spans="1:7" x14ac:dyDescent="0.3">
      <c r="A17" s="12" t="s">
        <v>735</v>
      </c>
      <c r="B17" s="30" t="s">
        <v>736</v>
      </c>
      <c r="C17" s="30" t="s">
        <v>222</v>
      </c>
      <c r="D17" s="13">
        <v>2500000</v>
      </c>
      <c r="E17" s="14">
        <v>2497.91</v>
      </c>
      <c r="F17" s="15">
        <v>3.04E-2</v>
      </c>
      <c r="G17" s="15">
        <v>7.5437000000000004E-2</v>
      </c>
    </row>
    <row r="18" spans="1:7" x14ac:dyDescent="0.3">
      <c r="A18" s="12" t="s">
        <v>737</v>
      </c>
      <c r="B18" s="30" t="s">
        <v>738</v>
      </c>
      <c r="C18" s="30" t="s">
        <v>222</v>
      </c>
      <c r="D18" s="13">
        <v>2500000</v>
      </c>
      <c r="E18" s="14">
        <v>2478.54</v>
      </c>
      <c r="F18" s="15">
        <v>3.0200000000000001E-2</v>
      </c>
      <c r="G18" s="15">
        <v>7.6749999999999999E-2</v>
      </c>
    </row>
    <row r="19" spans="1:7" x14ac:dyDescent="0.3">
      <c r="A19" s="12" t="s">
        <v>739</v>
      </c>
      <c r="B19" s="30" t="s">
        <v>740</v>
      </c>
      <c r="C19" s="30" t="s">
        <v>211</v>
      </c>
      <c r="D19" s="13">
        <v>2000000</v>
      </c>
      <c r="E19" s="14">
        <v>1986.44</v>
      </c>
      <c r="F19" s="15">
        <v>2.4199999999999999E-2</v>
      </c>
      <c r="G19" s="15">
        <v>7.51E-2</v>
      </c>
    </row>
    <row r="20" spans="1:7" x14ac:dyDescent="0.3">
      <c r="A20" s="12" t="s">
        <v>741</v>
      </c>
      <c r="B20" s="30" t="s">
        <v>742</v>
      </c>
      <c r="C20" s="30" t="s">
        <v>211</v>
      </c>
      <c r="D20" s="13">
        <v>2000000</v>
      </c>
      <c r="E20" s="14">
        <v>1984.8</v>
      </c>
      <c r="F20" s="15">
        <v>2.4199999999999999E-2</v>
      </c>
      <c r="G20" s="15">
        <v>7.6399999999999996E-2</v>
      </c>
    </row>
    <row r="21" spans="1:7" x14ac:dyDescent="0.3">
      <c r="A21" s="12" t="s">
        <v>743</v>
      </c>
      <c r="B21" s="30" t="s">
        <v>744</v>
      </c>
      <c r="C21" s="30" t="s">
        <v>211</v>
      </c>
      <c r="D21" s="13">
        <v>1000000</v>
      </c>
      <c r="E21" s="14">
        <v>992.53</v>
      </c>
      <c r="F21" s="15">
        <v>1.21E-2</v>
      </c>
      <c r="G21" s="15">
        <v>7.6749999999999999E-2</v>
      </c>
    </row>
    <row r="22" spans="1:7" x14ac:dyDescent="0.3">
      <c r="A22" s="12" t="s">
        <v>745</v>
      </c>
      <c r="B22" s="30" t="s">
        <v>746</v>
      </c>
      <c r="C22" s="30" t="s">
        <v>211</v>
      </c>
      <c r="D22" s="13">
        <v>500000</v>
      </c>
      <c r="E22" s="14">
        <v>508.6</v>
      </c>
      <c r="F22" s="15">
        <v>6.1999999999999998E-3</v>
      </c>
      <c r="G22" s="15">
        <v>7.6450000000000004E-2</v>
      </c>
    </row>
    <row r="23" spans="1:7" x14ac:dyDescent="0.3">
      <c r="A23" s="12" t="s">
        <v>747</v>
      </c>
      <c r="B23" s="30" t="s">
        <v>748</v>
      </c>
      <c r="C23" s="30" t="s">
        <v>211</v>
      </c>
      <c r="D23" s="13">
        <v>500000</v>
      </c>
      <c r="E23" s="14">
        <v>505.76</v>
      </c>
      <c r="F23" s="15">
        <v>6.1999999999999998E-3</v>
      </c>
      <c r="G23" s="15">
        <v>7.5861999999999999E-2</v>
      </c>
    </row>
    <row r="24" spans="1:7" x14ac:dyDescent="0.3">
      <c r="A24" s="12" t="s">
        <v>749</v>
      </c>
      <c r="B24" s="30" t="s">
        <v>750</v>
      </c>
      <c r="C24" s="30" t="s">
        <v>222</v>
      </c>
      <c r="D24" s="13">
        <v>500000</v>
      </c>
      <c r="E24" s="14">
        <v>495.38</v>
      </c>
      <c r="F24" s="15">
        <v>6.0000000000000001E-3</v>
      </c>
      <c r="G24" s="15">
        <v>7.6912999999999995E-2</v>
      </c>
    </row>
    <row r="25" spans="1:7" x14ac:dyDescent="0.3">
      <c r="A25" s="16" t="s">
        <v>124</v>
      </c>
      <c r="B25" s="31"/>
      <c r="C25" s="31"/>
      <c r="D25" s="17"/>
      <c r="E25" s="18">
        <v>40653.97</v>
      </c>
      <c r="F25" s="19">
        <v>0.495</v>
      </c>
      <c r="G25" s="20"/>
    </row>
    <row r="26" spans="1:7" x14ac:dyDescent="0.3">
      <c r="A26" s="16" t="s">
        <v>657</v>
      </c>
      <c r="B26" s="30"/>
      <c r="C26" s="30"/>
      <c r="D26" s="13"/>
      <c r="E26" s="14"/>
      <c r="F26" s="15"/>
      <c r="G26" s="15"/>
    </row>
    <row r="27" spans="1:7" x14ac:dyDescent="0.3">
      <c r="A27" s="12" t="s">
        <v>751</v>
      </c>
      <c r="B27" s="30" t="s">
        <v>752</v>
      </c>
      <c r="C27" s="30" t="s">
        <v>117</v>
      </c>
      <c r="D27" s="13">
        <v>7000000</v>
      </c>
      <c r="E27" s="14">
        <v>7074.73</v>
      </c>
      <c r="F27" s="15">
        <v>8.6099999999999996E-2</v>
      </c>
      <c r="G27" s="15">
        <v>7.5297448190000005E-2</v>
      </c>
    </row>
    <row r="28" spans="1:7" x14ac:dyDescent="0.3">
      <c r="A28" s="12" t="s">
        <v>753</v>
      </c>
      <c r="B28" s="30" t="s">
        <v>754</v>
      </c>
      <c r="C28" s="30" t="s">
        <v>117</v>
      </c>
      <c r="D28" s="13">
        <v>5000000</v>
      </c>
      <c r="E28" s="14">
        <v>5063.5600000000004</v>
      </c>
      <c r="F28" s="15">
        <v>6.1600000000000002E-2</v>
      </c>
      <c r="G28" s="15">
        <v>7.5291226406E-2</v>
      </c>
    </row>
    <row r="29" spans="1:7" x14ac:dyDescent="0.3">
      <c r="A29" s="12" t="s">
        <v>755</v>
      </c>
      <c r="B29" s="30" t="s">
        <v>756</v>
      </c>
      <c r="C29" s="30" t="s">
        <v>117</v>
      </c>
      <c r="D29" s="13">
        <v>2500000</v>
      </c>
      <c r="E29" s="14">
        <v>2537.02</v>
      </c>
      <c r="F29" s="15">
        <v>3.09E-2</v>
      </c>
      <c r="G29" s="15">
        <v>7.5562927742000005E-2</v>
      </c>
    </row>
    <row r="30" spans="1:7" x14ac:dyDescent="0.3">
      <c r="A30" s="12" t="s">
        <v>757</v>
      </c>
      <c r="B30" s="30" t="s">
        <v>758</v>
      </c>
      <c r="C30" s="30" t="s">
        <v>117</v>
      </c>
      <c r="D30" s="13">
        <v>2500000</v>
      </c>
      <c r="E30" s="14">
        <v>2535.59</v>
      </c>
      <c r="F30" s="15">
        <v>3.09E-2</v>
      </c>
      <c r="G30" s="15">
        <v>7.5807695731999997E-2</v>
      </c>
    </row>
    <row r="31" spans="1:7" x14ac:dyDescent="0.3">
      <c r="A31" s="12" t="s">
        <v>759</v>
      </c>
      <c r="B31" s="30" t="s">
        <v>760</v>
      </c>
      <c r="C31" s="30" t="s">
        <v>117</v>
      </c>
      <c r="D31" s="13">
        <v>2500000</v>
      </c>
      <c r="E31" s="14">
        <v>2535.56</v>
      </c>
      <c r="F31" s="15">
        <v>3.09E-2</v>
      </c>
      <c r="G31" s="15">
        <v>7.5682196800999996E-2</v>
      </c>
    </row>
    <row r="32" spans="1:7" x14ac:dyDescent="0.3">
      <c r="A32" s="12" t="s">
        <v>761</v>
      </c>
      <c r="B32" s="30" t="s">
        <v>762</v>
      </c>
      <c r="C32" s="30" t="s">
        <v>117</v>
      </c>
      <c r="D32" s="13">
        <v>2500000</v>
      </c>
      <c r="E32" s="14">
        <v>2531.15</v>
      </c>
      <c r="F32" s="15">
        <v>3.0800000000000001E-2</v>
      </c>
      <c r="G32" s="15">
        <v>7.5554631009999998E-2</v>
      </c>
    </row>
    <row r="33" spans="1:7" x14ac:dyDescent="0.3">
      <c r="A33" s="12" t="s">
        <v>763</v>
      </c>
      <c r="B33" s="30" t="s">
        <v>764</v>
      </c>
      <c r="C33" s="30" t="s">
        <v>117</v>
      </c>
      <c r="D33" s="13">
        <v>2500000</v>
      </c>
      <c r="E33" s="14">
        <v>2527.52</v>
      </c>
      <c r="F33" s="15">
        <v>3.0800000000000001E-2</v>
      </c>
      <c r="G33" s="15">
        <v>7.5401147239999994E-2</v>
      </c>
    </row>
    <row r="34" spans="1:7" x14ac:dyDescent="0.3">
      <c r="A34" s="12" t="s">
        <v>765</v>
      </c>
      <c r="B34" s="30" t="s">
        <v>766</v>
      </c>
      <c r="C34" s="30" t="s">
        <v>117</v>
      </c>
      <c r="D34" s="13">
        <v>2500000</v>
      </c>
      <c r="E34" s="14">
        <v>2518.7399999999998</v>
      </c>
      <c r="F34" s="15">
        <v>3.0700000000000002E-2</v>
      </c>
      <c r="G34" s="15">
        <v>7.5186495744000006E-2</v>
      </c>
    </row>
    <row r="35" spans="1:7" x14ac:dyDescent="0.3">
      <c r="A35" s="12" t="s">
        <v>767</v>
      </c>
      <c r="B35" s="30" t="s">
        <v>768</v>
      </c>
      <c r="C35" s="30" t="s">
        <v>117</v>
      </c>
      <c r="D35" s="13">
        <v>2000000</v>
      </c>
      <c r="E35" s="14">
        <v>2025.34</v>
      </c>
      <c r="F35" s="15">
        <v>2.47E-2</v>
      </c>
      <c r="G35" s="15">
        <v>7.5317150624999996E-2</v>
      </c>
    </row>
    <row r="36" spans="1:7" x14ac:dyDescent="0.3">
      <c r="A36" s="12" t="s">
        <v>769</v>
      </c>
      <c r="B36" s="30" t="s">
        <v>770</v>
      </c>
      <c r="C36" s="30" t="s">
        <v>117</v>
      </c>
      <c r="D36" s="13">
        <v>2000000</v>
      </c>
      <c r="E36" s="14">
        <v>2024.79</v>
      </c>
      <c r="F36" s="15">
        <v>2.46E-2</v>
      </c>
      <c r="G36" s="15">
        <v>7.5404258289000006E-2</v>
      </c>
    </row>
    <row r="37" spans="1:7" x14ac:dyDescent="0.3">
      <c r="A37" s="12" t="s">
        <v>771</v>
      </c>
      <c r="B37" s="30" t="s">
        <v>772</v>
      </c>
      <c r="C37" s="30" t="s">
        <v>117</v>
      </c>
      <c r="D37" s="13">
        <v>2000000</v>
      </c>
      <c r="E37" s="14">
        <v>2020.6</v>
      </c>
      <c r="F37" s="15">
        <v>2.46E-2</v>
      </c>
      <c r="G37" s="15">
        <v>7.5401147239999994E-2</v>
      </c>
    </row>
    <row r="38" spans="1:7" x14ac:dyDescent="0.3">
      <c r="A38" s="12" t="s">
        <v>773</v>
      </c>
      <c r="B38" s="30" t="s">
        <v>774</v>
      </c>
      <c r="C38" s="30" t="s">
        <v>117</v>
      </c>
      <c r="D38" s="13">
        <v>1000000</v>
      </c>
      <c r="E38" s="14">
        <v>1015.45</v>
      </c>
      <c r="F38" s="15">
        <v>1.24E-2</v>
      </c>
      <c r="G38" s="15">
        <v>7.5477887756000006E-2</v>
      </c>
    </row>
    <row r="39" spans="1:7" x14ac:dyDescent="0.3">
      <c r="A39" s="12" t="s">
        <v>775</v>
      </c>
      <c r="B39" s="30" t="s">
        <v>776</v>
      </c>
      <c r="C39" s="30" t="s">
        <v>117</v>
      </c>
      <c r="D39" s="13">
        <v>1000000</v>
      </c>
      <c r="E39" s="14">
        <v>1013.48</v>
      </c>
      <c r="F39" s="15">
        <v>1.23E-2</v>
      </c>
      <c r="G39" s="15">
        <v>7.5504851289999994E-2</v>
      </c>
    </row>
    <row r="40" spans="1:7" x14ac:dyDescent="0.3">
      <c r="A40" s="12" t="s">
        <v>777</v>
      </c>
      <c r="B40" s="30" t="s">
        <v>778</v>
      </c>
      <c r="C40" s="30" t="s">
        <v>117</v>
      </c>
      <c r="D40" s="13">
        <v>1000000</v>
      </c>
      <c r="E40" s="14">
        <v>1013.23</v>
      </c>
      <c r="F40" s="15">
        <v>1.23E-2</v>
      </c>
      <c r="G40" s="15">
        <v>7.5291226406E-2</v>
      </c>
    </row>
    <row r="41" spans="1:7" x14ac:dyDescent="0.3">
      <c r="A41" s="12" t="s">
        <v>779</v>
      </c>
      <c r="B41" s="30" t="s">
        <v>780</v>
      </c>
      <c r="C41" s="30" t="s">
        <v>117</v>
      </c>
      <c r="D41" s="13">
        <v>1000000</v>
      </c>
      <c r="E41" s="14">
        <v>978.71</v>
      </c>
      <c r="F41" s="15">
        <v>1.1900000000000001E-2</v>
      </c>
      <c r="G41" s="15">
        <v>7.5001933329000001E-2</v>
      </c>
    </row>
    <row r="42" spans="1:7" x14ac:dyDescent="0.3">
      <c r="A42" s="12" t="s">
        <v>781</v>
      </c>
      <c r="B42" s="30" t="s">
        <v>782</v>
      </c>
      <c r="C42" s="30" t="s">
        <v>117</v>
      </c>
      <c r="D42" s="13">
        <v>500000</v>
      </c>
      <c r="E42" s="14">
        <v>507.2</v>
      </c>
      <c r="F42" s="15">
        <v>6.1999999999999998E-3</v>
      </c>
      <c r="G42" s="15">
        <v>7.5504851289999994E-2</v>
      </c>
    </row>
    <row r="43" spans="1:7" x14ac:dyDescent="0.3">
      <c r="A43" s="12" t="s">
        <v>783</v>
      </c>
      <c r="B43" s="30" t="s">
        <v>784</v>
      </c>
      <c r="C43" s="30" t="s">
        <v>117</v>
      </c>
      <c r="D43" s="13">
        <v>500000</v>
      </c>
      <c r="E43" s="14">
        <v>507.14</v>
      </c>
      <c r="F43" s="15">
        <v>6.1999999999999998E-3</v>
      </c>
      <c r="G43" s="15">
        <v>7.5682196800999996E-2</v>
      </c>
    </row>
    <row r="44" spans="1:7" x14ac:dyDescent="0.3">
      <c r="A44" s="12" t="s">
        <v>785</v>
      </c>
      <c r="B44" s="30" t="s">
        <v>786</v>
      </c>
      <c r="C44" s="30" t="s">
        <v>117</v>
      </c>
      <c r="D44" s="13">
        <v>500000</v>
      </c>
      <c r="E44" s="14">
        <v>505.69</v>
      </c>
      <c r="F44" s="15">
        <v>6.1999999999999998E-3</v>
      </c>
      <c r="G44" s="15">
        <v>7.5296411224999998E-2</v>
      </c>
    </row>
    <row r="45" spans="1:7" x14ac:dyDescent="0.3">
      <c r="A45" s="16" t="s">
        <v>124</v>
      </c>
      <c r="B45" s="31"/>
      <c r="C45" s="31"/>
      <c r="D45" s="17"/>
      <c r="E45" s="18">
        <v>38935.5</v>
      </c>
      <c r="F45" s="19">
        <v>0.47410000000000002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296</v>
      </c>
      <c r="B48" s="30"/>
      <c r="C48" s="30"/>
      <c r="D48" s="13"/>
      <c r="E48" s="14"/>
      <c r="F48" s="15"/>
      <c r="G48" s="15"/>
    </row>
    <row r="49" spans="1:7" x14ac:dyDescent="0.3">
      <c r="A49" s="16" t="s">
        <v>124</v>
      </c>
      <c r="B49" s="30"/>
      <c r="C49" s="30"/>
      <c r="D49" s="13"/>
      <c r="E49" s="35" t="s">
        <v>112</v>
      </c>
      <c r="F49" s="36" t="s">
        <v>112</v>
      </c>
      <c r="G49" s="15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16" t="s">
        <v>297</v>
      </c>
      <c r="B51" s="30"/>
      <c r="C51" s="30"/>
      <c r="D51" s="13"/>
      <c r="E51" s="14"/>
      <c r="F51" s="15"/>
      <c r="G51" s="15"/>
    </row>
    <row r="52" spans="1:7" x14ac:dyDescent="0.3">
      <c r="A52" s="16" t="s">
        <v>124</v>
      </c>
      <c r="B52" s="30"/>
      <c r="C52" s="30"/>
      <c r="D52" s="13"/>
      <c r="E52" s="35" t="s">
        <v>112</v>
      </c>
      <c r="F52" s="36" t="s">
        <v>112</v>
      </c>
      <c r="G52" s="15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21" t="s">
        <v>154</v>
      </c>
      <c r="B54" s="32"/>
      <c r="C54" s="32"/>
      <c r="D54" s="22"/>
      <c r="E54" s="18">
        <v>79589.47</v>
      </c>
      <c r="F54" s="19">
        <v>0.96909999999999996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16" t="s">
        <v>155</v>
      </c>
      <c r="B57" s="30"/>
      <c r="C57" s="30"/>
      <c r="D57" s="13"/>
      <c r="E57" s="14"/>
      <c r="F57" s="15"/>
      <c r="G57" s="15"/>
    </row>
    <row r="58" spans="1:7" x14ac:dyDescent="0.3">
      <c r="A58" s="12" t="s">
        <v>156</v>
      </c>
      <c r="B58" s="30"/>
      <c r="C58" s="30"/>
      <c r="D58" s="13"/>
      <c r="E58" s="14">
        <v>530.6</v>
      </c>
      <c r="F58" s="15">
        <v>6.4999999999999997E-3</v>
      </c>
      <c r="G58" s="15">
        <v>6.8055000000000004E-2</v>
      </c>
    </row>
    <row r="59" spans="1:7" x14ac:dyDescent="0.3">
      <c r="A59" s="16" t="s">
        <v>124</v>
      </c>
      <c r="B59" s="31"/>
      <c r="C59" s="31"/>
      <c r="D59" s="17"/>
      <c r="E59" s="18">
        <v>530.6</v>
      </c>
      <c r="F59" s="19">
        <v>6.4999999999999997E-3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21" t="s">
        <v>154</v>
      </c>
      <c r="B61" s="32"/>
      <c r="C61" s="32"/>
      <c r="D61" s="22"/>
      <c r="E61" s="18">
        <v>530.6</v>
      </c>
      <c r="F61" s="19">
        <v>6.4999999999999997E-3</v>
      </c>
      <c r="G61" s="20"/>
    </row>
    <row r="62" spans="1:7" x14ac:dyDescent="0.3">
      <c r="A62" s="12" t="s">
        <v>157</v>
      </c>
      <c r="B62" s="30"/>
      <c r="C62" s="30"/>
      <c r="D62" s="13"/>
      <c r="E62" s="14">
        <v>2020.5227411000001</v>
      </c>
      <c r="F62" s="15">
        <v>2.4597000000000001E-2</v>
      </c>
      <c r="G62" s="15"/>
    </row>
    <row r="63" spans="1:7" x14ac:dyDescent="0.3">
      <c r="A63" s="12" t="s">
        <v>158</v>
      </c>
      <c r="B63" s="30"/>
      <c r="C63" s="30"/>
      <c r="D63" s="13"/>
      <c r="E63" s="14">
        <v>1.4672589</v>
      </c>
      <c r="F63" s="24">
        <v>-1.9699999999999999E-4</v>
      </c>
      <c r="G63" s="15">
        <v>6.8055000000000004E-2</v>
      </c>
    </row>
    <row r="64" spans="1:7" x14ac:dyDescent="0.3">
      <c r="A64" s="25" t="s">
        <v>159</v>
      </c>
      <c r="B64" s="33"/>
      <c r="C64" s="33"/>
      <c r="D64" s="26"/>
      <c r="E64" s="27">
        <v>82142.06</v>
      </c>
      <c r="F64" s="28">
        <v>1</v>
      </c>
      <c r="G64" s="28"/>
    </row>
    <row r="66" spans="1:5" x14ac:dyDescent="0.3">
      <c r="A66" s="1" t="s">
        <v>161</v>
      </c>
    </row>
    <row r="69" spans="1:5" x14ac:dyDescent="0.3">
      <c r="A69" s="1" t="s">
        <v>162</v>
      </c>
    </row>
    <row r="70" spans="1:5" x14ac:dyDescent="0.3">
      <c r="A70" s="53" t="s">
        <v>163</v>
      </c>
      <c r="B70" s="34" t="s">
        <v>112</v>
      </c>
    </row>
    <row r="71" spans="1:5" x14ac:dyDescent="0.3">
      <c r="A71" t="s">
        <v>164</v>
      </c>
    </row>
    <row r="72" spans="1:5" x14ac:dyDescent="0.3">
      <c r="A72" t="s">
        <v>165</v>
      </c>
      <c r="B72" t="s">
        <v>166</v>
      </c>
      <c r="C72" t="s">
        <v>166</v>
      </c>
    </row>
    <row r="73" spans="1:5" x14ac:dyDescent="0.3">
      <c r="B73" s="54">
        <v>45169</v>
      </c>
      <c r="C73" s="54">
        <v>45198</v>
      </c>
    </row>
    <row r="74" spans="1:5" x14ac:dyDescent="0.3">
      <c r="A74" t="s">
        <v>670</v>
      </c>
      <c r="B74">
        <v>10.6724</v>
      </c>
      <c r="C74">
        <v>10.7166</v>
      </c>
      <c r="E74" s="2"/>
    </row>
    <row r="75" spans="1:5" x14ac:dyDescent="0.3">
      <c r="A75" t="s">
        <v>171</v>
      </c>
      <c r="B75">
        <v>10.6729</v>
      </c>
      <c r="C75">
        <v>10.7171</v>
      </c>
      <c r="E75" s="2"/>
    </row>
    <row r="76" spans="1:5" x14ac:dyDescent="0.3">
      <c r="A76" t="s">
        <v>671</v>
      </c>
      <c r="B76">
        <v>10.6419</v>
      </c>
      <c r="C76">
        <v>10.6844</v>
      </c>
      <c r="E76" s="2"/>
    </row>
    <row r="77" spans="1:5" x14ac:dyDescent="0.3">
      <c r="A77" t="s">
        <v>635</v>
      </c>
      <c r="B77">
        <v>10.642300000000001</v>
      </c>
      <c r="C77">
        <v>10.684699999999999</v>
      </c>
      <c r="E77" s="2"/>
    </row>
    <row r="78" spans="1:5" x14ac:dyDescent="0.3">
      <c r="E78" s="2"/>
    </row>
    <row r="79" spans="1:5" x14ac:dyDescent="0.3">
      <c r="A79" t="s">
        <v>181</v>
      </c>
      <c r="B79" s="34" t="s">
        <v>112</v>
      </c>
    </row>
    <row r="80" spans="1:5" x14ac:dyDescent="0.3">
      <c r="A80" t="s">
        <v>182</v>
      </c>
      <c r="B80" s="34" t="s">
        <v>112</v>
      </c>
    </row>
    <row r="81" spans="1:2" ht="30" customHeight="1" x14ac:dyDescent="0.3">
      <c r="A81" s="53" t="s">
        <v>183</v>
      </c>
      <c r="B81" s="34" t="s">
        <v>112</v>
      </c>
    </row>
    <row r="82" spans="1:2" ht="30" customHeight="1" x14ac:dyDescent="0.3">
      <c r="A82" s="53" t="s">
        <v>184</v>
      </c>
      <c r="B82" s="34" t="s">
        <v>112</v>
      </c>
    </row>
    <row r="83" spans="1:2" x14ac:dyDescent="0.3">
      <c r="A83" t="s">
        <v>185</v>
      </c>
      <c r="B83" s="55">
        <f>+B97</f>
        <v>1.8393759057697019</v>
      </c>
    </row>
    <row r="84" spans="1:2" ht="45" customHeight="1" x14ac:dyDescent="0.3">
      <c r="A84" s="53" t="s">
        <v>186</v>
      </c>
      <c r="B84" s="34" t="s">
        <v>112</v>
      </c>
    </row>
    <row r="85" spans="1:2" ht="30" customHeight="1" x14ac:dyDescent="0.3">
      <c r="A85" s="53" t="s">
        <v>187</v>
      </c>
      <c r="B85" s="34" t="s">
        <v>112</v>
      </c>
    </row>
    <row r="86" spans="1:2" ht="30" customHeight="1" x14ac:dyDescent="0.3">
      <c r="A86" s="53" t="s">
        <v>188</v>
      </c>
      <c r="B86" s="34" t="s">
        <v>112</v>
      </c>
    </row>
    <row r="87" spans="1:2" x14ac:dyDescent="0.3">
      <c r="A87" t="s">
        <v>189</v>
      </c>
      <c r="B87" s="34" t="s">
        <v>112</v>
      </c>
    </row>
    <row r="88" spans="1:2" x14ac:dyDescent="0.3">
      <c r="A88" t="s">
        <v>190</v>
      </c>
      <c r="B88" s="34" t="s">
        <v>112</v>
      </c>
    </row>
    <row r="90" spans="1:2" x14ac:dyDescent="0.3">
      <c r="A90" t="s">
        <v>191</v>
      </c>
    </row>
    <row r="91" spans="1:2" ht="28.8" x14ac:dyDescent="0.3">
      <c r="A91" s="58" t="s">
        <v>192</v>
      </c>
      <c r="B91" s="62" t="s">
        <v>787</v>
      </c>
    </row>
    <row r="92" spans="1:2" ht="28.8" x14ac:dyDescent="0.3">
      <c r="A92" s="58" t="s">
        <v>194</v>
      </c>
      <c r="B92" s="62" t="s">
        <v>788</v>
      </c>
    </row>
    <row r="93" spans="1:2" x14ac:dyDescent="0.3">
      <c r="A93" s="58"/>
      <c r="B93" s="58"/>
    </row>
    <row r="94" spans="1:2" x14ac:dyDescent="0.3">
      <c r="A94" s="58" t="s">
        <v>196</v>
      </c>
      <c r="B94" s="59">
        <v>7.5764749161893148</v>
      </c>
    </row>
    <row r="95" spans="1:2" x14ac:dyDescent="0.3">
      <c r="A95" s="58"/>
      <c r="B95" s="58"/>
    </row>
    <row r="96" spans="1:2" x14ac:dyDescent="0.3">
      <c r="A96" s="58" t="s">
        <v>197</v>
      </c>
      <c r="B96" s="60">
        <v>1.7235</v>
      </c>
    </row>
    <row r="97" spans="1:4" x14ac:dyDescent="0.3">
      <c r="A97" s="58" t="s">
        <v>198</v>
      </c>
      <c r="B97" s="60">
        <v>1.8393759057697019</v>
      </c>
    </row>
    <row r="98" spans="1:4" x14ac:dyDescent="0.3">
      <c r="A98" s="58"/>
      <c r="B98" s="58"/>
    </row>
    <row r="99" spans="1:4" x14ac:dyDescent="0.3">
      <c r="A99" s="58" t="s">
        <v>199</v>
      </c>
      <c r="B99" s="61">
        <v>45199</v>
      </c>
    </row>
    <row r="101" spans="1:4" ht="70.05" customHeight="1" x14ac:dyDescent="0.3">
      <c r="A101" s="76" t="s">
        <v>200</v>
      </c>
      <c r="B101" s="76" t="s">
        <v>201</v>
      </c>
      <c r="C101" s="76" t="s">
        <v>5</v>
      </c>
      <c r="D101" s="76" t="s">
        <v>6</v>
      </c>
    </row>
    <row r="102" spans="1:4" ht="70.05" customHeight="1" x14ac:dyDescent="0.3">
      <c r="A102" s="76" t="s">
        <v>789</v>
      </c>
      <c r="B102" s="76"/>
      <c r="C102" s="76" t="s">
        <v>31</v>
      </c>
      <c r="D10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7"/>
  <sheetViews>
    <sheetView showGridLines="0" workbookViewId="0">
      <pane ySplit="4" topLeftCell="A43" activePane="bottomLeft" state="frozen"/>
      <selection pane="bottomLeft" activeCell="B66" sqref="B66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790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791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655</v>
      </c>
      <c r="B13" s="30" t="s">
        <v>656</v>
      </c>
      <c r="C13" s="30" t="s">
        <v>117</v>
      </c>
      <c r="D13" s="13">
        <v>5250000</v>
      </c>
      <c r="E13" s="14">
        <v>5272.43</v>
      </c>
      <c r="F13" s="15">
        <v>0.34389999999999998</v>
      </c>
      <c r="G13" s="15">
        <v>7.3730127889999997E-2</v>
      </c>
    </row>
    <row r="14" spans="1:8" x14ac:dyDescent="0.3">
      <c r="A14" s="12" t="s">
        <v>294</v>
      </c>
      <c r="B14" s="30" t="s">
        <v>295</v>
      </c>
      <c r="C14" s="30" t="s">
        <v>117</v>
      </c>
      <c r="D14" s="13">
        <v>4000000</v>
      </c>
      <c r="E14" s="14">
        <v>3989.5</v>
      </c>
      <c r="F14" s="15">
        <v>0.26019999999999999</v>
      </c>
      <c r="G14" s="15">
        <v>7.2201227312000002E-2</v>
      </c>
    </row>
    <row r="15" spans="1:8" x14ac:dyDescent="0.3">
      <c r="A15" s="16" t="s">
        <v>124</v>
      </c>
      <c r="B15" s="31"/>
      <c r="C15" s="31"/>
      <c r="D15" s="17"/>
      <c r="E15" s="18">
        <v>9261.93</v>
      </c>
      <c r="F15" s="19">
        <v>0.60409999999999997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657</v>
      </c>
      <c r="B17" s="30"/>
      <c r="C17" s="30"/>
      <c r="D17" s="13"/>
      <c r="E17" s="14"/>
      <c r="F17" s="15"/>
      <c r="G17" s="15"/>
    </row>
    <row r="18" spans="1:7" x14ac:dyDescent="0.3">
      <c r="A18" s="12" t="s">
        <v>792</v>
      </c>
      <c r="B18" s="30" t="s">
        <v>793</v>
      </c>
      <c r="C18" s="30" t="s">
        <v>117</v>
      </c>
      <c r="D18" s="13">
        <v>3000000</v>
      </c>
      <c r="E18" s="14">
        <v>3011.12</v>
      </c>
      <c r="F18" s="15">
        <v>0.19639999999999999</v>
      </c>
      <c r="G18" s="15">
        <v>7.5981954320000003E-2</v>
      </c>
    </row>
    <row r="19" spans="1:7" x14ac:dyDescent="0.3">
      <c r="A19" s="12" t="s">
        <v>794</v>
      </c>
      <c r="B19" s="30" t="s">
        <v>795</v>
      </c>
      <c r="C19" s="30" t="s">
        <v>117</v>
      </c>
      <c r="D19" s="13">
        <v>2500000</v>
      </c>
      <c r="E19" s="14">
        <v>2509.75</v>
      </c>
      <c r="F19" s="15">
        <v>0.16370000000000001</v>
      </c>
      <c r="G19" s="15">
        <v>7.5914531169000002E-2</v>
      </c>
    </row>
    <row r="20" spans="1:7" x14ac:dyDescent="0.3">
      <c r="A20" s="16" t="s">
        <v>124</v>
      </c>
      <c r="B20" s="31"/>
      <c r="C20" s="31"/>
      <c r="D20" s="17"/>
      <c r="E20" s="18">
        <v>5520.87</v>
      </c>
      <c r="F20" s="19">
        <v>0.36009999999999998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296</v>
      </c>
      <c r="B23" s="30"/>
      <c r="C23" s="30"/>
      <c r="D23" s="13"/>
      <c r="E23" s="14"/>
      <c r="F23" s="15"/>
      <c r="G23" s="15"/>
    </row>
    <row r="24" spans="1:7" x14ac:dyDescent="0.3">
      <c r="A24" s="16" t="s">
        <v>124</v>
      </c>
      <c r="B24" s="30"/>
      <c r="C24" s="30"/>
      <c r="D24" s="13"/>
      <c r="E24" s="35" t="s">
        <v>112</v>
      </c>
      <c r="F24" s="36" t="s">
        <v>112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297</v>
      </c>
      <c r="B26" s="30"/>
      <c r="C26" s="30"/>
      <c r="D26" s="13"/>
      <c r="E26" s="14"/>
      <c r="F26" s="15"/>
      <c r="G26" s="15"/>
    </row>
    <row r="27" spans="1:7" x14ac:dyDescent="0.3">
      <c r="A27" s="16" t="s">
        <v>124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154</v>
      </c>
      <c r="B29" s="32"/>
      <c r="C29" s="32"/>
      <c r="D29" s="22"/>
      <c r="E29" s="18">
        <v>14782.8</v>
      </c>
      <c r="F29" s="19">
        <v>0.96419999999999995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155</v>
      </c>
      <c r="B32" s="30"/>
      <c r="C32" s="30"/>
      <c r="D32" s="13"/>
      <c r="E32" s="14"/>
      <c r="F32" s="15"/>
      <c r="G32" s="15"/>
    </row>
    <row r="33" spans="1:7" x14ac:dyDescent="0.3">
      <c r="A33" s="12" t="s">
        <v>156</v>
      </c>
      <c r="B33" s="30"/>
      <c r="C33" s="30"/>
      <c r="D33" s="13"/>
      <c r="E33" s="14">
        <v>340.75</v>
      </c>
      <c r="F33" s="15">
        <v>2.2200000000000001E-2</v>
      </c>
      <c r="G33" s="15">
        <v>6.8055000000000004E-2</v>
      </c>
    </row>
    <row r="34" spans="1:7" x14ac:dyDescent="0.3">
      <c r="A34" s="16" t="s">
        <v>124</v>
      </c>
      <c r="B34" s="31"/>
      <c r="C34" s="31"/>
      <c r="D34" s="17"/>
      <c r="E34" s="18">
        <v>340.75</v>
      </c>
      <c r="F34" s="19">
        <v>2.2200000000000001E-2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154</v>
      </c>
      <c r="B36" s="32"/>
      <c r="C36" s="32"/>
      <c r="D36" s="22"/>
      <c r="E36" s="18">
        <v>340.75</v>
      </c>
      <c r="F36" s="19">
        <v>2.2200000000000001E-2</v>
      </c>
      <c r="G36" s="20"/>
    </row>
    <row r="37" spans="1:7" x14ac:dyDescent="0.3">
      <c r="A37" s="12" t="s">
        <v>157</v>
      </c>
      <c r="B37" s="30"/>
      <c r="C37" s="30"/>
      <c r="D37" s="13"/>
      <c r="E37" s="14">
        <v>219.5858155</v>
      </c>
      <c r="F37" s="15">
        <v>1.4321E-2</v>
      </c>
      <c r="G37" s="15"/>
    </row>
    <row r="38" spans="1:7" x14ac:dyDescent="0.3">
      <c r="A38" s="12" t="s">
        <v>158</v>
      </c>
      <c r="B38" s="30"/>
      <c r="C38" s="30"/>
      <c r="D38" s="13"/>
      <c r="E38" s="23">
        <v>-10.1158155</v>
      </c>
      <c r="F38" s="24">
        <v>-7.2099999999999996E-4</v>
      </c>
      <c r="G38" s="15">
        <v>6.8055000000000004E-2</v>
      </c>
    </row>
    <row r="39" spans="1:7" x14ac:dyDescent="0.3">
      <c r="A39" s="25" t="s">
        <v>159</v>
      </c>
      <c r="B39" s="33"/>
      <c r="C39" s="33"/>
      <c r="D39" s="26"/>
      <c r="E39" s="27">
        <v>15333.02</v>
      </c>
      <c r="F39" s="28">
        <v>1</v>
      </c>
      <c r="G39" s="28"/>
    </row>
    <row r="41" spans="1:7" x14ac:dyDescent="0.3">
      <c r="A41" s="1" t="s">
        <v>161</v>
      </c>
    </row>
    <row r="44" spans="1:7" x14ac:dyDescent="0.3">
      <c r="A44" s="1" t="s">
        <v>162</v>
      </c>
    </row>
    <row r="45" spans="1:7" x14ac:dyDescent="0.3">
      <c r="A45" s="53" t="s">
        <v>163</v>
      </c>
      <c r="B45" s="34" t="s">
        <v>112</v>
      </c>
    </row>
    <row r="46" spans="1:7" x14ac:dyDescent="0.3">
      <c r="A46" t="s">
        <v>164</v>
      </c>
    </row>
    <row r="47" spans="1:7" x14ac:dyDescent="0.3">
      <c r="A47" t="s">
        <v>165</v>
      </c>
      <c r="B47" t="s">
        <v>166</v>
      </c>
      <c r="C47" t="s">
        <v>166</v>
      </c>
    </row>
    <row r="48" spans="1:7" x14ac:dyDescent="0.3">
      <c r="B48" s="54">
        <v>45169</v>
      </c>
      <c r="C48" s="54">
        <v>45198</v>
      </c>
    </row>
    <row r="49" spans="1:5" x14ac:dyDescent="0.3">
      <c r="A49" t="s">
        <v>670</v>
      </c>
      <c r="B49">
        <v>10.431800000000001</v>
      </c>
      <c r="C49">
        <v>10.4732</v>
      </c>
      <c r="E49" s="2"/>
    </row>
    <row r="50" spans="1:5" x14ac:dyDescent="0.3">
      <c r="A50" t="s">
        <v>171</v>
      </c>
      <c r="B50">
        <v>10.431900000000001</v>
      </c>
      <c r="C50">
        <v>10.4733</v>
      </c>
      <c r="E50" s="2"/>
    </row>
    <row r="51" spans="1:5" x14ac:dyDescent="0.3">
      <c r="A51" t="s">
        <v>671</v>
      </c>
      <c r="B51">
        <v>10.4055</v>
      </c>
      <c r="C51">
        <v>10.443</v>
      </c>
      <c r="E51" s="2"/>
    </row>
    <row r="52" spans="1:5" x14ac:dyDescent="0.3">
      <c r="A52" t="s">
        <v>635</v>
      </c>
      <c r="B52">
        <v>10.4055</v>
      </c>
      <c r="C52">
        <v>10.4436</v>
      </c>
      <c r="E52" s="2"/>
    </row>
    <row r="53" spans="1:5" x14ac:dyDescent="0.3">
      <c r="E53" s="2"/>
    </row>
    <row r="54" spans="1:5" x14ac:dyDescent="0.3">
      <c r="A54" t="s">
        <v>181</v>
      </c>
      <c r="B54" s="34" t="s">
        <v>112</v>
      </c>
    </row>
    <row r="55" spans="1:5" x14ac:dyDescent="0.3">
      <c r="A55" t="s">
        <v>182</v>
      </c>
      <c r="B55" s="34" t="s">
        <v>112</v>
      </c>
    </row>
    <row r="56" spans="1:5" ht="30" customHeight="1" x14ac:dyDescent="0.3">
      <c r="A56" s="53" t="s">
        <v>183</v>
      </c>
      <c r="B56" s="34" t="s">
        <v>112</v>
      </c>
    </row>
    <row r="57" spans="1:5" ht="30" customHeight="1" x14ac:dyDescent="0.3">
      <c r="A57" s="53" t="s">
        <v>184</v>
      </c>
      <c r="B57" s="34" t="s">
        <v>112</v>
      </c>
    </row>
    <row r="58" spans="1:5" x14ac:dyDescent="0.3">
      <c r="A58" t="s">
        <v>185</v>
      </c>
      <c r="B58" s="55">
        <f>+B72</f>
        <v>2.8759526630788832</v>
      </c>
    </row>
    <row r="59" spans="1:5" ht="45" customHeight="1" x14ac:dyDescent="0.3">
      <c r="A59" s="53" t="s">
        <v>186</v>
      </c>
      <c r="B59" s="34" t="s">
        <v>112</v>
      </c>
    </row>
    <row r="60" spans="1:5" ht="30" customHeight="1" x14ac:dyDescent="0.3">
      <c r="A60" s="53" t="s">
        <v>187</v>
      </c>
      <c r="B60" s="34" t="s">
        <v>112</v>
      </c>
    </row>
    <row r="61" spans="1:5" ht="30" customHeight="1" x14ac:dyDescent="0.3">
      <c r="A61" s="53" t="s">
        <v>188</v>
      </c>
      <c r="B61" s="34" t="s">
        <v>112</v>
      </c>
    </row>
    <row r="62" spans="1:5" x14ac:dyDescent="0.3">
      <c r="A62" t="s">
        <v>189</v>
      </c>
      <c r="B62" s="34" t="s">
        <v>112</v>
      </c>
    </row>
    <row r="63" spans="1:5" x14ac:dyDescent="0.3">
      <c r="A63" t="s">
        <v>190</v>
      </c>
      <c r="B63" s="34" t="s">
        <v>112</v>
      </c>
    </row>
    <row r="65" spans="1:4" x14ac:dyDescent="0.3">
      <c r="A65" t="s">
        <v>191</v>
      </c>
    </row>
    <row r="66" spans="1:4" ht="45" customHeight="1" x14ac:dyDescent="0.3">
      <c r="A66" s="58" t="s">
        <v>192</v>
      </c>
      <c r="B66" s="62" t="s">
        <v>796</v>
      </c>
    </row>
    <row r="67" spans="1:4" ht="31.5" customHeight="1" x14ac:dyDescent="0.3">
      <c r="A67" s="58" t="s">
        <v>194</v>
      </c>
      <c r="B67" s="62" t="s">
        <v>797</v>
      </c>
    </row>
    <row r="68" spans="1:4" x14ac:dyDescent="0.3">
      <c r="A68" s="58"/>
      <c r="B68" s="58"/>
    </row>
    <row r="69" spans="1:4" x14ac:dyDescent="0.3">
      <c r="A69" s="58" t="s">
        <v>196</v>
      </c>
      <c r="B69" s="59">
        <v>7.4002917628483891</v>
      </c>
    </row>
    <row r="70" spans="1:4" x14ac:dyDescent="0.3">
      <c r="A70" s="58"/>
      <c r="B70" s="58"/>
    </row>
    <row r="71" spans="1:4" x14ac:dyDescent="0.3">
      <c r="A71" s="58" t="s">
        <v>197</v>
      </c>
      <c r="B71" s="60">
        <v>2.5657999999999999</v>
      </c>
    </row>
    <row r="72" spans="1:4" x14ac:dyDescent="0.3">
      <c r="A72" s="58" t="s">
        <v>198</v>
      </c>
      <c r="B72" s="60">
        <v>2.8759526630788832</v>
      </c>
    </row>
    <row r="73" spans="1:4" x14ac:dyDescent="0.3">
      <c r="A73" s="58"/>
      <c r="B73" s="58"/>
    </row>
    <row r="74" spans="1:4" x14ac:dyDescent="0.3">
      <c r="A74" s="58" t="s">
        <v>199</v>
      </c>
      <c r="B74" s="61">
        <v>45199</v>
      </c>
    </row>
    <row r="76" spans="1:4" ht="70.05" customHeight="1" x14ac:dyDescent="0.3">
      <c r="A76" s="76" t="s">
        <v>200</v>
      </c>
      <c r="B76" s="76" t="s">
        <v>201</v>
      </c>
      <c r="C76" s="76" t="s">
        <v>5</v>
      </c>
      <c r="D76" s="76" t="s">
        <v>6</v>
      </c>
    </row>
    <row r="77" spans="1:4" ht="70.05" customHeight="1" x14ac:dyDescent="0.3">
      <c r="A77" s="76" t="s">
        <v>798</v>
      </c>
      <c r="B77" s="76"/>
      <c r="C77" s="76" t="s">
        <v>33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17" activePane="bottomLeft" state="frozen"/>
      <selection pane="bottomLeft" activeCell="A5" sqref="A5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799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800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801</v>
      </c>
      <c r="B10" s="30"/>
      <c r="C10" s="30"/>
      <c r="D10" s="13"/>
      <c r="E10" s="14"/>
      <c r="F10" s="15"/>
      <c r="G10" s="15"/>
    </row>
    <row r="11" spans="1:8" x14ac:dyDescent="0.3">
      <c r="A11" s="12" t="s">
        <v>802</v>
      </c>
      <c r="B11" s="30" t="s">
        <v>803</v>
      </c>
      <c r="C11" s="30"/>
      <c r="D11" s="13">
        <v>43463904.999999993</v>
      </c>
      <c r="E11" s="14">
        <v>502381.89</v>
      </c>
      <c r="F11" s="15">
        <v>0.99770000000000003</v>
      </c>
      <c r="G11" s="15"/>
    </row>
    <row r="12" spans="1:8" x14ac:dyDescent="0.3">
      <c r="A12" s="16" t="s">
        <v>124</v>
      </c>
      <c r="B12" s="31"/>
      <c r="C12" s="31"/>
      <c r="D12" s="17"/>
      <c r="E12" s="18">
        <v>502381.89</v>
      </c>
      <c r="F12" s="19">
        <v>0.99770000000000003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154</v>
      </c>
      <c r="B14" s="32"/>
      <c r="C14" s="32"/>
      <c r="D14" s="22"/>
      <c r="E14" s="18">
        <v>502381.89</v>
      </c>
      <c r="F14" s="19">
        <v>0.99770000000000003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155</v>
      </c>
      <c r="B16" s="30"/>
      <c r="C16" s="30"/>
      <c r="D16" s="13"/>
      <c r="E16" s="14"/>
      <c r="F16" s="15"/>
      <c r="G16" s="15"/>
    </row>
    <row r="17" spans="1:7" x14ac:dyDescent="0.3">
      <c r="A17" s="12" t="s">
        <v>156</v>
      </c>
      <c r="B17" s="30"/>
      <c r="C17" s="30"/>
      <c r="D17" s="13"/>
      <c r="E17" s="14">
        <v>2180.37</v>
      </c>
      <c r="F17" s="15">
        <v>4.3E-3</v>
      </c>
      <c r="G17" s="15">
        <v>6.8055000000000004E-2</v>
      </c>
    </row>
    <row r="18" spans="1:7" x14ac:dyDescent="0.3">
      <c r="A18" s="16" t="s">
        <v>124</v>
      </c>
      <c r="B18" s="31"/>
      <c r="C18" s="31"/>
      <c r="D18" s="17"/>
      <c r="E18" s="18">
        <v>2180.37</v>
      </c>
      <c r="F18" s="19">
        <v>4.3E-3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154</v>
      </c>
      <c r="B20" s="32"/>
      <c r="C20" s="32"/>
      <c r="D20" s="22"/>
      <c r="E20" s="18">
        <v>2180.37</v>
      </c>
      <c r="F20" s="19">
        <v>4.3E-3</v>
      </c>
      <c r="G20" s="20"/>
    </row>
    <row r="21" spans="1:7" x14ac:dyDescent="0.3">
      <c r="A21" s="12" t="s">
        <v>157</v>
      </c>
      <c r="B21" s="30"/>
      <c r="C21" s="30"/>
      <c r="D21" s="13"/>
      <c r="E21" s="14">
        <v>0.81307039999999997</v>
      </c>
      <c r="F21" s="15">
        <v>9.9999999999999995E-7</v>
      </c>
      <c r="G21" s="15"/>
    </row>
    <row r="22" spans="1:7" x14ac:dyDescent="0.3">
      <c r="A22" s="12" t="s">
        <v>158</v>
      </c>
      <c r="B22" s="30"/>
      <c r="C22" s="30"/>
      <c r="D22" s="13"/>
      <c r="E22" s="23">
        <v>-1019.9630704</v>
      </c>
      <c r="F22" s="24">
        <v>-2.0010000000000002E-3</v>
      </c>
      <c r="G22" s="15">
        <v>6.8055000000000004E-2</v>
      </c>
    </row>
    <row r="23" spans="1:7" x14ac:dyDescent="0.3">
      <c r="A23" s="25" t="s">
        <v>159</v>
      </c>
      <c r="B23" s="33"/>
      <c r="C23" s="33"/>
      <c r="D23" s="26"/>
      <c r="E23" s="27">
        <v>503543.11</v>
      </c>
      <c r="F23" s="28">
        <v>1</v>
      </c>
      <c r="G23" s="28"/>
    </row>
    <row r="28" spans="1:7" x14ac:dyDescent="0.3">
      <c r="A28" s="1" t="s">
        <v>162</v>
      </c>
    </row>
    <row r="29" spans="1:7" x14ac:dyDescent="0.3">
      <c r="A29" s="53" t="s">
        <v>163</v>
      </c>
      <c r="B29" s="34" t="s">
        <v>112</v>
      </c>
    </row>
    <row r="30" spans="1:7" x14ac:dyDescent="0.3">
      <c r="A30" t="s">
        <v>164</v>
      </c>
    </row>
    <row r="31" spans="1:7" x14ac:dyDescent="0.3">
      <c r="A31" t="s">
        <v>165</v>
      </c>
      <c r="B31" t="s">
        <v>166</v>
      </c>
      <c r="C31" t="s">
        <v>166</v>
      </c>
    </row>
    <row r="32" spans="1:7" x14ac:dyDescent="0.3">
      <c r="B32" s="54">
        <v>45169</v>
      </c>
      <c r="C32" s="54">
        <v>45198</v>
      </c>
    </row>
    <row r="33" spans="1:5" x14ac:dyDescent="0.3">
      <c r="A33" t="s">
        <v>170</v>
      </c>
      <c r="B33">
        <v>11.478300000000001</v>
      </c>
      <c r="C33">
        <v>11.5318</v>
      </c>
      <c r="E33" s="2"/>
    </row>
    <row r="34" spans="1:5" x14ac:dyDescent="0.3">
      <c r="A34" t="s">
        <v>171</v>
      </c>
      <c r="B34">
        <v>11.478300000000001</v>
      </c>
      <c r="C34">
        <v>11.5318</v>
      </c>
      <c r="E34" s="2"/>
    </row>
    <row r="35" spans="1:5" x14ac:dyDescent="0.3">
      <c r="A35" t="s">
        <v>634</v>
      </c>
      <c r="B35">
        <v>11.478300000000001</v>
      </c>
      <c r="C35">
        <v>11.5318</v>
      </c>
      <c r="E35" s="2"/>
    </row>
    <row r="36" spans="1:5" x14ac:dyDescent="0.3">
      <c r="A36" t="s">
        <v>635</v>
      </c>
      <c r="B36">
        <v>11.478300000000001</v>
      </c>
      <c r="C36">
        <v>11.5318</v>
      </c>
      <c r="E36" s="2"/>
    </row>
    <row r="37" spans="1:5" x14ac:dyDescent="0.3">
      <c r="E37" s="2"/>
    </row>
    <row r="38" spans="1:5" x14ac:dyDescent="0.3">
      <c r="A38" t="s">
        <v>181</v>
      </c>
      <c r="B38" s="34" t="s">
        <v>112</v>
      </c>
    </row>
    <row r="39" spans="1:5" x14ac:dyDescent="0.3">
      <c r="A39" t="s">
        <v>182</v>
      </c>
      <c r="B39" s="34" t="s">
        <v>112</v>
      </c>
    </row>
    <row r="40" spans="1:5" ht="30" customHeight="1" x14ac:dyDescent="0.3">
      <c r="A40" s="53" t="s">
        <v>183</v>
      </c>
      <c r="B40" s="34" t="s">
        <v>112</v>
      </c>
    </row>
    <row r="41" spans="1:5" ht="30" customHeight="1" x14ac:dyDescent="0.3">
      <c r="A41" s="53" t="s">
        <v>184</v>
      </c>
      <c r="B41" s="34" t="s">
        <v>112</v>
      </c>
    </row>
    <row r="42" spans="1:5" x14ac:dyDescent="0.3">
      <c r="A42" t="s">
        <v>185</v>
      </c>
      <c r="B42" s="55">
        <f>+B56</f>
        <v>1.4333158203347789</v>
      </c>
    </row>
    <row r="43" spans="1:5" ht="45" customHeight="1" x14ac:dyDescent="0.3">
      <c r="A43" s="53" t="s">
        <v>186</v>
      </c>
      <c r="B43" s="34" t="s">
        <v>112</v>
      </c>
    </row>
    <row r="44" spans="1:5" ht="30" customHeight="1" x14ac:dyDescent="0.3">
      <c r="A44" s="53" t="s">
        <v>187</v>
      </c>
      <c r="B44" s="34" t="s">
        <v>112</v>
      </c>
    </row>
    <row r="45" spans="1:5" ht="30" customHeight="1" x14ac:dyDescent="0.3">
      <c r="A45" s="53" t="s">
        <v>188</v>
      </c>
      <c r="B45" s="34" t="s">
        <v>112</v>
      </c>
    </row>
    <row r="46" spans="1:5" x14ac:dyDescent="0.3">
      <c r="A46" t="s">
        <v>189</v>
      </c>
      <c r="B46" s="34" t="s">
        <v>112</v>
      </c>
    </row>
    <row r="47" spans="1:5" x14ac:dyDescent="0.3">
      <c r="A47" t="s">
        <v>190</v>
      </c>
      <c r="B47" s="34" t="s">
        <v>112</v>
      </c>
    </row>
    <row r="49" spans="1:4" x14ac:dyDescent="0.3">
      <c r="A49" t="s">
        <v>191</v>
      </c>
    </row>
    <row r="50" spans="1:4" x14ac:dyDescent="0.3">
      <c r="A50" s="58" t="s">
        <v>192</v>
      </c>
      <c r="B50" s="58" t="s">
        <v>804</v>
      </c>
    </row>
    <row r="51" spans="1:4" x14ac:dyDescent="0.3">
      <c r="A51" s="58" t="s">
        <v>194</v>
      </c>
      <c r="B51" s="58" t="s">
        <v>805</v>
      </c>
    </row>
    <row r="52" spans="1:4" x14ac:dyDescent="0.3">
      <c r="A52" s="58"/>
      <c r="B52" s="58"/>
    </row>
    <row r="53" spans="1:4" x14ac:dyDescent="0.3">
      <c r="A53" s="58" t="s">
        <v>196</v>
      </c>
      <c r="B53" s="59">
        <v>8.2162495632108801</v>
      </c>
    </row>
    <row r="54" spans="1:4" x14ac:dyDescent="0.3">
      <c r="A54" s="58"/>
      <c r="B54" s="58"/>
    </row>
    <row r="55" spans="1:4" x14ac:dyDescent="0.3">
      <c r="A55" s="58" t="s">
        <v>197</v>
      </c>
      <c r="B55" s="60">
        <v>0</v>
      </c>
    </row>
    <row r="56" spans="1:4" x14ac:dyDescent="0.3">
      <c r="A56" s="58" t="s">
        <v>198</v>
      </c>
      <c r="B56" s="60">
        <v>1.4333158203347789</v>
      </c>
    </row>
    <row r="57" spans="1:4" x14ac:dyDescent="0.3">
      <c r="A57" s="58"/>
      <c r="B57" s="58"/>
    </row>
    <row r="58" spans="1:4" x14ac:dyDescent="0.3">
      <c r="A58" s="58" t="s">
        <v>199</v>
      </c>
      <c r="B58" s="61">
        <v>45199</v>
      </c>
    </row>
    <row r="60" spans="1:4" ht="70.05" customHeight="1" x14ac:dyDescent="0.3">
      <c r="A60" s="76" t="s">
        <v>200</v>
      </c>
      <c r="B60" s="76" t="s">
        <v>201</v>
      </c>
      <c r="C60" s="76" t="s">
        <v>5</v>
      </c>
      <c r="D60" s="76" t="s">
        <v>6</v>
      </c>
    </row>
    <row r="61" spans="1:4" ht="70.05" customHeight="1" x14ac:dyDescent="0.3">
      <c r="A61" s="76" t="s">
        <v>804</v>
      </c>
      <c r="B61" s="76"/>
      <c r="C61" s="76" t="s">
        <v>11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workbookViewId="0">
      <pane ySplit="4" topLeftCell="A28" activePane="bottomLeft" state="frozen"/>
      <selection pane="bottomLeft" activeCell="B50" sqref="B50:B51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806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807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801</v>
      </c>
      <c r="B10" s="30"/>
      <c r="C10" s="30"/>
      <c r="D10" s="13"/>
      <c r="E10" s="14"/>
      <c r="F10" s="15"/>
      <c r="G10" s="15"/>
    </row>
    <row r="11" spans="1:8" x14ac:dyDescent="0.3">
      <c r="A11" s="12" t="s">
        <v>808</v>
      </c>
      <c r="B11" s="30" t="s">
        <v>809</v>
      </c>
      <c r="C11" s="30"/>
      <c r="D11" s="13">
        <v>50861532.002100013</v>
      </c>
      <c r="E11" s="14">
        <v>662654.56000000006</v>
      </c>
      <c r="F11" s="15">
        <v>0.99790000000000001</v>
      </c>
      <c r="G11" s="15"/>
    </row>
    <row r="12" spans="1:8" x14ac:dyDescent="0.3">
      <c r="A12" s="16" t="s">
        <v>124</v>
      </c>
      <c r="B12" s="31"/>
      <c r="C12" s="31"/>
      <c r="D12" s="17"/>
      <c r="E12" s="18">
        <v>662654.56000000006</v>
      </c>
      <c r="F12" s="19">
        <v>0.99790000000000001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154</v>
      </c>
      <c r="B14" s="32"/>
      <c r="C14" s="32"/>
      <c r="D14" s="22"/>
      <c r="E14" s="18">
        <v>662654.56000000006</v>
      </c>
      <c r="F14" s="19">
        <v>0.99790000000000001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155</v>
      </c>
      <c r="B16" s="30"/>
      <c r="C16" s="30"/>
      <c r="D16" s="13"/>
      <c r="E16" s="14"/>
      <c r="F16" s="15"/>
      <c r="G16" s="15"/>
    </row>
    <row r="17" spans="1:7" x14ac:dyDescent="0.3">
      <c r="A17" s="12" t="s">
        <v>156</v>
      </c>
      <c r="B17" s="30"/>
      <c r="C17" s="30"/>
      <c r="D17" s="13"/>
      <c r="E17" s="14">
        <v>1780.67</v>
      </c>
      <c r="F17" s="15">
        <v>2.7000000000000001E-3</v>
      </c>
      <c r="G17" s="15">
        <v>6.8055000000000004E-2</v>
      </c>
    </row>
    <row r="18" spans="1:7" x14ac:dyDescent="0.3">
      <c r="A18" s="16" t="s">
        <v>124</v>
      </c>
      <c r="B18" s="31"/>
      <c r="C18" s="31"/>
      <c r="D18" s="17"/>
      <c r="E18" s="18">
        <v>1780.67</v>
      </c>
      <c r="F18" s="19">
        <v>2.7000000000000001E-3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154</v>
      </c>
      <c r="B20" s="32"/>
      <c r="C20" s="32"/>
      <c r="D20" s="22"/>
      <c r="E20" s="18">
        <v>1780.67</v>
      </c>
      <c r="F20" s="19">
        <v>2.7000000000000001E-3</v>
      </c>
      <c r="G20" s="20"/>
    </row>
    <row r="21" spans="1:7" x14ac:dyDescent="0.3">
      <c r="A21" s="12" t="s">
        <v>157</v>
      </c>
      <c r="B21" s="30"/>
      <c r="C21" s="30"/>
      <c r="D21" s="13"/>
      <c r="E21" s="14">
        <v>0.6640199</v>
      </c>
      <c r="F21" s="15">
        <v>0</v>
      </c>
      <c r="G21" s="15"/>
    </row>
    <row r="22" spans="1:7" x14ac:dyDescent="0.3">
      <c r="A22" s="12" t="s">
        <v>158</v>
      </c>
      <c r="B22" s="30"/>
      <c r="C22" s="30"/>
      <c r="D22" s="13"/>
      <c r="E22" s="23">
        <v>-364.09401989999998</v>
      </c>
      <c r="F22" s="24">
        <v>-5.9999999999999995E-4</v>
      </c>
      <c r="G22" s="15">
        <v>6.8055000000000004E-2</v>
      </c>
    </row>
    <row r="23" spans="1:7" x14ac:dyDescent="0.3">
      <c r="A23" s="25" t="s">
        <v>159</v>
      </c>
      <c r="B23" s="33"/>
      <c r="C23" s="33"/>
      <c r="D23" s="26"/>
      <c r="E23" s="27">
        <v>664071.80000000005</v>
      </c>
      <c r="F23" s="28">
        <v>1</v>
      </c>
      <c r="G23" s="28"/>
    </row>
    <row r="28" spans="1:7" x14ac:dyDescent="0.3">
      <c r="A28" s="1" t="s">
        <v>162</v>
      </c>
    </row>
    <row r="29" spans="1:7" x14ac:dyDescent="0.3">
      <c r="A29" s="53" t="s">
        <v>163</v>
      </c>
      <c r="B29" s="34" t="s">
        <v>112</v>
      </c>
    </row>
    <row r="30" spans="1:7" x14ac:dyDescent="0.3">
      <c r="A30" t="s">
        <v>164</v>
      </c>
    </row>
    <row r="31" spans="1:7" x14ac:dyDescent="0.3">
      <c r="A31" t="s">
        <v>165</v>
      </c>
      <c r="B31" t="s">
        <v>166</v>
      </c>
      <c r="C31" t="s">
        <v>166</v>
      </c>
    </row>
    <row r="32" spans="1:7" x14ac:dyDescent="0.3">
      <c r="B32" s="54">
        <v>45169</v>
      </c>
      <c r="C32" s="54">
        <v>45198</v>
      </c>
    </row>
    <row r="33" spans="1:5" x14ac:dyDescent="0.3">
      <c r="A33" t="s">
        <v>170</v>
      </c>
      <c r="B33">
        <v>12.8912</v>
      </c>
      <c r="C33">
        <v>12.999000000000001</v>
      </c>
      <c r="E33" s="2"/>
    </row>
    <row r="34" spans="1:5" x14ac:dyDescent="0.3">
      <c r="A34" t="s">
        <v>171</v>
      </c>
      <c r="B34">
        <v>12.8912</v>
      </c>
      <c r="C34">
        <v>12.999000000000001</v>
      </c>
      <c r="E34" s="2"/>
    </row>
    <row r="35" spans="1:5" x14ac:dyDescent="0.3">
      <c r="A35" t="s">
        <v>634</v>
      </c>
      <c r="B35">
        <v>12.8912</v>
      </c>
      <c r="C35">
        <v>12.999000000000001</v>
      </c>
      <c r="E35" s="2"/>
    </row>
    <row r="36" spans="1:5" x14ac:dyDescent="0.3">
      <c r="A36" t="s">
        <v>635</v>
      </c>
      <c r="B36">
        <v>12.8912</v>
      </c>
      <c r="C36">
        <v>12.999000000000001</v>
      </c>
      <c r="E36" s="2"/>
    </row>
    <row r="37" spans="1:5" x14ac:dyDescent="0.3">
      <c r="E37" s="2"/>
    </row>
    <row r="38" spans="1:5" x14ac:dyDescent="0.3">
      <c r="A38" t="s">
        <v>181</v>
      </c>
      <c r="B38" s="34" t="s">
        <v>112</v>
      </c>
    </row>
    <row r="39" spans="1:5" x14ac:dyDescent="0.3">
      <c r="A39" t="s">
        <v>182</v>
      </c>
      <c r="B39" s="34" t="s">
        <v>112</v>
      </c>
    </row>
    <row r="40" spans="1:5" ht="30" customHeight="1" x14ac:dyDescent="0.3">
      <c r="A40" s="53" t="s">
        <v>183</v>
      </c>
      <c r="B40" s="34" t="s">
        <v>112</v>
      </c>
    </row>
    <row r="41" spans="1:5" ht="30" customHeight="1" x14ac:dyDescent="0.3">
      <c r="A41" s="53" t="s">
        <v>184</v>
      </c>
      <c r="B41" s="34" t="s">
        <v>112</v>
      </c>
    </row>
    <row r="42" spans="1:5" x14ac:dyDescent="0.3">
      <c r="A42" t="s">
        <v>185</v>
      </c>
      <c r="B42" s="55">
        <f>+B56</f>
        <v>6.1286077286130141</v>
      </c>
    </row>
    <row r="43" spans="1:5" ht="45" customHeight="1" x14ac:dyDescent="0.3">
      <c r="A43" s="53" t="s">
        <v>186</v>
      </c>
      <c r="B43" s="34" t="s">
        <v>112</v>
      </c>
    </row>
    <row r="44" spans="1:5" ht="30" customHeight="1" x14ac:dyDescent="0.3">
      <c r="A44" s="53" t="s">
        <v>187</v>
      </c>
      <c r="B44" s="34" t="s">
        <v>112</v>
      </c>
    </row>
    <row r="45" spans="1:5" ht="30" customHeight="1" x14ac:dyDescent="0.3">
      <c r="A45" s="53" t="s">
        <v>188</v>
      </c>
      <c r="B45" s="34" t="s">
        <v>112</v>
      </c>
    </row>
    <row r="46" spans="1:5" x14ac:dyDescent="0.3">
      <c r="A46" t="s">
        <v>189</v>
      </c>
      <c r="B46" s="34" t="s">
        <v>112</v>
      </c>
    </row>
    <row r="47" spans="1:5" x14ac:dyDescent="0.3">
      <c r="A47" t="s">
        <v>190</v>
      </c>
      <c r="B47" s="34" t="s">
        <v>112</v>
      </c>
    </row>
    <row r="49" spans="1:4" x14ac:dyDescent="0.3">
      <c r="A49" t="s">
        <v>191</v>
      </c>
    </row>
    <row r="50" spans="1:4" x14ac:dyDescent="0.3">
      <c r="A50" s="58" t="s">
        <v>192</v>
      </c>
      <c r="B50" s="58" t="s">
        <v>810</v>
      </c>
    </row>
    <row r="51" spans="1:4" x14ac:dyDescent="0.3">
      <c r="A51" s="58" t="s">
        <v>194</v>
      </c>
      <c r="B51" s="58" t="s">
        <v>805</v>
      </c>
    </row>
    <row r="52" spans="1:4" x14ac:dyDescent="0.3">
      <c r="A52" s="58"/>
      <c r="B52" s="58"/>
    </row>
    <row r="53" spans="1:4" x14ac:dyDescent="0.3">
      <c r="A53" s="58" t="s">
        <v>196</v>
      </c>
      <c r="B53" s="59">
        <v>7.5514143104069964</v>
      </c>
    </row>
    <row r="54" spans="1:4" x14ac:dyDescent="0.3">
      <c r="A54" s="58"/>
      <c r="B54" s="58"/>
    </row>
    <row r="55" spans="1:4" x14ac:dyDescent="0.3">
      <c r="A55" s="58" t="s">
        <v>197</v>
      </c>
      <c r="B55" s="60">
        <v>0</v>
      </c>
    </row>
    <row r="56" spans="1:4" x14ac:dyDescent="0.3">
      <c r="A56" s="58" t="s">
        <v>198</v>
      </c>
      <c r="B56" s="60">
        <v>6.1286077286130141</v>
      </c>
    </row>
    <row r="57" spans="1:4" x14ac:dyDescent="0.3">
      <c r="A57" s="58"/>
      <c r="B57" s="58"/>
    </row>
    <row r="58" spans="1:4" x14ac:dyDescent="0.3">
      <c r="A58" s="58" t="s">
        <v>199</v>
      </c>
      <c r="B58" s="61">
        <v>45199</v>
      </c>
    </row>
    <row r="60" spans="1:4" ht="70.05" customHeight="1" x14ac:dyDescent="0.3">
      <c r="A60" s="76" t="s">
        <v>200</v>
      </c>
      <c r="B60" s="76" t="s">
        <v>201</v>
      </c>
      <c r="C60" s="76" t="s">
        <v>5</v>
      </c>
      <c r="D60" s="76" t="s">
        <v>6</v>
      </c>
    </row>
    <row r="61" spans="1:4" ht="70.05" customHeight="1" x14ac:dyDescent="0.3">
      <c r="A61" s="76" t="s">
        <v>810</v>
      </c>
      <c r="B61" s="76"/>
      <c r="C61" s="76" t="s">
        <v>14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44" activePane="bottomLeft" state="frozen"/>
      <selection pane="bottomLeft" activeCell="B66" sqref="B66:B67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811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812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524</v>
      </c>
      <c r="B13" s="30" t="s">
        <v>525</v>
      </c>
      <c r="C13" s="30" t="s">
        <v>117</v>
      </c>
      <c r="D13" s="13">
        <v>14000000</v>
      </c>
      <c r="E13" s="14">
        <v>13944.17</v>
      </c>
      <c r="F13" s="15">
        <v>3.1199999999999999E-2</v>
      </c>
      <c r="G13" s="15">
        <v>7.3778830288999994E-2</v>
      </c>
    </row>
    <row r="14" spans="1:8" x14ac:dyDescent="0.3">
      <c r="A14" s="16" t="s">
        <v>124</v>
      </c>
      <c r="B14" s="31"/>
      <c r="C14" s="31"/>
      <c r="D14" s="17"/>
      <c r="E14" s="18">
        <v>13944.17</v>
      </c>
      <c r="F14" s="19">
        <v>3.1199999999999999E-2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296</v>
      </c>
      <c r="B17" s="30"/>
      <c r="C17" s="30"/>
      <c r="D17" s="13"/>
      <c r="E17" s="14"/>
      <c r="F17" s="15"/>
      <c r="G17" s="15"/>
    </row>
    <row r="18" spans="1:7" x14ac:dyDescent="0.3">
      <c r="A18" s="16" t="s">
        <v>124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297</v>
      </c>
      <c r="B20" s="30"/>
      <c r="C20" s="30"/>
      <c r="D20" s="13"/>
      <c r="E20" s="14"/>
      <c r="F20" s="15"/>
      <c r="G20" s="15"/>
    </row>
    <row r="21" spans="1:7" x14ac:dyDescent="0.3">
      <c r="A21" s="16" t="s">
        <v>124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154</v>
      </c>
      <c r="B23" s="32"/>
      <c r="C23" s="32"/>
      <c r="D23" s="22"/>
      <c r="E23" s="18">
        <v>13944.17</v>
      </c>
      <c r="F23" s="19">
        <v>3.1199999999999999E-2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801</v>
      </c>
      <c r="B26" s="30"/>
      <c r="C26" s="30"/>
      <c r="D26" s="13"/>
      <c r="E26" s="14"/>
      <c r="F26" s="15"/>
      <c r="G26" s="15"/>
    </row>
    <row r="27" spans="1:7" x14ac:dyDescent="0.3">
      <c r="A27" s="12" t="s">
        <v>813</v>
      </c>
      <c r="B27" s="30" t="s">
        <v>814</v>
      </c>
      <c r="C27" s="30"/>
      <c r="D27" s="13">
        <v>37122130</v>
      </c>
      <c r="E27" s="14">
        <v>431507.64</v>
      </c>
      <c r="F27" s="15">
        <v>0.96560000000000001</v>
      </c>
      <c r="G27" s="15"/>
    </row>
    <row r="28" spans="1:7" x14ac:dyDescent="0.3">
      <c r="A28" s="16" t="s">
        <v>124</v>
      </c>
      <c r="B28" s="31"/>
      <c r="C28" s="31"/>
      <c r="D28" s="17"/>
      <c r="E28" s="18">
        <v>431507.64</v>
      </c>
      <c r="F28" s="19">
        <v>0.96560000000000001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154</v>
      </c>
      <c r="B30" s="32"/>
      <c r="C30" s="32"/>
      <c r="D30" s="22"/>
      <c r="E30" s="18">
        <v>431507.64</v>
      </c>
      <c r="F30" s="19">
        <v>0.96560000000000001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155</v>
      </c>
      <c r="B32" s="30"/>
      <c r="C32" s="30"/>
      <c r="D32" s="13"/>
      <c r="E32" s="14"/>
      <c r="F32" s="15"/>
      <c r="G32" s="15"/>
    </row>
    <row r="33" spans="1:7" x14ac:dyDescent="0.3">
      <c r="A33" s="12" t="s">
        <v>156</v>
      </c>
      <c r="B33" s="30"/>
      <c r="C33" s="30"/>
      <c r="D33" s="13"/>
      <c r="E33" s="14">
        <v>470.65</v>
      </c>
      <c r="F33" s="15">
        <v>1.1000000000000001E-3</v>
      </c>
      <c r="G33" s="15">
        <v>6.8055000000000004E-2</v>
      </c>
    </row>
    <row r="34" spans="1:7" x14ac:dyDescent="0.3">
      <c r="A34" s="16" t="s">
        <v>124</v>
      </c>
      <c r="B34" s="31"/>
      <c r="C34" s="31"/>
      <c r="D34" s="17"/>
      <c r="E34" s="18">
        <v>470.65</v>
      </c>
      <c r="F34" s="19">
        <v>1.1000000000000001E-3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154</v>
      </c>
      <c r="B36" s="32"/>
      <c r="C36" s="32"/>
      <c r="D36" s="22"/>
      <c r="E36" s="18">
        <v>470.65</v>
      </c>
      <c r="F36" s="19">
        <v>1.1000000000000001E-3</v>
      </c>
      <c r="G36" s="20"/>
    </row>
    <row r="37" spans="1:7" x14ac:dyDescent="0.3">
      <c r="A37" s="12" t="s">
        <v>157</v>
      </c>
      <c r="B37" s="30"/>
      <c r="C37" s="30"/>
      <c r="D37" s="13"/>
      <c r="E37" s="14">
        <v>457.46217360000003</v>
      </c>
      <c r="F37" s="15">
        <v>1.023E-3</v>
      </c>
      <c r="G37" s="15"/>
    </row>
    <row r="38" spans="1:7" x14ac:dyDescent="0.3">
      <c r="A38" s="12" t="s">
        <v>158</v>
      </c>
      <c r="B38" s="30"/>
      <c r="C38" s="30"/>
      <c r="D38" s="13"/>
      <c r="E38" s="14">
        <v>484.0078264</v>
      </c>
      <c r="F38" s="15">
        <v>1.077E-3</v>
      </c>
      <c r="G38" s="15">
        <v>6.8055000000000004E-2</v>
      </c>
    </row>
    <row r="39" spans="1:7" x14ac:dyDescent="0.3">
      <c r="A39" s="25" t="s">
        <v>159</v>
      </c>
      <c r="B39" s="33"/>
      <c r="C39" s="33"/>
      <c r="D39" s="26"/>
      <c r="E39" s="27">
        <v>446863.93</v>
      </c>
      <c r="F39" s="28">
        <v>1</v>
      </c>
      <c r="G39" s="28"/>
    </row>
    <row r="41" spans="1:7" x14ac:dyDescent="0.3">
      <c r="A41" s="1" t="s">
        <v>161</v>
      </c>
    </row>
    <row r="44" spans="1:7" x14ac:dyDescent="0.3">
      <c r="A44" s="1" t="s">
        <v>162</v>
      </c>
    </row>
    <row r="45" spans="1:7" x14ac:dyDescent="0.3">
      <c r="A45" s="53" t="s">
        <v>163</v>
      </c>
      <c r="B45" s="34" t="s">
        <v>112</v>
      </c>
    </row>
    <row r="46" spans="1:7" x14ac:dyDescent="0.3">
      <c r="A46" t="s">
        <v>164</v>
      </c>
    </row>
    <row r="47" spans="1:7" x14ac:dyDescent="0.3">
      <c r="A47" t="s">
        <v>165</v>
      </c>
      <c r="B47" t="s">
        <v>166</v>
      </c>
      <c r="C47" t="s">
        <v>166</v>
      </c>
    </row>
    <row r="48" spans="1:7" x14ac:dyDescent="0.3">
      <c r="B48" s="54">
        <v>45169</v>
      </c>
      <c r="C48" s="54">
        <v>45198</v>
      </c>
    </row>
    <row r="49" spans="1:5" x14ac:dyDescent="0.3">
      <c r="A49" t="s">
        <v>170</v>
      </c>
      <c r="B49">
        <v>11.521100000000001</v>
      </c>
      <c r="C49">
        <v>11.6005</v>
      </c>
      <c r="E49" s="2"/>
    </row>
    <row r="50" spans="1:5" x14ac:dyDescent="0.3">
      <c r="A50" t="s">
        <v>171</v>
      </c>
      <c r="B50">
        <v>11.521100000000001</v>
      </c>
      <c r="C50">
        <v>11.6005</v>
      </c>
      <c r="E50" s="2"/>
    </row>
    <row r="51" spans="1:5" x14ac:dyDescent="0.3">
      <c r="A51" t="s">
        <v>634</v>
      </c>
      <c r="B51">
        <v>11.521100000000001</v>
      </c>
      <c r="C51">
        <v>11.6005</v>
      </c>
      <c r="E51" s="2"/>
    </row>
    <row r="52" spans="1:5" x14ac:dyDescent="0.3">
      <c r="A52" t="s">
        <v>635</v>
      </c>
      <c r="B52">
        <v>11.521100000000001</v>
      </c>
      <c r="C52">
        <v>11.6005</v>
      </c>
      <c r="E52" s="2"/>
    </row>
    <row r="53" spans="1:5" x14ac:dyDescent="0.3">
      <c r="E53" s="2"/>
    </row>
    <row r="54" spans="1:5" x14ac:dyDescent="0.3">
      <c r="A54" t="s">
        <v>181</v>
      </c>
      <c r="B54" s="34" t="s">
        <v>112</v>
      </c>
    </row>
    <row r="55" spans="1:5" x14ac:dyDescent="0.3">
      <c r="A55" t="s">
        <v>182</v>
      </c>
      <c r="B55" s="34" t="s">
        <v>112</v>
      </c>
    </row>
    <row r="56" spans="1:5" ht="30" customHeight="1" x14ac:dyDescent="0.3">
      <c r="A56" s="53" t="s">
        <v>183</v>
      </c>
      <c r="B56" s="34" t="s">
        <v>112</v>
      </c>
    </row>
    <row r="57" spans="1:5" ht="30" customHeight="1" x14ac:dyDescent="0.3">
      <c r="A57" s="53" t="s">
        <v>184</v>
      </c>
      <c r="B57" s="34" t="s">
        <v>112</v>
      </c>
    </row>
    <row r="58" spans="1:5" x14ac:dyDescent="0.3">
      <c r="A58" t="s">
        <v>185</v>
      </c>
      <c r="B58" s="55">
        <f>+B72</f>
        <v>7.1802318584736939</v>
      </c>
    </row>
    <row r="59" spans="1:5" ht="45" customHeight="1" x14ac:dyDescent="0.3">
      <c r="A59" s="53" t="s">
        <v>186</v>
      </c>
      <c r="B59" s="34" t="s">
        <v>112</v>
      </c>
    </row>
    <row r="60" spans="1:5" ht="30" customHeight="1" x14ac:dyDescent="0.3">
      <c r="A60" s="53" t="s">
        <v>187</v>
      </c>
      <c r="B60" s="34" t="s">
        <v>112</v>
      </c>
    </row>
    <row r="61" spans="1:5" ht="30" customHeight="1" x14ac:dyDescent="0.3">
      <c r="A61" s="53" t="s">
        <v>188</v>
      </c>
      <c r="B61" s="34" t="s">
        <v>112</v>
      </c>
    </row>
    <row r="62" spans="1:5" x14ac:dyDescent="0.3">
      <c r="A62" t="s">
        <v>189</v>
      </c>
      <c r="B62" s="34" t="s">
        <v>112</v>
      </c>
    </row>
    <row r="63" spans="1:5" x14ac:dyDescent="0.3">
      <c r="A63" t="s">
        <v>190</v>
      </c>
      <c r="B63" s="34" t="s">
        <v>112</v>
      </c>
    </row>
    <row r="65" spans="1:4" x14ac:dyDescent="0.3">
      <c r="A65" t="s">
        <v>191</v>
      </c>
    </row>
    <row r="66" spans="1:4" x14ac:dyDescent="0.3">
      <c r="A66" s="58" t="s">
        <v>192</v>
      </c>
      <c r="B66" s="58" t="s">
        <v>815</v>
      </c>
    </row>
    <row r="67" spans="1:4" x14ac:dyDescent="0.3">
      <c r="A67" s="58" t="s">
        <v>194</v>
      </c>
      <c r="B67" s="58" t="s">
        <v>805</v>
      </c>
    </row>
    <row r="68" spans="1:4" x14ac:dyDescent="0.3">
      <c r="A68" s="58"/>
      <c r="B68" s="58"/>
    </row>
    <row r="69" spans="1:4" x14ac:dyDescent="0.3">
      <c r="A69" s="58" t="s">
        <v>196</v>
      </c>
      <c r="B69" s="59">
        <v>7.5283589780665503</v>
      </c>
    </row>
    <row r="70" spans="1:4" x14ac:dyDescent="0.3">
      <c r="A70" s="58"/>
      <c r="B70" s="58"/>
    </row>
    <row r="71" spans="1:4" x14ac:dyDescent="0.3">
      <c r="A71" s="58" t="s">
        <v>197</v>
      </c>
      <c r="B71" s="60">
        <v>0.16650000000000001</v>
      </c>
    </row>
    <row r="72" spans="1:4" x14ac:dyDescent="0.3">
      <c r="A72" s="58" t="s">
        <v>198</v>
      </c>
      <c r="B72" s="60">
        <v>7.1802318584736939</v>
      </c>
    </row>
    <row r="73" spans="1:4" x14ac:dyDescent="0.3">
      <c r="A73" s="58"/>
      <c r="B73" s="58"/>
    </row>
    <row r="74" spans="1:4" x14ac:dyDescent="0.3">
      <c r="A74" s="58" t="s">
        <v>199</v>
      </c>
      <c r="B74" s="61">
        <v>45199</v>
      </c>
    </row>
    <row r="76" spans="1:4" ht="70.05" customHeight="1" x14ac:dyDescent="0.3">
      <c r="A76" s="76" t="s">
        <v>200</v>
      </c>
      <c r="B76" s="76" t="s">
        <v>201</v>
      </c>
      <c r="C76" s="76" t="s">
        <v>5</v>
      </c>
      <c r="D76" s="76" t="s">
        <v>6</v>
      </c>
    </row>
    <row r="77" spans="1:4" ht="70.05" customHeight="1" x14ac:dyDescent="0.3">
      <c r="A77" s="76" t="s">
        <v>815</v>
      </c>
      <c r="B77" s="76"/>
      <c r="C77" s="76" t="s">
        <v>16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4" topLeftCell="A27" activePane="bottomLeft" state="frozen"/>
      <selection pane="bottomLeft" activeCell="B50" sqref="B50:B51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816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817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801</v>
      </c>
      <c r="B10" s="30"/>
      <c r="C10" s="30"/>
      <c r="D10" s="13"/>
      <c r="E10" s="14"/>
      <c r="F10" s="15"/>
      <c r="G10" s="15"/>
    </row>
    <row r="11" spans="1:8" x14ac:dyDescent="0.3">
      <c r="A11" s="12" t="s">
        <v>818</v>
      </c>
      <c r="B11" s="30" t="s">
        <v>819</v>
      </c>
      <c r="C11" s="30"/>
      <c r="D11" s="13">
        <v>38264671.000000007</v>
      </c>
      <c r="E11" s="14">
        <v>417708.63</v>
      </c>
      <c r="F11" s="15">
        <v>0.99970000000000003</v>
      </c>
      <c r="G11" s="15"/>
    </row>
    <row r="12" spans="1:8" x14ac:dyDescent="0.3">
      <c r="A12" s="16" t="s">
        <v>124</v>
      </c>
      <c r="B12" s="31"/>
      <c r="C12" s="31"/>
      <c r="D12" s="17"/>
      <c r="E12" s="18">
        <v>417708.63</v>
      </c>
      <c r="F12" s="19">
        <v>0.99970000000000003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154</v>
      </c>
      <c r="B14" s="32"/>
      <c r="C14" s="32"/>
      <c r="D14" s="22"/>
      <c r="E14" s="18">
        <v>417708.63</v>
      </c>
      <c r="F14" s="19">
        <v>0.99970000000000003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155</v>
      </c>
      <c r="B16" s="30"/>
      <c r="C16" s="30"/>
      <c r="D16" s="13"/>
      <c r="E16" s="14"/>
      <c r="F16" s="15"/>
      <c r="G16" s="15"/>
    </row>
    <row r="17" spans="1:7" x14ac:dyDescent="0.3">
      <c r="A17" s="12" t="s">
        <v>156</v>
      </c>
      <c r="B17" s="30"/>
      <c r="C17" s="30"/>
      <c r="D17" s="13"/>
      <c r="E17" s="14">
        <v>715.47</v>
      </c>
      <c r="F17" s="15">
        <v>1.6999999999999999E-3</v>
      </c>
      <c r="G17" s="15">
        <v>6.8055000000000004E-2</v>
      </c>
    </row>
    <row r="18" spans="1:7" x14ac:dyDescent="0.3">
      <c r="A18" s="16" t="s">
        <v>124</v>
      </c>
      <c r="B18" s="31"/>
      <c r="C18" s="31"/>
      <c r="D18" s="17"/>
      <c r="E18" s="18">
        <v>715.47</v>
      </c>
      <c r="F18" s="19">
        <v>1.6999999999999999E-3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154</v>
      </c>
      <c r="B20" s="32"/>
      <c r="C20" s="32"/>
      <c r="D20" s="22"/>
      <c r="E20" s="18">
        <v>715.47</v>
      </c>
      <c r="F20" s="19">
        <v>1.6999999999999999E-3</v>
      </c>
      <c r="G20" s="20"/>
    </row>
    <row r="21" spans="1:7" x14ac:dyDescent="0.3">
      <c r="A21" s="12" t="s">
        <v>157</v>
      </c>
      <c r="B21" s="30"/>
      <c r="C21" s="30"/>
      <c r="D21" s="13"/>
      <c r="E21" s="14">
        <v>0.26680039999999999</v>
      </c>
      <c r="F21" s="15">
        <v>0</v>
      </c>
      <c r="G21" s="15"/>
    </row>
    <row r="22" spans="1:7" x14ac:dyDescent="0.3">
      <c r="A22" s="12" t="s">
        <v>158</v>
      </c>
      <c r="B22" s="30"/>
      <c r="C22" s="30"/>
      <c r="D22" s="13"/>
      <c r="E22" s="23">
        <v>-607.00680039999997</v>
      </c>
      <c r="F22" s="24">
        <v>-1.4E-3</v>
      </c>
      <c r="G22" s="15">
        <v>6.8055000000000004E-2</v>
      </c>
    </row>
    <row r="23" spans="1:7" x14ac:dyDescent="0.3">
      <c r="A23" s="25" t="s">
        <v>159</v>
      </c>
      <c r="B23" s="33"/>
      <c r="C23" s="33"/>
      <c r="D23" s="26"/>
      <c r="E23" s="27">
        <v>417817.36</v>
      </c>
      <c r="F23" s="28">
        <v>1</v>
      </c>
      <c r="G23" s="28"/>
    </row>
    <row r="28" spans="1:7" x14ac:dyDescent="0.3">
      <c r="A28" s="1" t="s">
        <v>162</v>
      </c>
    </row>
    <row r="29" spans="1:7" x14ac:dyDescent="0.3">
      <c r="A29" s="53" t="s">
        <v>163</v>
      </c>
      <c r="B29" s="34" t="s">
        <v>112</v>
      </c>
    </row>
    <row r="30" spans="1:7" x14ac:dyDescent="0.3">
      <c r="A30" t="s">
        <v>164</v>
      </c>
    </row>
    <row r="31" spans="1:7" x14ac:dyDescent="0.3">
      <c r="A31" t="s">
        <v>165</v>
      </c>
      <c r="B31" t="s">
        <v>166</v>
      </c>
      <c r="C31" t="s">
        <v>166</v>
      </c>
    </row>
    <row r="32" spans="1:7" x14ac:dyDescent="0.3">
      <c r="B32" s="54">
        <v>45169</v>
      </c>
      <c r="C32" s="54">
        <v>45198</v>
      </c>
    </row>
    <row r="33" spans="1:5" x14ac:dyDescent="0.3">
      <c r="A33" t="s">
        <v>170</v>
      </c>
      <c r="B33">
        <v>10.8271</v>
      </c>
      <c r="C33">
        <v>10.900600000000001</v>
      </c>
      <c r="E33" s="2"/>
    </row>
    <row r="34" spans="1:5" x14ac:dyDescent="0.3">
      <c r="A34" t="s">
        <v>171</v>
      </c>
      <c r="B34">
        <v>10.8271</v>
      </c>
      <c r="C34">
        <v>10.900600000000001</v>
      </c>
      <c r="E34" s="2"/>
    </row>
    <row r="35" spans="1:5" x14ac:dyDescent="0.3">
      <c r="A35" t="s">
        <v>634</v>
      </c>
      <c r="B35">
        <v>10.8271</v>
      </c>
      <c r="C35">
        <v>10.900600000000001</v>
      </c>
      <c r="E35" s="2"/>
    </row>
    <row r="36" spans="1:5" x14ac:dyDescent="0.3">
      <c r="A36" t="s">
        <v>635</v>
      </c>
      <c r="B36">
        <v>10.8271</v>
      </c>
      <c r="C36">
        <v>10.900600000000001</v>
      </c>
      <c r="E36" s="2"/>
    </row>
    <row r="37" spans="1:5" x14ac:dyDescent="0.3">
      <c r="E37" s="2"/>
    </row>
    <row r="38" spans="1:5" x14ac:dyDescent="0.3">
      <c r="A38" t="s">
        <v>181</v>
      </c>
      <c r="B38" s="34" t="s">
        <v>112</v>
      </c>
    </row>
    <row r="39" spans="1:5" x14ac:dyDescent="0.3">
      <c r="A39" t="s">
        <v>182</v>
      </c>
      <c r="B39" s="34" t="s">
        <v>112</v>
      </c>
    </row>
    <row r="40" spans="1:5" ht="30" customHeight="1" x14ac:dyDescent="0.3">
      <c r="A40" s="53" t="s">
        <v>183</v>
      </c>
      <c r="B40" s="34" t="s">
        <v>112</v>
      </c>
    </row>
    <row r="41" spans="1:5" ht="30" customHeight="1" x14ac:dyDescent="0.3">
      <c r="A41" s="53" t="s">
        <v>184</v>
      </c>
      <c r="B41" s="34" t="s">
        <v>112</v>
      </c>
    </row>
    <row r="42" spans="1:5" x14ac:dyDescent="0.3">
      <c r="A42" t="s">
        <v>185</v>
      </c>
      <c r="B42" s="55">
        <f>+B56</f>
        <v>8.444269329671533</v>
      </c>
    </row>
    <row r="43" spans="1:5" ht="45" customHeight="1" x14ac:dyDescent="0.3">
      <c r="A43" s="53" t="s">
        <v>186</v>
      </c>
      <c r="B43" s="34" t="s">
        <v>112</v>
      </c>
    </row>
    <row r="44" spans="1:5" ht="30" customHeight="1" x14ac:dyDescent="0.3">
      <c r="A44" s="53" t="s">
        <v>187</v>
      </c>
      <c r="B44" s="34" t="s">
        <v>112</v>
      </c>
    </row>
    <row r="45" spans="1:5" ht="30" customHeight="1" x14ac:dyDescent="0.3">
      <c r="A45" s="53" t="s">
        <v>188</v>
      </c>
      <c r="B45" s="34" t="s">
        <v>112</v>
      </c>
    </row>
    <row r="46" spans="1:5" x14ac:dyDescent="0.3">
      <c r="A46" t="s">
        <v>189</v>
      </c>
      <c r="B46" s="34" t="s">
        <v>112</v>
      </c>
    </row>
    <row r="47" spans="1:5" x14ac:dyDescent="0.3">
      <c r="A47" t="s">
        <v>190</v>
      </c>
      <c r="B47" s="34" t="s">
        <v>112</v>
      </c>
    </row>
    <row r="49" spans="1:4" x14ac:dyDescent="0.3">
      <c r="A49" t="s">
        <v>191</v>
      </c>
    </row>
    <row r="50" spans="1:4" x14ac:dyDescent="0.3">
      <c r="A50" s="58" t="s">
        <v>192</v>
      </c>
      <c r="B50" s="58" t="s">
        <v>820</v>
      </c>
    </row>
    <row r="51" spans="1:4" x14ac:dyDescent="0.3">
      <c r="A51" s="58" t="s">
        <v>194</v>
      </c>
      <c r="B51" s="58" t="s">
        <v>805</v>
      </c>
    </row>
    <row r="52" spans="1:4" x14ac:dyDescent="0.3">
      <c r="A52" s="58"/>
      <c r="B52" s="58"/>
    </row>
    <row r="53" spans="1:4" x14ac:dyDescent="0.3">
      <c r="A53" s="58" t="s">
        <v>196</v>
      </c>
      <c r="B53" s="59">
        <v>7.5502073267800336</v>
      </c>
    </row>
    <row r="54" spans="1:4" x14ac:dyDescent="0.3">
      <c r="A54" s="58"/>
      <c r="B54" s="58"/>
    </row>
    <row r="55" spans="1:4" x14ac:dyDescent="0.3">
      <c r="A55" s="58" t="s">
        <v>197</v>
      </c>
      <c r="B55" s="60">
        <v>0</v>
      </c>
    </row>
    <row r="56" spans="1:4" x14ac:dyDescent="0.3">
      <c r="A56" s="58" t="s">
        <v>198</v>
      </c>
      <c r="B56" s="60">
        <v>8.444269329671533</v>
      </c>
    </row>
    <row r="57" spans="1:4" x14ac:dyDescent="0.3">
      <c r="A57" s="58"/>
      <c r="B57" s="58"/>
    </row>
    <row r="58" spans="1:4" x14ac:dyDescent="0.3">
      <c r="A58" s="58" t="s">
        <v>199</v>
      </c>
      <c r="B58" s="61">
        <v>45199</v>
      </c>
    </row>
    <row r="60" spans="1:4" ht="70.05" customHeight="1" x14ac:dyDescent="0.3">
      <c r="A60" s="76" t="s">
        <v>200</v>
      </c>
      <c r="B60" s="76" t="s">
        <v>201</v>
      </c>
      <c r="C60" s="76" t="s">
        <v>5</v>
      </c>
      <c r="D60" s="76" t="s">
        <v>6</v>
      </c>
    </row>
    <row r="61" spans="1:4" ht="70.05" customHeight="1" x14ac:dyDescent="0.3">
      <c r="A61" s="76" t="s">
        <v>821</v>
      </c>
      <c r="B61" s="76"/>
      <c r="C61" s="76" t="s">
        <v>18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workbookViewId="0">
      <pane ySplit="4" topLeftCell="A44" activePane="bottomLeft" state="frozen"/>
      <selection pane="bottomLeft" activeCell="B66" sqref="B66:B67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822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823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1000000</v>
      </c>
      <c r="E13" s="14">
        <v>1000.78</v>
      </c>
      <c r="F13" s="15">
        <v>5.1999999999999998E-3</v>
      </c>
      <c r="G13" s="15">
        <v>7.3776757824000005E-2</v>
      </c>
    </row>
    <row r="14" spans="1:8" x14ac:dyDescent="0.3">
      <c r="A14" s="16" t="s">
        <v>124</v>
      </c>
      <c r="B14" s="31"/>
      <c r="C14" s="31"/>
      <c r="D14" s="17"/>
      <c r="E14" s="18">
        <v>1000.78</v>
      </c>
      <c r="F14" s="19">
        <v>5.1999999999999998E-3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296</v>
      </c>
      <c r="B17" s="30"/>
      <c r="C17" s="30"/>
      <c r="D17" s="13"/>
      <c r="E17" s="14"/>
      <c r="F17" s="15"/>
      <c r="G17" s="15"/>
    </row>
    <row r="18" spans="1:7" x14ac:dyDescent="0.3">
      <c r="A18" s="16" t="s">
        <v>124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297</v>
      </c>
      <c r="B20" s="30"/>
      <c r="C20" s="30"/>
      <c r="D20" s="13"/>
      <c r="E20" s="14"/>
      <c r="F20" s="15"/>
      <c r="G20" s="15"/>
    </row>
    <row r="21" spans="1:7" x14ac:dyDescent="0.3">
      <c r="A21" s="16" t="s">
        <v>124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154</v>
      </c>
      <c r="B23" s="32"/>
      <c r="C23" s="32"/>
      <c r="D23" s="22"/>
      <c r="E23" s="18">
        <v>1000.78</v>
      </c>
      <c r="F23" s="19">
        <v>5.1999999999999998E-3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801</v>
      </c>
      <c r="B26" s="30"/>
      <c r="C26" s="30"/>
      <c r="D26" s="13"/>
      <c r="E26" s="14"/>
      <c r="F26" s="15"/>
      <c r="G26" s="15"/>
    </row>
    <row r="27" spans="1:7" x14ac:dyDescent="0.3">
      <c r="A27" s="12" t="s">
        <v>824</v>
      </c>
      <c r="B27" s="30" t="s">
        <v>825</v>
      </c>
      <c r="C27" s="30"/>
      <c r="D27" s="13">
        <v>18215791</v>
      </c>
      <c r="E27" s="14">
        <v>192744.93</v>
      </c>
      <c r="F27" s="15">
        <v>0.99670000000000003</v>
      </c>
      <c r="G27" s="15"/>
    </row>
    <row r="28" spans="1:7" x14ac:dyDescent="0.3">
      <c r="A28" s="16" t="s">
        <v>124</v>
      </c>
      <c r="B28" s="31"/>
      <c r="C28" s="31"/>
      <c r="D28" s="17"/>
      <c r="E28" s="18">
        <v>192744.93</v>
      </c>
      <c r="F28" s="19">
        <v>0.99670000000000003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154</v>
      </c>
      <c r="B30" s="32"/>
      <c r="C30" s="32"/>
      <c r="D30" s="22"/>
      <c r="E30" s="18">
        <v>192744.93</v>
      </c>
      <c r="F30" s="19">
        <v>0.99670000000000003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155</v>
      </c>
      <c r="B32" s="30"/>
      <c r="C32" s="30"/>
      <c r="D32" s="13"/>
      <c r="E32" s="14"/>
      <c r="F32" s="15"/>
      <c r="G32" s="15"/>
    </row>
    <row r="33" spans="1:7" x14ac:dyDescent="0.3">
      <c r="A33" s="12" t="s">
        <v>156</v>
      </c>
      <c r="B33" s="30"/>
      <c r="C33" s="30"/>
      <c r="D33" s="13"/>
      <c r="E33" s="14">
        <v>471.65</v>
      </c>
      <c r="F33" s="15">
        <v>2.3999999999999998E-3</v>
      </c>
      <c r="G33" s="15">
        <v>6.8055000000000004E-2</v>
      </c>
    </row>
    <row r="34" spans="1:7" x14ac:dyDescent="0.3">
      <c r="A34" s="16" t="s">
        <v>124</v>
      </c>
      <c r="B34" s="31"/>
      <c r="C34" s="31"/>
      <c r="D34" s="17"/>
      <c r="E34" s="18">
        <v>471.65</v>
      </c>
      <c r="F34" s="19">
        <v>2.3999999999999998E-3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154</v>
      </c>
      <c r="B36" s="32"/>
      <c r="C36" s="32"/>
      <c r="D36" s="22"/>
      <c r="E36" s="18">
        <v>471.65</v>
      </c>
      <c r="F36" s="19">
        <v>2.3999999999999998E-3</v>
      </c>
      <c r="G36" s="20"/>
    </row>
    <row r="37" spans="1:7" x14ac:dyDescent="0.3">
      <c r="A37" s="12" t="s">
        <v>157</v>
      </c>
      <c r="B37" s="30"/>
      <c r="C37" s="30"/>
      <c r="D37" s="13"/>
      <c r="E37" s="14">
        <v>11.267546299999999</v>
      </c>
      <c r="F37" s="15">
        <v>5.8E-5</v>
      </c>
      <c r="G37" s="15"/>
    </row>
    <row r="38" spans="1:7" x14ac:dyDescent="0.3">
      <c r="A38" s="12" t="s">
        <v>158</v>
      </c>
      <c r="B38" s="30"/>
      <c r="C38" s="30"/>
      <c r="D38" s="13"/>
      <c r="E38" s="23">
        <v>-847.79754630000002</v>
      </c>
      <c r="F38" s="24">
        <v>-4.3579999999999999E-3</v>
      </c>
      <c r="G38" s="15">
        <v>6.8055000000000004E-2</v>
      </c>
    </row>
    <row r="39" spans="1:7" x14ac:dyDescent="0.3">
      <c r="A39" s="25" t="s">
        <v>159</v>
      </c>
      <c r="B39" s="33"/>
      <c r="C39" s="33"/>
      <c r="D39" s="26"/>
      <c r="E39" s="27">
        <v>193380.83</v>
      </c>
      <c r="F39" s="28">
        <v>1</v>
      </c>
      <c r="G39" s="28"/>
    </row>
    <row r="41" spans="1:7" x14ac:dyDescent="0.3">
      <c r="A41" s="1" t="s">
        <v>161</v>
      </c>
    </row>
    <row r="44" spans="1:7" x14ac:dyDescent="0.3">
      <c r="A44" s="1" t="s">
        <v>162</v>
      </c>
    </row>
    <row r="45" spans="1:7" x14ac:dyDescent="0.3">
      <c r="A45" s="53" t="s">
        <v>163</v>
      </c>
      <c r="B45" s="34" t="s">
        <v>112</v>
      </c>
    </row>
    <row r="46" spans="1:7" x14ac:dyDescent="0.3">
      <c r="A46" t="s">
        <v>164</v>
      </c>
    </row>
    <row r="47" spans="1:7" x14ac:dyDescent="0.3">
      <c r="A47" t="s">
        <v>165</v>
      </c>
      <c r="B47" t="s">
        <v>166</v>
      </c>
      <c r="C47" t="s">
        <v>166</v>
      </c>
    </row>
    <row r="48" spans="1:7" x14ac:dyDescent="0.3">
      <c r="B48" s="54">
        <v>45169</v>
      </c>
      <c r="C48" s="54">
        <v>45198</v>
      </c>
    </row>
    <row r="49" spans="1:5" x14ac:dyDescent="0.3">
      <c r="A49" t="s">
        <v>670</v>
      </c>
      <c r="B49">
        <v>10.554399999999999</v>
      </c>
      <c r="C49">
        <v>10.6127</v>
      </c>
      <c r="E49" s="2"/>
    </row>
    <row r="50" spans="1:5" x14ac:dyDescent="0.3">
      <c r="A50" t="s">
        <v>171</v>
      </c>
      <c r="B50">
        <v>10.554399999999999</v>
      </c>
      <c r="C50">
        <v>10.6127</v>
      </c>
      <c r="E50" s="2"/>
    </row>
    <row r="51" spans="1:5" x14ac:dyDescent="0.3">
      <c r="A51" t="s">
        <v>671</v>
      </c>
      <c r="B51">
        <v>10.554399999999999</v>
      </c>
      <c r="C51">
        <v>10.6127</v>
      </c>
      <c r="E51" s="2"/>
    </row>
    <row r="52" spans="1:5" x14ac:dyDescent="0.3">
      <c r="A52" t="s">
        <v>635</v>
      </c>
      <c r="B52">
        <v>10.554399999999999</v>
      </c>
      <c r="C52">
        <v>10.6127</v>
      </c>
      <c r="E52" s="2"/>
    </row>
    <row r="53" spans="1:5" x14ac:dyDescent="0.3">
      <c r="E53" s="2"/>
    </row>
    <row r="54" spans="1:5" x14ac:dyDescent="0.3">
      <c r="A54" t="s">
        <v>181</v>
      </c>
      <c r="B54" s="34" t="s">
        <v>112</v>
      </c>
    </row>
    <row r="55" spans="1:5" x14ac:dyDescent="0.3">
      <c r="A55" t="s">
        <v>182</v>
      </c>
      <c r="B55" s="34" t="s">
        <v>112</v>
      </c>
    </row>
    <row r="56" spans="1:5" ht="30" customHeight="1" x14ac:dyDescent="0.3">
      <c r="A56" s="53" t="s">
        <v>183</v>
      </c>
      <c r="B56" s="34" t="s">
        <v>112</v>
      </c>
    </row>
    <row r="57" spans="1:5" ht="30" customHeight="1" x14ac:dyDescent="0.3">
      <c r="A57" s="53" t="s">
        <v>184</v>
      </c>
      <c r="B57" s="34" t="s">
        <v>112</v>
      </c>
    </row>
    <row r="58" spans="1:5" x14ac:dyDescent="0.3">
      <c r="A58" t="s">
        <v>185</v>
      </c>
      <c r="B58" s="55">
        <f>+B72</f>
        <v>9.3389272363370637</v>
      </c>
    </row>
    <row r="59" spans="1:5" ht="45" customHeight="1" x14ac:dyDescent="0.3">
      <c r="A59" s="53" t="s">
        <v>186</v>
      </c>
      <c r="B59" s="34" t="s">
        <v>112</v>
      </c>
    </row>
    <row r="60" spans="1:5" ht="30" customHeight="1" x14ac:dyDescent="0.3">
      <c r="A60" s="53" t="s">
        <v>187</v>
      </c>
      <c r="B60" s="34" t="s">
        <v>112</v>
      </c>
    </row>
    <row r="61" spans="1:5" ht="30" customHeight="1" x14ac:dyDescent="0.3">
      <c r="A61" s="53" t="s">
        <v>188</v>
      </c>
      <c r="B61" s="34" t="s">
        <v>112</v>
      </c>
    </row>
    <row r="62" spans="1:5" x14ac:dyDescent="0.3">
      <c r="A62" t="s">
        <v>189</v>
      </c>
      <c r="B62" s="34" t="s">
        <v>112</v>
      </c>
    </row>
    <row r="63" spans="1:5" x14ac:dyDescent="0.3">
      <c r="A63" t="s">
        <v>190</v>
      </c>
      <c r="B63" s="34" t="s">
        <v>112</v>
      </c>
    </row>
    <row r="65" spans="1:4" x14ac:dyDescent="0.3">
      <c r="A65" t="s">
        <v>191</v>
      </c>
    </row>
    <row r="66" spans="1:4" x14ac:dyDescent="0.3">
      <c r="A66" s="58" t="s">
        <v>192</v>
      </c>
      <c r="B66" s="58" t="s">
        <v>826</v>
      </c>
    </row>
    <row r="67" spans="1:4" x14ac:dyDescent="0.3">
      <c r="A67" s="58" t="s">
        <v>194</v>
      </c>
      <c r="B67" s="58" t="s">
        <v>805</v>
      </c>
    </row>
    <row r="68" spans="1:4" x14ac:dyDescent="0.3">
      <c r="A68" s="58"/>
      <c r="B68" s="58"/>
    </row>
    <row r="69" spans="1:4" x14ac:dyDescent="0.3">
      <c r="A69" s="58" t="s">
        <v>196</v>
      </c>
      <c r="B69" s="59">
        <v>7.5079895526019644</v>
      </c>
    </row>
    <row r="70" spans="1:4" x14ac:dyDescent="0.3">
      <c r="A70" s="58"/>
      <c r="B70" s="58"/>
    </row>
    <row r="71" spans="1:4" x14ac:dyDescent="0.3">
      <c r="A71" s="58" t="s">
        <v>197</v>
      </c>
      <c r="B71" s="60">
        <v>3.5900000000000001E-2</v>
      </c>
    </row>
    <row r="72" spans="1:4" x14ac:dyDescent="0.3">
      <c r="A72" s="58" t="s">
        <v>198</v>
      </c>
      <c r="B72" s="60">
        <v>9.3389272363370637</v>
      </c>
    </row>
    <row r="73" spans="1:4" x14ac:dyDescent="0.3">
      <c r="A73" s="58"/>
      <c r="B73" s="58"/>
    </row>
    <row r="74" spans="1:4" x14ac:dyDescent="0.3">
      <c r="A74" s="58" t="s">
        <v>199</v>
      </c>
      <c r="B74" s="61">
        <v>45199</v>
      </c>
    </row>
    <row r="76" spans="1:4" ht="70.05" customHeight="1" x14ac:dyDescent="0.3">
      <c r="A76" s="76" t="s">
        <v>200</v>
      </c>
      <c r="B76" s="76" t="s">
        <v>201</v>
      </c>
      <c r="C76" s="76" t="s">
        <v>5</v>
      </c>
      <c r="D76" s="76" t="s">
        <v>6</v>
      </c>
    </row>
    <row r="77" spans="1:4" ht="70.05" customHeight="1" x14ac:dyDescent="0.3">
      <c r="A77" s="76" t="s">
        <v>827</v>
      </c>
      <c r="B77" s="76"/>
      <c r="C77" s="76" t="s">
        <v>20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6"/>
  <sheetViews>
    <sheetView showGridLines="0" workbookViewId="0">
      <pane ySplit="4" topLeftCell="A41" activePane="bottomLeft" state="frozen"/>
      <selection pane="bottomLeft" activeCell="B85" sqref="B85:B86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828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829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5500000</v>
      </c>
      <c r="E13" s="14">
        <v>5504.26</v>
      </c>
      <c r="F13" s="15">
        <v>0.40670000000000001</v>
      </c>
      <c r="G13" s="15">
        <v>7.3776757824000005E-2</v>
      </c>
    </row>
    <row r="14" spans="1:8" x14ac:dyDescent="0.3">
      <c r="A14" s="12" t="s">
        <v>830</v>
      </c>
      <c r="B14" s="30" t="s">
        <v>831</v>
      </c>
      <c r="C14" s="30" t="s">
        <v>117</v>
      </c>
      <c r="D14" s="13">
        <v>5000000</v>
      </c>
      <c r="E14" s="14">
        <v>4935.38</v>
      </c>
      <c r="F14" s="15">
        <v>0.36470000000000002</v>
      </c>
      <c r="G14" s="15">
        <v>7.4628709449000005E-2</v>
      </c>
    </row>
    <row r="15" spans="1:8" x14ac:dyDescent="0.3">
      <c r="A15" s="12" t="s">
        <v>832</v>
      </c>
      <c r="B15" s="30" t="s">
        <v>833</v>
      </c>
      <c r="C15" s="30" t="s">
        <v>117</v>
      </c>
      <c r="D15" s="13">
        <v>1000000</v>
      </c>
      <c r="E15" s="14">
        <v>997.82</v>
      </c>
      <c r="F15" s="15">
        <v>7.3700000000000002E-2</v>
      </c>
      <c r="G15" s="15">
        <v>7.3394422256E-2</v>
      </c>
    </row>
    <row r="16" spans="1:8" x14ac:dyDescent="0.3">
      <c r="A16" s="12" t="s">
        <v>677</v>
      </c>
      <c r="B16" s="30" t="s">
        <v>678</v>
      </c>
      <c r="C16" s="30" t="s">
        <v>117</v>
      </c>
      <c r="D16" s="13">
        <v>500000</v>
      </c>
      <c r="E16" s="14">
        <v>496.69</v>
      </c>
      <c r="F16" s="15">
        <v>3.6700000000000003E-2</v>
      </c>
      <c r="G16" s="15">
        <v>7.3641015722000006E-2</v>
      </c>
    </row>
    <row r="17" spans="1:7" x14ac:dyDescent="0.3">
      <c r="A17" s="16" t="s">
        <v>124</v>
      </c>
      <c r="B17" s="31"/>
      <c r="C17" s="31"/>
      <c r="D17" s="17"/>
      <c r="E17" s="18">
        <v>11934.15</v>
      </c>
      <c r="F17" s="19">
        <v>0.88180000000000003</v>
      </c>
      <c r="G17" s="20"/>
    </row>
    <row r="18" spans="1:7" x14ac:dyDescent="0.3">
      <c r="A18" s="12"/>
      <c r="B18" s="30"/>
      <c r="C18" s="30"/>
      <c r="D18" s="13"/>
      <c r="E18" s="14"/>
      <c r="F18" s="15"/>
      <c r="G18" s="15"/>
    </row>
    <row r="19" spans="1:7" x14ac:dyDescent="0.3">
      <c r="A19" s="16" t="s">
        <v>657</v>
      </c>
      <c r="B19" s="30"/>
      <c r="C19" s="30"/>
      <c r="D19" s="13"/>
      <c r="E19" s="14"/>
      <c r="F19" s="15"/>
      <c r="G19" s="15"/>
    </row>
    <row r="20" spans="1:7" x14ac:dyDescent="0.3">
      <c r="A20" s="12" t="s">
        <v>834</v>
      </c>
      <c r="B20" s="30" t="s">
        <v>835</v>
      </c>
      <c r="C20" s="30" t="s">
        <v>117</v>
      </c>
      <c r="D20" s="13">
        <v>9100</v>
      </c>
      <c r="E20" s="14">
        <v>9.4600000000000009</v>
      </c>
      <c r="F20" s="15">
        <v>6.9999999999999999E-4</v>
      </c>
      <c r="G20" s="15">
        <v>7.6150002751999998E-2</v>
      </c>
    </row>
    <row r="21" spans="1:7" x14ac:dyDescent="0.3">
      <c r="A21" s="16" t="s">
        <v>124</v>
      </c>
      <c r="B21" s="31"/>
      <c r="C21" s="31"/>
      <c r="D21" s="17"/>
      <c r="E21" s="18">
        <v>9.4600000000000009</v>
      </c>
      <c r="F21" s="19">
        <v>6.9999999999999999E-4</v>
      </c>
      <c r="G21" s="20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16" t="s">
        <v>296</v>
      </c>
      <c r="B24" s="30"/>
      <c r="C24" s="30"/>
      <c r="D24" s="13"/>
      <c r="E24" s="14"/>
      <c r="F24" s="15"/>
      <c r="G24" s="15"/>
    </row>
    <row r="25" spans="1:7" x14ac:dyDescent="0.3">
      <c r="A25" s="16" t="s">
        <v>124</v>
      </c>
      <c r="B25" s="30"/>
      <c r="C25" s="30"/>
      <c r="D25" s="13"/>
      <c r="E25" s="35" t="s">
        <v>112</v>
      </c>
      <c r="F25" s="36" t="s">
        <v>112</v>
      </c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297</v>
      </c>
      <c r="B27" s="30"/>
      <c r="C27" s="30"/>
      <c r="D27" s="13"/>
      <c r="E27" s="14"/>
      <c r="F27" s="15"/>
      <c r="G27" s="15"/>
    </row>
    <row r="28" spans="1:7" x14ac:dyDescent="0.3">
      <c r="A28" s="16" t="s">
        <v>124</v>
      </c>
      <c r="B28" s="30"/>
      <c r="C28" s="30"/>
      <c r="D28" s="13"/>
      <c r="E28" s="35" t="s">
        <v>112</v>
      </c>
      <c r="F28" s="36" t="s">
        <v>112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154</v>
      </c>
      <c r="B30" s="32"/>
      <c r="C30" s="32"/>
      <c r="D30" s="22"/>
      <c r="E30" s="18">
        <v>11943.61</v>
      </c>
      <c r="F30" s="19">
        <v>0.88249999999999995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155</v>
      </c>
      <c r="B33" s="30"/>
      <c r="C33" s="30"/>
      <c r="D33" s="13"/>
      <c r="E33" s="14"/>
      <c r="F33" s="15"/>
      <c r="G33" s="15"/>
    </row>
    <row r="34" spans="1:7" x14ac:dyDescent="0.3">
      <c r="A34" s="12" t="s">
        <v>156</v>
      </c>
      <c r="B34" s="30"/>
      <c r="C34" s="30"/>
      <c r="D34" s="13"/>
      <c r="E34" s="14">
        <v>1437.93</v>
      </c>
      <c r="F34" s="15">
        <v>0.1062</v>
      </c>
      <c r="G34" s="15">
        <v>6.8055000000000004E-2</v>
      </c>
    </row>
    <row r="35" spans="1:7" x14ac:dyDescent="0.3">
      <c r="A35" s="16" t="s">
        <v>124</v>
      </c>
      <c r="B35" s="31"/>
      <c r="C35" s="31"/>
      <c r="D35" s="17"/>
      <c r="E35" s="18">
        <v>1437.93</v>
      </c>
      <c r="F35" s="19">
        <v>0.1062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21" t="s">
        <v>154</v>
      </c>
      <c r="B37" s="32"/>
      <c r="C37" s="32"/>
      <c r="D37" s="22"/>
      <c r="E37" s="18">
        <v>1437.93</v>
      </c>
      <c r="F37" s="19">
        <v>0.1062</v>
      </c>
      <c r="G37" s="20"/>
    </row>
    <row r="38" spans="1:7" x14ac:dyDescent="0.3">
      <c r="A38" s="12" t="s">
        <v>157</v>
      </c>
      <c r="B38" s="30"/>
      <c r="C38" s="30"/>
      <c r="D38" s="13"/>
      <c r="E38" s="14">
        <v>154.5632305</v>
      </c>
      <c r="F38" s="15">
        <v>1.142E-2</v>
      </c>
      <c r="G38" s="15"/>
    </row>
    <row r="39" spans="1:7" x14ac:dyDescent="0.3">
      <c r="A39" s="12" t="s">
        <v>158</v>
      </c>
      <c r="B39" s="30"/>
      <c r="C39" s="30"/>
      <c r="D39" s="13"/>
      <c r="E39" s="23">
        <v>-1.9432305000000001</v>
      </c>
      <c r="F39" s="24">
        <v>-1.2E-4</v>
      </c>
      <c r="G39" s="15">
        <v>6.8055000000000004E-2</v>
      </c>
    </row>
    <row r="40" spans="1:7" x14ac:dyDescent="0.3">
      <c r="A40" s="25" t="s">
        <v>159</v>
      </c>
      <c r="B40" s="33"/>
      <c r="C40" s="33"/>
      <c r="D40" s="26"/>
      <c r="E40" s="27">
        <v>13534.16</v>
      </c>
      <c r="F40" s="28">
        <v>1</v>
      </c>
      <c r="G40" s="28"/>
    </row>
    <row r="42" spans="1:7" x14ac:dyDescent="0.3">
      <c r="A42" s="1" t="s">
        <v>161</v>
      </c>
    </row>
    <row r="45" spans="1:7" x14ac:dyDescent="0.3">
      <c r="A45" s="1" t="s">
        <v>162</v>
      </c>
    </row>
    <row r="46" spans="1:7" x14ac:dyDescent="0.3">
      <c r="A46" s="53" t="s">
        <v>163</v>
      </c>
      <c r="B46" s="34" t="s">
        <v>112</v>
      </c>
    </row>
    <row r="47" spans="1:7" x14ac:dyDescent="0.3">
      <c r="A47" t="s">
        <v>164</v>
      </c>
    </row>
    <row r="48" spans="1:7" x14ac:dyDescent="0.3">
      <c r="A48" t="s">
        <v>165</v>
      </c>
      <c r="B48" t="s">
        <v>166</v>
      </c>
      <c r="C48" t="s">
        <v>166</v>
      </c>
    </row>
    <row r="49" spans="1:5" x14ac:dyDescent="0.3">
      <c r="B49" s="54">
        <v>45169</v>
      </c>
      <c r="C49" s="54">
        <v>45198</v>
      </c>
    </row>
    <row r="50" spans="1:5" x14ac:dyDescent="0.3">
      <c r="A50" t="s">
        <v>167</v>
      </c>
      <c r="B50" t="s">
        <v>169</v>
      </c>
      <c r="C50" t="s">
        <v>169</v>
      </c>
      <c r="E50" s="2"/>
    </row>
    <row r="51" spans="1:5" x14ac:dyDescent="0.3">
      <c r="A51" t="s">
        <v>168</v>
      </c>
      <c r="B51" t="s">
        <v>169</v>
      </c>
      <c r="C51" t="s">
        <v>169</v>
      </c>
      <c r="E51" s="2"/>
    </row>
    <row r="52" spans="1:5" x14ac:dyDescent="0.3">
      <c r="A52" t="s">
        <v>630</v>
      </c>
      <c r="B52" t="s">
        <v>169</v>
      </c>
      <c r="C52" t="s">
        <v>169</v>
      </c>
      <c r="E52" s="2"/>
    </row>
    <row r="53" spans="1:5" x14ac:dyDescent="0.3">
      <c r="A53" t="s">
        <v>170</v>
      </c>
      <c r="B53">
        <v>22.270099999999999</v>
      </c>
      <c r="C53">
        <v>22.291699999999999</v>
      </c>
      <c r="E53" s="2"/>
    </row>
    <row r="54" spans="1:5" x14ac:dyDescent="0.3">
      <c r="A54" t="s">
        <v>171</v>
      </c>
      <c r="B54">
        <v>22.1814</v>
      </c>
      <c r="C54">
        <v>22.202999999999999</v>
      </c>
      <c r="E54" s="2"/>
    </row>
    <row r="55" spans="1:5" x14ac:dyDescent="0.3">
      <c r="A55" t="s">
        <v>631</v>
      </c>
      <c r="B55">
        <v>16.6722</v>
      </c>
      <c r="C55">
        <v>16.593699999999998</v>
      </c>
      <c r="E55" s="2"/>
    </row>
    <row r="56" spans="1:5" x14ac:dyDescent="0.3">
      <c r="A56" t="s">
        <v>632</v>
      </c>
      <c r="B56">
        <v>15.8841</v>
      </c>
      <c r="C56">
        <v>15.8002</v>
      </c>
      <c r="E56" s="2"/>
    </row>
    <row r="57" spans="1:5" x14ac:dyDescent="0.3">
      <c r="A57" t="s">
        <v>175</v>
      </c>
      <c r="B57">
        <v>21.196200000000001</v>
      </c>
      <c r="C57">
        <v>21.2057</v>
      </c>
      <c r="E57" s="2"/>
    </row>
    <row r="58" spans="1:5" x14ac:dyDescent="0.3">
      <c r="A58" t="s">
        <v>179</v>
      </c>
      <c r="B58" t="s">
        <v>169</v>
      </c>
      <c r="C58" t="s">
        <v>169</v>
      </c>
      <c r="E58" s="2"/>
    </row>
    <row r="59" spans="1:5" x14ac:dyDescent="0.3">
      <c r="A59" t="s">
        <v>633</v>
      </c>
      <c r="B59" t="s">
        <v>169</v>
      </c>
      <c r="C59" t="s">
        <v>169</v>
      </c>
      <c r="E59" s="2"/>
    </row>
    <row r="60" spans="1:5" x14ac:dyDescent="0.3">
      <c r="A60" t="s">
        <v>634</v>
      </c>
      <c r="B60">
        <v>21.186800000000002</v>
      </c>
      <c r="C60">
        <v>21.196400000000001</v>
      </c>
      <c r="E60" s="2"/>
    </row>
    <row r="61" spans="1:5" x14ac:dyDescent="0.3">
      <c r="A61" t="s">
        <v>635</v>
      </c>
      <c r="B61">
        <v>21.200800000000001</v>
      </c>
      <c r="C61">
        <v>21.2103</v>
      </c>
      <c r="E61" s="2"/>
    </row>
    <row r="62" spans="1:5" x14ac:dyDescent="0.3">
      <c r="A62" t="s">
        <v>636</v>
      </c>
      <c r="B62">
        <v>10.3949</v>
      </c>
      <c r="C62">
        <v>10.346</v>
      </c>
      <c r="E62" s="2"/>
    </row>
    <row r="63" spans="1:5" x14ac:dyDescent="0.3">
      <c r="A63" t="s">
        <v>637</v>
      </c>
      <c r="B63">
        <v>10.318199999999999</v>
      </c>
      <c r="C63">
        <v>10.2667</v>
      </c>
      <c r="E63" s="2"/>
    </row>
    <row r="64" spans="1:5" x14ac:dyDescent="0.3">
      <c r="A64" t="s">
        <v>180</v>
      </c>
      <c r="E64" s="2"/>
    </row>
    <row r="66" spans="1:4" x14ac:dyDescent="0.3">
      <c r="A66" t="s">
        <v>638</v>
      </c>
    </row>
    <row r="68" spans="1:4" x14ac:dyDescent="0.3">
      <c r="A68" s="56" t="s">
        <v>639</v>
      </c>
      <c r="B68" s="56" t="s">
        <v>640</v>
      </c>
      <c r="C68" s="56" t="s">
        <v>641</v>
      </c>
      <c r="D68" s="56" t="s">
        <v>642</v>
      </c>
    </row>
    <row r="69" spans="1:4" x14ac:dyDescent="0.3">
      <c r="A69" s="56" t="s">
        <v>644</v>
      </c>
      <c r="B69" s="56"/>
      <c r="C69" s="56">
        <v>9.5021599999999998E-2</v>
      </c>
      <c r="D69" s="56">
        <v>9.5021599999999998E-2</v>
      </c>
    </row>
    <row r="70" spans="1:4" x14ac:dyDescent="0.3">
      <c r="A70" s="56" t="s">
        <v>645</v>
      </c>
      <c r="B70" s="56"/>
      <c r="C70" s="56">
        <v>9.9561999999999998E-2</v>
      </c>
      <c r="D70" s="56">
        <v>9.9561999999999998E-2</v>
      </c>
    </row>
    <row r="71" spans="1:4" x14ac:dyDescent="0.3">
      <c r="A71" s="56" t="s">
        <v>647</v>
      </c>
      <c r="B71" s="56"/>
      <c r="C71" s="56">
        <v>5.37896E-2</v>
      </c>
      <c r="D71" s="56">
        <v>5.37896E-2</v>
      </c>
    </row>
    <row r="72" spans="1:4" x14ac:dyDescent="0.3">
      <c r="A72" s="56" t="s">
        <v>648</v>
      </c>
      <c r="B72" s="56"/>
      <c r="C72" s="56">
        <v>5.6305300000000003E-2</v>
      </c>
      <c r="D72" s="56">
        <v>5.6305300000000003E-2</v>
      </c>
    </row>
    <row r="74" spans="1:4" x14ac:dyDescent="0.3">
      <c r="A74" t="s">
        <v>182</v>
      </c>
      <c r="B74" s="34" t="s">
        <v>112</v>
      </c>
    </row>
    <row r="75" spans="1:4" ht="30" customHeight="1" x14ac:dyDescent="0.3">
      <c r="A75" s="53" t="s">
        <v>183</v>
      </c>
      <c r="B75" s="34" t="s">
        <v>112</v>
      </c>
    </row>
    <row r="76" spans="1:4" ht="30" customHeight="1" x14ac:dyDescent="0.3">
      <c r="A76" s="53" t="s">
        <v>184</v>
      </c>
      <c r="B76" s="34" t="s">
        <v>112</v>
      </c>
    </row>
    <row r="77" spans="1:4" x14ac:dyDescent="0.3">
      <c r="A77" t="s">
        <v>185</v>
      </c>
      <c r="B77" s="55">
        <f>+B91</f>
        <v>9.8681682711329319</v>
      </c>
    </row>
    <row r="78" spans="1:4" ht="45" customHeight="1" x14ac:dyDescent="0.3">
      <c r="A78" s="53" t="s">
        <v>186</v>
      </c>
      <c r="B78" s="34" t="s">
        <v>112</v>
      </c>
    </row>
    <row r="79" spans="1:4" ht="30" customHeight="1" x14ac:dyDescent="0.3">
      <c r="A79" s="53" t="s">
        <v>187</v>
      </c>
      <c r="B79" s="34" t="s">
        <v>112</v>
      </c>
    </row>
    <row r="80" spans="1:4" ht="30" customHeight="1" x14ac:dyDescent="0.3">
      <c r="A80" s="53" t="s">
        <v>188</v>
      </c>
      <c r="B80" s="34" t="s">
        <v>112</v>
      </c>
    </row>
    <row r="81" spans="1:6" x14ac:dyDescent="0.3">
      <c r="A81" t="s">
        <v>189</v>
      </c>
      <c r="B81" s="34" t="s">
        <v>112</v>
      </c>
    </row>
    <row r="82" spans="1:6" x14ac:dyDescent="0.3">
      <c r="A82" t="s">
        <v>190</v>
      </c>
      <c r="B82" s="34" t="s">
        <v>112</v>
      </c>
    </row>
    <row r="84" spans="1:6" x14ac:dyDescent="0.3">
      <c r="A84" t="s">
        <v>191</v>
      </c>
    </row>
    <row r="85" spans="1:6" x14ac:dyDescent="0.3">
      <c r="A85" s="58" t="s">
        <v>192</v>
      </c>
      <c r="B85" s="58" t="s">
        <v>836</v>
      </c>
    </row>
    <row r="86" spans="1:6" x14ac:dyDescent="0.3">
      <c r="A86" s="58" t="s">
        <v>194</v>
      </c>
      <c r="B86" s="58" t="s">
        <v>837</v>
      </c>
    </row>
    <row r="87" spans="1:6" x14ac:dyDescent="0.3">
      <c r="A87" s="58"/>
      <c r="B87" s="58"/>
    </row>
    <row r="88" spans="1:6" x14ac:dyDescent="0.3">
      <c r="A88" s="58" t="s">
        <v>196</v>
      </c>
      <c r="B88" s="59">
        <v>7.3454999245812749</v>
      </c>
    </row>
    <row r="89" spans="1:6" x14ac:dyDescent="0.3">
      <c r="A89" s="58"/>
      <c r="B89" s="58"/>
    </row>
    <row r="90" spans="1:6" x14ac:dyDescent="0.3">
      <c r="A90" s="58" t="s">
        <v>197</v>
      </c>
      <c r="B90" s="60">
        <v>6.7731000000000003</v>
      </c>
    </row>
    <row r="91" spans="1:6" x14ac:dyDescent="0.3">
      <c r="A91" s="58" t="s">
        <v>198</v>
      </c>
      <c r="B91" s="49">
        <v>9.8681682711329319</v>
      </c>
    </row>
    <row r="92" spans="1:6" x14ac:dyDescent="0.3">
      <c r="A92" s="58"/>
      <c r="B92" s="58"/>
    </row>
    <row r="93" spans="1:6" x14ac:dyDescent="0.3">
      <c r="A93" s="58" t="s">
        <v>199</v>
      </c>
      <c r="B93" s="61">
        <v>45199</v>
      </c>
    </row>
    <row r="95" spans="1:6" ht="70.05" customHeight="1" x14ac:dyDescent="0.3">
      <c r="A95" s="76" t="s">
        <v>200</v>
      </c>
      <c r="B95" s="76" t="s">
        <v>201</v>
      </c>
      <c r="C95" s="76" t="s">
        <v>5</v>
      </c>
      <c r="D95" s="76" t="s">
        <v>6</v>
      </c>
      <c r="E95" s="76" t="s">
        <v>5</v>
      </c>
      <c r="F95" s="76" t="s">
        <v>6</v>
      </c>
    </row>
    <row r="96" spans="1:6" ht="70.05" customHeight="1" x14ac:dyDescent="0.3">
      <c r="A96" s="76" t="s">
        <v>836</v>
      </c>
      <c r="B96" s="76"/>
      <c r="C96" s="76" t="s">
        <v>40</v>
      </c>
      <c r="D96" s="76"/>
      <c r="E96" s="76" t="s">
        <v>41</v>
      </c>
      <c r="F9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showGridLines="0" workbookViewId="0">
      <pane ySplit="4" topLeftCell="A39" activePane="bottomLeft" state="frozen"/>
      <selection pane="bottomLeft" activeCell="B66" sqref="B66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102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103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115</v>
      </c>
      <c r="B12" s="30" t="s">
        <v>116</v>
      </c>
      <c r="C12" s="30" t="s">
        <v>117</v>
      </c>
      <c r="D12" s="13">
        <v>2500000</v>
      </c>
      <c r="E12" s="14">
        <v>2452.71</v>
      </c>
      <c r="F12" s="15">
        <v>6.8000000000000005E-2</v>
      </c>
      <c r="G12" s="15">
        <v>6.8998000000000004E-2</v>
      </c>
    </row>
    <row r="13" spans="1:8" x14ac:dyDescent="0.3">
      <c r="A13" s="12" t="s">
        <v>118</v>
      </c>
      <c r="B13" s="30" t="s">
        <v>119</v>
      </c>
      <c r="C13" s="30" t="s">
        <v>117</v>
      </c>
      <c r="D13" s="13">
        <v>2500000</v>
      </c>
      <c r="E13" s="14">
        <v>2423.3200000000002</v>
      </c>
      <c r="F13" s="15">
        <v>6.7199999999999996E-2</v>
      </c>
      <c r="G13" s="15">
        <v>6.9999000000000006E-2</v>
      </c>
    </row>
    <row r="14" spans="1:8" x14ac:dyDescent="0.3">
      <c r="A14" s="12" t="s">
        <v>120</v>
      </c>
      <c r="B14" s="30" t="s">
        <v>121</v>
      </c>
      <c r="C14" s="30" t="s">
        <v>117</v>
      </c>
      <c r="D14" s="13">
        <v>1500000</v>
      </c>
      <c r="E14" s="14">
        <v>1449.79</v>
      </c>
      <c r="F14" s="15">
        <v>4.02E-2</v>
      </c>
      <c r="G14" s="15">
        <v>7.0223999999999995E-2</v>
      </c>
    </row>
    <row r="15" spans="1:8" x14ac:dyDescent="0.3">
      <c r="A15" s="12" t="s">
        <v>122</v>
      </c>
      <c r="B15" s="30" t="s">
        <v>123</v>
      </c>
      <c r="C15" s="30" t="s">
        <v>117</v>
      </c>
      <c r="D15" s="13">
        <v>1000000</v>
      </c>
      <c r="E15" s="14">
        <v>987.82</v>
      </c>
      <c r="F15" s="15">
        <v>2.7400000000000001E-2</v>
      </c>
      <c r="G15" s="15">
        <v>6.7150000000000001E-2</v>
      </c>
    </row>
    <row r="16" spans="1:8" x14ac:dyDescent="0.3">
      <c r="A16" s="16" t="s">
        <v>124</v>
      </c>
      <c r="B16" s="31"/>
      <c r="C16" s="31"/>
      <c r="D16" s="17"/>
      <c r="E16" s="18">
        <v>7313.64</v>
      </c>
      <c r="F16" s="19">
        <v>0.20280000000000001</v>
      </c>
      <c r="G16" s="20"/>
    </row>
    <row r="17" spans="1:7" x14ac:dyDescent="0.3">
      <c r="A17" s="16" t="s">
        <v>125</v>
      </c>
      <c r="B17" s="30"/>
      <c r="C17" s="30"/>
      <c r="D17" s="13"/>
      <c r="E17" s="14"/>
      <c r="F17" s="15"/>
      <c r="G17" s="15"/>
    </row>
    <row r="18" spans="1:7" x14ac:dyDescent="0.3">
      <c r="A18" s="12" t="s">
        <v>126</v>
      </c>
      <c r="B18" s="30" t="s">
        <v>127</v>
      </c>
      <c r="C18" s="30" t="s">
        <v>128</v>
      </c>
      <c r="D18" s="13">
        <v>2500000</v>
      </c>
      <c r="E18" s="14">
        <v>2479.29</v>
      </c>
      <c r="F18" s="15">
        <v>6.88E-2</v>
      </c>
      <c r="G18" s="15">
        <v>7.0914000000000005E-2</v>
      </c>
    </row>
    <row r="19" spans="1:7" x14ac:dyDescent="0.3">
      <c r="A19" s="12" t="s">
        <v>129</v>
      </c>
      <c r="B19" s="30" t="s">
        <v>130</v>
      </c>
      <c r="C19" s="30" t="s">
        <v>128</v>
      </c>
      <c r="D19" s="13">
        <v>2500000</v>
      </c>
      <c r="E19" s="14">
        <v>2451.0700000000002</v>
      </c>
      <c r="F19" s="15">
        <v>6.8000000000000005E-2</v>
      </c>
      <c r="G19" s="15">
        <v>7.2150000000000006E-2</v>
      </c>
    </row>
    <row r="20" spans="1:7" x14ac:dyDescent="0.3">
      <c r="A20" s="12" t="s">
        <v>131</v>
      </c>
      <c r="B20" s="30" t="s">
        <v>132</v>
      </c>
      <c r="C20" s="30" t="s">
        <v>128</v>
      </c>
      <c r="D20" s="13">
        <v>2500000</v>
      </c>
      <c r="E20" s="14">
        <v>2423.92</v>
      </c>
      <c r="F20" s="15">
        <v>6.7199999999999996E-2</v>
      </c>
      <c r="G20" s="15">
        <v>7.2050000000000003E-2</v>
      </c>
    </row>
    <row r="21" spans="1:7" x14ac:dyDescent="0.3">
      <c r="A21" s="12" t="s">
        <v>133</v>
      </c>
      <c r="B21" s="30" t="s">
        <v>134</v>
      </c>
      <c r="C21" s="30" t="s">
        <v>128</v>
      </c>
      <c r="D21" s="13">
        <v>2500000</v>
      </c>
      <c r="E21" s="14">
        <v>2421.73</v>
      </c>
      <c r="F21" s="15">
        <v>6.7199999999999996E-2</v>
      </c>
      <c r="G21" s="15">
        <v>7.1499999999999994E-2</v>
      </c>
    </row>
    <row r="22" spans="1:7" x14ac:dyDescent="0.3">
      <c r="A22" s="12" t="s">
        <v>135</v>
      </c>
      <c r="B22" s="30" t="s">
        <v>136</v>
      </c>
      <c r="C22" s="30" t="s">
        <v>128</v>
      </c>
      <c r="D22" s="13">
        <v>2500000</v>
      </c>
      <c r="E22" s="14">
        <v>2388.87</v>
      </c>
      <c r="F22" s="15">
        <v>6.6299999999999998E-2</v>
      </c>
      <c r="G22" s="15">
        <v>7.4149999999999994E-2</v>
      </c>
    </row>
    <row r="23" spans="1:7" x14ac:dyDescent="0.3">
      <c r="A23" s="12" t="s">
        <v>137</v>
      </c>
      <c r="B23" s="30" t="s">
        <v>138</v>
      </c>
      <c r="C23" s="30" t="s">
        <v>128</v>
      </c>
      <c r="D23" s="13">
        <v>2500000</v>
      </c>
      <c r="E23" s="14">
        <v>2382.5700000000002</v>
      </c>
      <c r="F23" s="15">
        <v>6.6100000000000006E-2</v>
      </c>
      <c r="G23" s="15">
        <v>7.4650999999999995E-2</v>
      </c>
    </row>
    <row r="24" spans="1:7" x14ac:dyDescent="0.3">
      <c r="A24" s="12" t="s">
        <v>139</v>
      </c>
      <c r="B24" s="30" t="s">
        <v>140</v>
      </c>
      <c r="C24" s="30" t="s">
        <v>141</v>
      </c>
      <c r="D24" s="13">
        <v>2500000</v>
      </c>
      <c r="E24" s="14">
        <v>2378.2399999999998</v>
      </c>
      <c r="F24" s="15">
        <v>6.6000000000000003E-2</v>
      </c>
      <c r="G24" s="15">
        <v>7.2999999999999995E-2</v>
      </c>
    </row>
    <row r="25" spans="1:7" x14ac:dyDescent="0.3">
      <c r="A25" s="12" t="s">
        <v>142</v>
      </c>
      <c r="B25" s="30" t="s">
        <v>143</v>
      </c>
      <c r="C25" s="30" t="s">
        <v>144</v>
      </c>
      <c r="D25" s="13">
        <v>2500000</v>
      </c>
      <c r="E25" s="14">
        <v>2375.87</v>
      </c>
      <c r="F25" s="15">
        <v>6.59E-2</v>
      </c>
      <c r="G25" s="15">
        <v>7.4200000000000002E-2</v>
      </c>
    </row>
    <row r="26" spans="1:7" x14ac:dyDescent="0.3">
      <c r="A26" s="12" t="s">
        <v>145</v>
      </c>
      <c r="B26" s="30" t="s">
        <v>146</v>
      </c>
      <c r="C26" s="30" t="s">
        <v>128</v>
      </c>
      <c r="D26" s="13">
        <v>2500000</v>
      </c>
      <c r="E26" s="14">
        <v>2336.71</v>
      </c>
      <c r="F26" s="15">
        <v>6.4799999999999996E-2</v>
      </c>
      <c r="G26" s="15">
        <v>7.4800000000000005E-2</v>
      </c>
    </row>
    <row r="27" spans="1:7" x14ac:dyDescent="0.3">
      <c r="A27" s="16" t="s">
        <v>124</v>
      </c>
      <c r="B27" s="31"/>
      <c r="C27" s="31"/>
      <c r="D27" s="17"/>
      <c r="E27" s="18">
        <v>21638.27</v>
      </c>
      <c r="F27" s="19">
        <v>0.60029999999999994</v>
      </c>
      <c r="G27" s="20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147</v>
      </c>
      <c r="B29" s="30"/>
      <c r="C29" s="30"/>
      <c r="D29" s="13"/>
      <c r="E29" s="14"/>
      <c r="F29" s="15"/>
      <c r="G29" s="15"/>
    </row>
    <row r="30" spans="1:7" x14ac:dyDescent="0.3">
      <c r="A30" s="12" t="s">
        <v>148</v>
      </c>
      <c r="B30" s="30" t="s">
        <v>149</v>
      </c>
      <c r="C30" s="30" t="s">
        <v>128</v>
      </c>
      <c r="D30" s="13">
        <v>2500000</v>
      </c>
      <c r="E30" s="14">
        <v>2443.54</v>
      </c>
      <c r="F30" s="15">
        <v>6.7799999999999999E-2</v>
      </c>
      <c r="G30" s="15">
        <v>7.6674999999999993E-2</v>
      </c>
    </row>
    <row r="31" spans="1:7" x14ac:dyDescent="0.3">
      <c r="A31" s="12" t="s">
        <v>150</v>
      </c>
      <c r="B31" s="30" t="s">
        <v>151</v>
      </c>
      <c r="C31" s="30" t="s">
        <v>141</v>
      </c>
      <c r="D31" s="13">
        <v>2500000</v>
      </c>
      <c r="E31" s="14">
        <v>2427.56</v>
      </c>
      <c r="F31" s="15">
        <v>6.7299999999999999E-2</v>
      </c>
      <c r="G31" s="15">
        <v>7.6700000000000004E-2</v>
      </c>
    </row>
    <row r="32" spans="1:7" x14ac:dyDescent="0.3">
      <c r="A32" s="12" t="s">
        <v>152</v>
      </c>
      <c r="B32" s="30" t="s">
        <v>153</v>
      </c>
      <c r="C32" s="30" t="s">
        <v>128</v>
      </c>
      <c r="D32" s="13">
        <v>2500000</v>
      </c>
      <c r="E32" s="14">
        <v>2389.33</v>
      </c>
      <c r="F32" s="15">
        <v>6.6299999999999998E-2</v>
      </c>
      <c r="G32" s="15">
        <v>7.7200000000000005E-2</v>
      </c>
    </row>
    <row r="33" spans="1:7" x14ac:dyDescent="0.3">
      <c r="A33" s="16" t="s">
        <v>124</v>
      </c>
      <c r="B33" s="31"/>
      <c r="C33" s="31"/>
      <c r="D33" s="17"/>
      <c r="E33" s="18">
        <v>7260.43</v>
      </c>
      <c r="F33" s="19">
        <v>0.2014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154</v>
      </c>
      <c r="B35" s="32"/>
      <c r="C35" s="32"/>
      <c r="D35" s="22"/>
      <c r="E35" s="18">
        <v>36212.339999999997</v>
      </c>
      <c r="F35" s="19">
        <v>1.0044999999999999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155</v>
      </c>
      <c r="B38" s="30"/>
      <c r="C38" s="30"/>
      <c r="D38" s="13"/>
      <c r="E38" s="14"/>
      <c r="F38" s="15"/>
      <c r="G38" s="15"/>
    </row>
    <row r="39" spans="1:7" x14ac:dyDescent="0.3">
      <c r="A39" s="12" t="s">
        <v>156</v>
      </c>
      <c r="B39" s="30"/>
      <c r="C39" s="30"/>
      <c r="D39" s="13"/>
      <c r="E39" s="14">
        <v>1437.93</v>
      </c>
      <c r="F39" s="15">
        <v>3.9899999999999998E-2</v>
      </c>
      <c r="G39" s="15">
        <v>6.8055000000000004E-2</v>
      </c>
    </row>
    <row r="40" spans="1:7" x14ac:dyDescent="0.3">
      <c r="A40" s="16" t="s">
        <v>124</v>
      </c>
      <c r="B40" s="31"/>
      <c r="C40" s="31"/>
      <c r="D40" s="17"/>
      <c r="E40" s="18">
        <v>1437.93</v>
      </c>
      <c r="F40" s="19">
        <v>3.9899999999999998E-2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154</v>
      </c>
      <c r="B42" s="32"/>
      <c r="C42" s="32"/>
      <c r="D42" s="22"/>
      <c r="E42" s="18">
        <v>1437.93</v>
      </c>
      <c r="F42" s="19">
        <v>3.9899999999999998E-2</v>
      </c>
      <c r="G42" s="20"/>
    </row>
    <row r="43" spans="1:7" x14ac:dyDescent="0.3">
      <c r="A43" s="12" t="s">
        <v>157</v>
      </c>
      <c r="B43" s="30"/>
      <c r="C43" s="30"/>
      <c r="D43" s="13"/>
      <c r="E43" s="14">
        <v>0.53620909999999999</v>
      </c>
      <c r="F43" s="15">
        <v>1.4E-5</v>
      </c>
      <c r="G43" s="15"/>
    </row>
    <row r="44" spans="1:7" x14ac:dyDescent="0.3">
      <c r="A44" s="12" t="s">
        <v>158</v>
      </c>
      <c r="B44" s="30"/>
      <c r="C44" s="30"/>
      <c r="D44" s="13"/>
      <c r="E44" s="23">
        <v>-1599.3762091000001</v>
      </c>
      <c r="F44" s="24">
        <v>-4.4414000000000002E-2</v>
      </c>
      <c r="G44" s="15">
        <v>6.8055000000000004E-2</v>
      </c>
    </row>
    <row r="45" spans="1:7" x14ac:dyDescent="0.3">
      <c r="A45" s="25" t="s">
        <v>159</v>
      </c>
      <c r="B45" s="33"/>
      <c r="C45" s="33"/>
      <c r="D45" s="26"/>
      <c r="E45" s="27">
        <v>36051.43</v>
      </c>
      <c r="F45" s="28">
        <v>1</v>
      </c>
      <c r="G45" s="28"/>
    </row>
    <row r="47" spans="1:7" x14ac:dyDescent="0.3">
      <c r="A47" s="1" t="s">
        <v>160</v>
      </c>
    </row>
    <row r="48" spans="1:7" x14ac:dyDescent="0.3">
      <c r="A48" s="1" t="s">
        <v>161</v>
      </c>
    </row>
    <row r="50" spans="1:5" x14ac:dyDescent="0.3">
      <c r="A50" s="1" t="s">
        <v>162</v>
      </c>
    </row>
    <row r="51" spans="1:5" x14ac:dyDescent="0.3">
      <c r="A51" s="53" t="s">
        <v>163</v>
      </c>
      <c r="B51" s="34" t="s">
        <v>112</v>
      </c>
    </row>
    <row r="52" spans="1:5" x14ac:dyDescent="0.3">
      <c r="A52" t="s">
        <v>164</v>
      </c>
    </row>
    <row r="53" spans="1:5" x14ac:dyDescent="0.3">
      <c r="A53" t="s">
        <v>165</v>
      </c>
      <c r="B53" t="s">
        <v>166</v>
      </c>
      <c r="C53" t="s">
        <v>166</v>
      </c>
    </row>
    <row r="54" spans="1:5" x14ac:dyDescent="0.3">
      <c r="B54" s="54">
        <v>45169</v>
      </c>
      <c r="C54" s="54">
        <v>45198</v>
      </c>
    </row>
    <row r="55" spans="1:5" x14ac:dyDescent="0.3">
      <c r="A55" t="s">
        <v>167</v>
      </c>
      <c r="B55">
        <v>27.345700000000001</v>
      </c>
      <c r="C55">
        <v>27.493400000000001</v>
      </c>
      <c r="E55" s="2"/>
    </row>
    <row r="56" spans="1:5" x14ac:dyDescent="0.3">
      <c r="A56" t="s">
        <v>168</v>
      </c>
      <c r="B56" t="s">
        <v>169</v>
      </c>
      <c r="C56" t="s">
        <v>169</v>
      </c>
      <c r="E56" s="2"/>
    </row>
    <row r="57" spans="1:5" x14ac:dyDescent="0.3">
      <c r="A57" t="s">
        <v>170</v>
      </c>
      <c r="B57">
        <v>27.349299999999999</v>
      </c>
      <c r="C57">
        <v>27.497</v>
      </c>
      <c r="E57" s="2"/>
    </row>
    <row r="58" spans="1:5" x14ac:dyDescent="0.3">
      <c r="A58" t="s">
        <v>171</v>
      </c>
      <c r="B58">
        <v>25.504000000000001</v>
      </c>
      <c r="C58">
        <v>25.6417</v>
      </c>
      <c r="E58" s="2"/>
    </row>
    <row r="59" spans="1:5" x14ac:dyDescent="0.3">
      <c r="A59" t="s">
        <v>172</v>
      </c>
      <c r="B59" t="s">
        <v>169</v>
      </c>
      <c r="C59" t="s">
        <v>169</v>
      </c>
      <c r="E59" s="2"/>
    </row>
    <row r="60" spans="1:5" x14ac:dyDescent="0.3">
      <c r="A60" t="s">
        <v>173</v>
      </c>
      <c r="B60">
        <v>21.494900000000001</v>
      </c>
      <c r="C60">
        <v>21.598700000000001</v>
      </c>
      <c r="E60" s="2"/>
    </row>
    <row r="61" spans="1:5" x14ac:dyDescent="0.3">
      <c r="A61" t="s">
        <v>174</v>
      </c>
      <c r="B61" t="s">
        <v>169</v>
      </c>
      <c r="C61" t="s">
        <v>169</v>
      </c>
      <c r="E61" s="2"/>
    </row>
    <row r="62" spans="1:5" x14ac:dyDescent="0.3">
      <c r="A62" t="s">
        <v>175</v>
      </c>
      <c r="B62">
        <v>24.908899999999999</v>
      </c>
      <c r="C62">
        <v>25.029499999999999</v>
      </c>
      <c r="E62" s="2"/>
    </row>
    <row r="63" spans="1:5" x14ac:dyDescent="0.3">
      <c r="A63" t="s">
        <v>176</v>
      </c>
      <c r="B63" t="s">
        <v>169</v>
      </c>
      <c r="C63" t="s">
        <v>169</v>
      </c>
      <c r="E63" s="2"/>
    </row>
    <row r="64" spans="1:5" x14ac:dyDescent="0.3">
      <c r="A64" t="s">
        <v>177</v>
      </c>
      <c r="B64">
        <v>25.1175</v>
      </c>
      <c r="C64">
        <v>25.239100000000001</v>
      </c>
      <c r="E64" s="2"/>
    </row>
    <row r="65" spans="1:5" x14ac:dyDescent="0.3">
      <c r="A65" t="s">
        <v>178</v>
      </c>
      <c r="B65">
        <v>23.6266</v>
      </c>
      <c r="C65">
        <v>23.741</v>
      </c>
      <c r="E65" s="2"/>
    </row>
    <row r="66" spans="1:5" x14ac:dyDescent="0.3">
      <c r="A66" t="s">
        <v>179</v>
      </c>
      <c r="B66" t="s">
        <v>169</v>
      </c>
      <c r="C66" t="s">
        <v>169</v>
      </c>
      <c r="E66" s="2"/>
    </row>
    <row r="67" spans="1:5" x14ac:dyDescent="0.3">
      <c r="A67" t="s">
        <v>180</v>
      </c>
      <c r="E67" s="2"/>
    </row>
    <row r="69" spans="1:5" x14ac:dyDescent="0.3">
      <c r="A69" t="s">
        <v>181</v>
      </c>
      <c r="B69" s="34" t="s">
        <v>112</v>
      </c>
    </row>
    <row r="70" spans="1:5" x14ac:dyDescent="0.3">
      <c r="A70" t="s">
        <v>182</v>
      </c>
      <c r="B70" s="34" t="s">
        <v>112</v>
      </c>
    </row>
    <row r="71" spans="1:5" ht="30" customHeight="1" x14ac:dyDescent="0.3">
      <c r="A71" s="53" t="s">
        <v>183</v>
      </c>
      <c r="B71" s="34" t="s">
        <v>112</v>
      </c>
    </row>
    <row r="72" spans="1:5" ht="30" customHeight="1" x14ac:dyDescent="0.3">
      <c r="A72" s="53" t="s">
        <v>184</v>
      </c>
      <c r="B72" s="34" t="s">
        <v>112</v>
      </c>
    </row>
    <row r="73" spans="1:5" x14ac:dyDescent="0.3">
      <c r="A73" t="s">
        <v>185</v>
      </c>
      <c r="B73" s="55">
        <f>+B87</f>
        <v>0.48550608334086393</v>
      </c>
    </row>
    <row r="74" spans="1:5" ht="45" customHeight="1" x14ac:dyDescent="0.3">
      <c r="A74" s="53" t="s">
        <v>186</v>
      </c>
      <c r="B74" s="34" t="s">
        <v>112</v>
      </c>
    </row>
    <row r="75" spans="1:5" ht="30" customHeight="1" x14ac:dyDescent="0.3">
      <c r="A75" s="53" t="s">
        <v>187</v>
      </c>
      <c r="B75" s="34" t="s">
        <v>112</v>
      </c>
    </row>
    <row r="76" spans="1:5" ht="30" customHeight="1" x14ac:dyDescent="0.3">
      <c r="A76" s="53" t="s">
        <v>188</v>
      </c>
      <c r="B76" s="34" t="s">
        <v>112</v>
      </c>
    </row>
    <row r="77" spans="1:5" x14ac:dyDescent="0.3">
      <c r="A77" t="s">
        <v>189</v>
      </c>
      <c r="B77" s="34" t="s">
        <v>112</v>
      </c>
    </row>
    <row r="78" spans="1:5" x14ac:dyDescent="0.3">
      <c r="A78" t="s">
        <v>190</v>
      </c>
      <c r="B78" s="34" t="s">
        <v>112</v>
      </c>
    </row>
    <row r="80" spans="1:5" x14ac:dyDescent="0.3">
      <c r="A80" t="s">
        <v>191</v>
      </c>
    </row>
    <row r="81" spans="1:6" ht="28.8" x14ac:dyDescent="0.3">
      <c r="A81" s="58" t="s">
        <v>192</v>
      </c>
      <c r="B81" s="62" t="s">
        <v>193</v>
      </c>
    </row>
    <row r="82" spans="1:6" x14ac:dyDescent="0.3">
      <c r="A82" s="58" t="s">
        <v>194</v>
      </c>
      <c r="B82" s="58" t="s">
        <v>195</v>
      </c>
    </row>
    <row r="83" spans="1:6" x14ac:dyDescent="0.3">
      <c r="A83" s="58"/>
      <c r="B83" s="58"/>
    </row>
    <row r="84" spans="1:6" x14ac:dyDescent="0.3">
      <c r="A84" s="58" t="s">
        <v>196</v>
      </c>
      <c r="B84" s="59">
        <v>7.3067720482643459</v>
      </c>
    </row>
    <row r="85" spans="1:6" x14ac:dyDescent="0.3">
      <c r="A85" s="58"/>
      <c r="B85" s="58"/>
    </row>
    <row r="86" spans="1:6" x14ac:dyDescent="0.3">
      <c r="A86" s="58" t="s">
        <v>197</v>
      </c>
      <c r="B86" s="60">
        <v>0.4884</v>
      </c>
    </row>
    <row r="87" spans="1:6" x14ac:dyDescent="0.3">
      <c r="A87" s="58" t="s">
        <v>198</v>
      </c>
      <c r="B87" s="60">
        <v>0.48550608334086393</v>
      </c>
    </row>
    <row r="88" spans="1:6" x14ac:dyDescent="0.3">
      <c r="A88" s="58"/>
      <c r="B88" s="58"/>
    </row>
    <row r="89" spans="1:6" x14ac:dyDescent="0.3">
      <c r="A89" s="58" t="s">
        <v>199</v>
      </c>
      <c r="B89" s="61">
        <v>45199</v>
      </c>
    </row>
    <row r="91" spans="1:6" ht="70.05" customHeight="1" x14ac:dyDescent="0.3">
      <c r="A91" s="76" t="s">
        <v>200</v>
      </c>
      <c r="B91" s="76" t="s">
        <v>201</v>
      </c>
      <c r="C91" s="76" t="s">
        <v>5</v>
      </c>
      <c r="D91" s="76" t="s">
        <v>6</v>
      </c>
      <c r="E91" s="76" t="s">
        <v>5</v>
      </c>
      <c r="F91" s="76" t="s">
        <v>6</v>
      </c>
    </row>
    <row r="92" spans="1:6" ht="70.05" customHeight="1" x14ac:dyDescent="0.3">
      <c r="A92" s="76" t="s">
        <v>193</v>
      </c>
      <c r="B92" s="76"/>
      <c r="C92" s="76" t="s">
        <v>8</v>
      </c>
      <c r="D92" s="76"/>
      <c r="E92" s="76" t="s">
        <v>9</v>
      </c>
      <c r="F9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2"/>
  <sheetViews>
    <sheetView showGridLines="0" workbookViewId="0">
      <pane ySplit="4" topLeftCell="A82" activePane="bottomLeft" state="frozen"/>
      <selection pane="bottomLeft" activeCell="B111" sqref="B111:B112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838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839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840</v>
      </c>
      <c r="B11" s="30" t="s">
        <v>841</v>
      </c>
      <c r="C11" s="30" t="s">
        <v>211</v>
      </c>
      <c r="D11" s="13">
        <v>21000000</v>
      </c>
      <c r="E11" s="14">
        <v>20132.78</v>
      </c>
      <c r="F11" s="15">
        <v>6.1199999999999997E-2</v>
      </c>
      <c r="G11" s="15">
        <v>7.5499999999999998E-2</v>
      </c>
    </row>
    <row r="12" spans="1:8" x14ac:dyDescent="0.3">
      <c r="A12" s="12" t="s">
        <v>842</v>
      </c>
      <c r="B12" s="30" t="s">
        <v>843</v>
      </c>
      <c r="C12" s="30" t="s">
        <v>211</v>
      </c>
      <c r="D12" s="13">
        <v>20000000</v>
      </c>
      <c r="E12" s="14">
        <v>19900.02</v>
      </c>
      <c r="F12" s="15">
        <v>6.0499999999999998E-2</v>
      </c>
      <c r="G12" s="15">
        <v>7.5075000000000003E-2</v>
      </c>
    </row>
    <row r="13" spans="1:8" x14ac:dyDescent="0.3">
      <c r="A13" s="12" t="s">
        <v>844</v>
      </c>
      <c r="B13" s="30" t="s">
        <v>845</v>
      </c>
      <c r="C13" s="30" t="s">
        <v>211</v>
      </c>
      <c r="D13" s="13">
        <v>19500000</v>
      </c>
      <c r="E13" s="14">
        <v>19675.38</v>
      </c>
      <c r="F13" s="15">
        <v>5.9799999999999999E-2</v>
      </c>
      <c r="G13" s="15">
        <v>7.5399999999999995E-2</v>
      </c>
    </row>
    <row r="14" spans="1:8" x14ac:dyDescent="0.3">
      <c r="A14" s="12" t="s">
        <v>846</v>
      </c>
      <c r="B14" s="30" t="s">
        <v>847</v>
      </c>
      <c r="C14" s="30" t="s">
        <v>211</v>
      </c>
      <c r="D14" s="13">
        <v>16000000</v>
      </c>
      <c r="E14" s="14">
        <v>15836.99</v>
      </c>
      <c r="F14" s="15">
        <v>4.8099999999999997E-2</v>
      </c>
      <c r="G14" s="15">
        <v>7.6700000000000004E-2</v>
      </c>
    </row>
    <row r="15" spans="1:8" x14ac:dyDescent="0.3">
      <c r="A15" s="12" t="s">
        <v>848</v>
      </c>
      <c r="B15" s="30" t="s">
        <v>849</v>
      </c>
      <c r="C15" s="30" t="s">
        <v>211</v>
      </c>
      <c r="D15" s="13">
        <v>15000000</v>
      </c>
      <c r="E15" s="14">
        <v>15101.01</v>
      </c>
      <c r="F15" s="15">
        <v>4.5900000000000003E-2</v>
      </c>
      <c r="G15" s="15">
        <v>7.6726000000000003E-2</v>
      </c>
    </row>
    <row r="16" spans="1:8" x14ac:dyDescent="0.3">
      <c r="A16" s="12" t="s">
        <v>850</v>
      </c>
      <c r="B16" s="30" t="s">
        <v>851</v>
      </c>
      <c r="C16" s="30" t="s">
        <v>211</v>
      </c>
      <c r="D16" s="13">
        <v>11000000</v>
      </c>
      <c r="E16" s="14">
        <v>11106.74</v>
      </c>
      <c r="F16" s="15">
        <v>3.3700000000000001E-2</v>
      </c>
      <c r="G16" s="15">
        <v>7.535E-2</v>
      </c>
    </row>
    <row r="17" spans="1:7" x14ac:dyDescent="0.3">
      <c r="A17" s="12" t="s">
        <v>852</v>
      </c>
      <c r="B17" s="30" t="s">
        <v>853</v>
      </c>
      <c r="C17" s="30" t="s">
        <v>211</v>
      </c>
      <c r="D17" s="13">
        <v>9200000</v>
      </c>
      <c r="E17" s="14">
        <v>9272.4500000000007</v>
      </c>
      <c r="F17" s="15">
        <v>2.8199999999999999E-2</v>
      </c>
      <c r="G17" s="15">
        <v>7.6600000000000001E-2</v>
      </c>
    </row>
    <row r="18" spans="1:7" x14ac:dyDescent="0.3">
      <c r="A18" s="12" t="s">
        <v>854</v>
      </c>
      <c r="B18" s="30" t="s">
        <v>855</v>
      </c>
      <c r="C18" s="30" t="s">
        <v>211</v>
      </c>
      <c r="D18" s="13">
        <v>4000000</v>
      </c>
      <c r="E18" s="14">
        <v>3984.02</v>
      </c>
      <c r="F18" s="15">
        <v>1.21E-2</v>
      </c>
      <c r="G18" s="15">
        <v>7.6649999999999996E-2</v>
      </c>
    </row>
    <row r="19" spans="1:7" x14ac:dyDescent="0.3">
      <c r="A19" s="12" t="s">
        <v>856</v>
      </c>
      <c r="B19" s="30" t="s">
        <v>857</v>
      </c>
      <c r="C19" s="30" t="s">
        <v>211</v>
      </c>
      <c r="D19" s="13">
        <v>3000000</v>
      </c>
      <c r="E19" s="14">
        <v>2970.81</v>
      </c>
      <c r="F19" s="15">
        <v>8.9999999999999993E-3</v>
      </c>
      <c r="G19" s="15">
        <v>7.5700000000000003E-2</v>
      </c>
    </row>
    <row r="20" spans="1:7" x14ac:dyDescent="0.3">
      <c r="A20" s="12" t="s">
        <v>858</v>
      </c>
      <c r="B20" s="30" t="s">
        <v>859</v>
      </c>
      <c r="C20" s="30" t="s">
        <v>208</v>
      </c>
      <c r="D20" s="13">
        <v>3000000</v>
      </c>
      <c r="E20" s="14">
        <v>2963.45</v>
      </c>
      <c r="F20" s="15">
        <v>8.9999999999999993E-3</v>
      </c>
      <c r="G20" s="15">
        <v>7.5325000000000003E-2</v>
      </c>
    </row>
    <row r="21" spans="1:7" x14ac:dyDescent="0.3">
      <c r="A21" s="12" t="s">
        <v>860</v>
      </c>
      <c r="B21" s="30" t="s">
        <v>861</v>
      </c>
      <c r="C21" s="30" t="s">
        <v>211</v>
      </c>
      <c r="D21" s="13">
        <v>2700000</v>
      </c>
      <c r="E21" s="14">
        <v>2763.35</v>
      </c>
      <c r="F21" s="15">
        <v>8.3999999999999995E-3</v>
      </c>
      <c r="G21" s="15">
        <v>7.4984999999999996E-2</v>
      </c>
    </row>
    <row r="22" spans="1:7" x14ac:dyDescent="0.3">
      <c r="A22" s="12" t="s">
        <v>862</v>
      </c>
      <c r="B22" s="30" t="s">
        <v>863</v>
      </c>
      <c r="C22" s="30" t="s">
        <v>211</v>
      </c>
      <c r="D22" s="13">
        <v>2500000</v>
      </c>
      <c r="E22" s="14">
        <v>2585.3000000000002</v>
      </c>
      <c r="F22" s="15">
        <v>7.9000000000000008E-3</v>
      </c>
      <c r="G22" s="15">
        <v>7.5499999999999998E-2</v>
      </c>
    </row>
    <row r="23" spans="1:7" x14ac:dyDescent="0.3">
      <c r="A23" s="12" t="s">
        <v>864</v>
      </c>
      <c r="B23" s="30" t="s">
        <v>865</v>
      </c>
      <c r="C23" s="30" t="s">
        <v>211</v>
      </c>
      <c r="D23" s="13">
        <v>2500000</v>
      </c>
      <c r="E23" s="14">
        <v>2489.69</v>
      </c>
      <c r="F23" s="15">
        <v>7.6E-3</v>
      </c>
      <c r="G23" s="15">
        <v>7.6649999999999996E-2</v>
      </c>
    </row>
    <row r="24" spans="1:7" x14ac:dyDescent="0.3">
      <c r="A24" s="12" t="s">
        <v>866</v>
      </c>
      <c r="B24" s="30" t="s">
        <v>867</v>
      </c>
      <c r="C24" s="30" t="s">
        <v>222</v>
      </c>
      <c r="D24" s="13">
        <v>2060000</v>
      </c>
      <c r="E24" s="14">
        <v>2161.9</v>
      </c>
      <c r="F24" s="15">
        <v>6.6E-3</v>
      </c>
      <c r="G24" s="15">
        <v>7.535E-2</v>
      </c>
    </row>
    <row r="25" spans="1:7" x14ac:dyDescent="0.3">
      <c r="A25" s="12" t="s">
        <v>868</v>
      </c>
      <c r="B25" s="30" t="s">
        <v>869</v>
      </c>
      <c r="C25" s="30" t="s">
        <v>222</v>
      </c>
      <c r="D25" s="13">
        <v>2000000</v>
      </c>
      <c r="E25" s="14">
        <v>1999.72</v>
      </c>
      <c r="F25" s="15">
        <v>6.1000000000000004E-3</v>
      </c>
      <c r="G25" s="15">
        <v>7.5037999999999994E-2</v>
      </c>
    </row>
    <row r="26" spans="1:7" x14ac:dyDescent="0.3">
      <c r="A26" s="12" t="s">
        <v>870</v>
      </c>
      <c r="B26" s="30" t="s">
        <v>871</v>
      </c>
      <c r="C26" s="30" t="s">
        <v>211</v>
      </c>
      <c r="D26" s="13">
        <v>500000</v>
      </c>
      <c r="E26" s="14">
        <v>521.20000000000005</v>
      </c>
      <c r="F26" s="15">
        <v>1.6000000000000001E-3</v>
      </c>
      <c r="G26" s="15">
        <v>7.485E-2</v>
      </c>
    </row>
    <row r="27" spans="1:7" x14ac:dyDescent="0.3">
      <c r="A27" s="12" t="s">
        <v>872</v>
      </c>
      <c r="B27" s="30" t="s">
        <v>873</v>
      </c>
      <c r="C27" s="30" t="s">
        <v>211</v>
      </c>
      <c r="D27" s="13">
        <v>500000</v>
      </c>
      <c r="E27" s="14">
        <v>479.01</v>
      </c>
      <c r="F27" s="15">
        <v>1.5E-3</v>
      </c>
      <c r="G27" s="15">
        <v>7.5149999999999995E-2</v>
      </c>
    </row>
    <row r="28" spans="1:7" x14ac:dyDescent="0.3">
      <c r="A28" s="16" t="s">
        <v>124</v>
      </c>
      <c r="B28" s="31"/>
      <c r="C28" s="31"/>
      <c r="D28" s="17"/>
      <c r="E28" s="18">
        <v>133943.82</v>
      </c>
      <c r="F28" s="19">
        <v>0.40720000000000001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293</v>
      </c>
      <c r="B30" s="30"/>
      <c r="C30" s="30"/>
      <c r="D30" s="13"/>
      <c r="E30" s="14"/>
      <c r="F30" s="15"/>
      <c r="G30" s="15"/>
    </row>
    <row r="31" spans="1:7" x14ac:dyDescent="0.3">
      <c r="A31" s="12" t="s">
        <v>874</v>
      </c>
      <c r="B31" s="30" t="s">
        <v>875</v>
      </c>
      <c r="C31" s="30" t="s">
        <v>117</v>
      </c>
      <c r="D31" s="13">
        <v>18000000</v>
      </c>
      <c r="E31" s="14">
        <v>17245.13</v>
      </c>
      <c r="F31" s="15">
        <v>5.2400000000000002E-2</v>
      </c>
      <c r="G31" s="15">
        <v>7.3937379789999993E-2</v>
      </c>
    </row>
    <row r="32" spans="1:7" x14ac:dyDescent="0.3">
      <c r="A32" s="16" t="s">
        <v>124</v>
      </c>
      <c r="B32" s="31"/>
      <c r="C32" s="31"/>
      <c r="D32" s="17"/>
      <c r="E32" s="18">
        <v>17245.13</v>
      </c>
      <c r="F32" s="19">
        <v>5.2400000000000002E-2</v>
      </c>
      <c r="G32" s="20"/>
    </row>
    <row r="33" spans="1:7" x14ac:dyDescent="0.3">
      <c r="A33" s="16" t="s">
        <v>657</v>
      </c>
      <c r="B33" s="30"/>
      <c r="C33" s="30"/>
      <c r="D33" s="13"/>
      <c r="E33" s="14"/>
      <c r="F33" s="15"/>
      <c r="G33" s="15"/>
    </row>
    <row r="34" spans="1:7" x14ac:dyDescent="0.3">
      <c r="A34" s="12" t="s">
        <v>876</v>
      </c>
      <c r="B34" s="30" t="s">
        <v>877</v>
      </c>
      <c r="C34" s="30" t="s">
        <v>117</v>
      </c>
      <c r="D34" s="13">
        <v>23000000</v>
      </c>
      <c r="E34" s="14">
        <v>22401.15</v>
      </c>
      <c r="F34" s="15">
        <v>6.8099999999999994E-2</v>
      </c>
      <c r="G34" s="15">
        <v>7.5774505219999996E-2</v>
      </c>
    </row>
    <row r="35" spans="1:7" x14ac:dyDescent="0.3">
      <c r="A35" s="12" t="s">
        <v>878</v>
      </c>
      <c r="B35" s="30" t="s">
        <v>879</v>
      </c>
      <c r="C35" s="30" t="s">
        <v>117</v>
      </c>
      <c r="D35" s="13">
        <v>10500000</v>
      </c>
      <c r="E35" s="14">
        <v>10586.94</v>
      </c>
      <c r="F35" s="15">
        <v>3.2199999999999999E-2</v>
      </c>
      <c r="G35" s="15">
        <v>7.6380312655999996E-2</v>
      </c>
    </row>
    <row r="36" spans="1:7" x14ac:dyDescent="0.3">
      <c r="A36" s="12" t="s">
        <v>880</v>
      </c>
      <c r="B36" s="30" t="s">
        <v>881</v>
      </c>
      <c r="C36" s="30" t="s">
        <v>117</v>
      </c>
      <c r="D36" s="13">
        <v>10000000</v>
      </c>
      <c r="E36" s="14">
        <v>9922.39</v>
      </c>
      <c r="F36" s="15">
        <v>3.0099999999999998E-2</v>
      </c>
      <c r="G36" s="15">
        <v>7.6024483855999997E-2</v>
      </c>
    </row>
    <row r="37" spans="1:7" x14ac:dyDescent="0.3">
      <c r="A37" s="12" t="s">
        <v>882</v>
      </c>
      <c r="B37" s="30" t="s">
        <v>883</v>
      </c>
      <c r="C37" s="30" t="s">
        <v>117</v>
      </c>
      <c r="D37" s="13">
        <v>9500000</v>
      </c>
      <c r="E37" s="14">
        <v>9592.0499999999993</v>
      </c>
      <c r="F37" s="15">
        <v>2.9100000000000001E-2</v>
      </c>
      <c r="G37" s="15">
        <v>7.6143778502000006E-2</v>
      </c>
    </row>
    <row r="38" spans="1:7" x14ac:dyDescent="0.3">
      <c r="A38" s="12" t="s">
        <v>884</v>
      </c>
      <c r="B38" s="30" t="s">
        <v>885</v>
      </c>
      <c r="C38" s="30" t="s">
        <v>117</v>
      </c>
      <c r="D38" s="13">
        <v>9000000</v>
      </c>
      <c r="E38" s="14">
        <v>9109.4</v>
      </c>
      <c r="F38" s="15">
        <v>2.7699999999999999E-2</v>
      </c>
      <c r="G38" s="15">
        <v>7.5914531169000002E-2</v>
      </c>
    </row>
    <row r="39" spans="1:7" x14ac:dyDescent="0.3">
      <c r="A39" s="12" t="s">
        <v>886</v>
      </c>
      <c r="B39" s="30" t="s">
        <v>887</v>
      </c>
      <c r="C39" s="30" t="s">
        <v>117</v>
      </c>
      <c r="D39" s="13">
        <v>7500000</v>
      </c>
      <c r="E39" s="14">
        <v>7692.35</v>
      </c>
      <c r="F39" s="15">
        <v>2.3400000000000001E-2</v>
      </c>
      <c r="G39" s="15">
        <v>7.6063902224999994E-2</v>
      </c>
    </row>
    <row r="40" spans="1:7" x14ac:dyDescent="0.3">
      <c r="A40" s="12" t="s">
        <v>888</v>
      </c>
      <c r="B40" s="30" t="s">
        <v>889</v>
      </c>
      <c r="C40" s="30" t="s">
        <v>117</v>
      </c>
      <c r="D40" s="13">
        <v>7500000</v>
      </c>
      <c r="E40" s="14">
        <v>7565.47</v>
      </c>
      <c r="F40" s="15">
        <v>2.3E-2</v>
      </c>
      <c r="G40" s="15">
        <v>7.5914531169000002E-2</v>
      </c>
    </row>
    <row r="41" spans="1:7" x14ac:dyDescent="0.3">
      <c r="A41" s="12" t="s">
        <v>890</v>
      </c>
      <c r="B41" s="30" t="s">
        <v>891</v>
      </c>
      <c r="C41" s="30" t="s">
        <v>117</v>
      </c>
      <c r="D41" s="13">
        <v>6500000</v>
      </c>
      <c r="E41" s="14">
        <v>6582.86</v>
      </c>
      <c r="F41" s="15">
        <v>0.02</v>
      </c>
      <c r="G41" s="15">
        <v>7.6328438905999996E-2</v>
      </c>
    </row>
    <row r="42" spans="1:7" x14ac:dyDescent="0.3">
      <c r="A42" s="12" t="s">
        <v>892</v>
      </c>
      <c r="B42" s="30" t="s">
        <v>893</v>
      </c>
      <c r="C42" s="30" t="s">
        <v>117</v>
      </c>
      <c r="D42" s="13">
        <v>6000000</v>
      </c>
      <c r="E42" s="14">
        <v>6050.57</v>
      </c>
      <c r="F42" s="15">
        <v>1.84E-2</v>
      </c>
      <c r="G42" s="15">
        <v>7.6328438905999996E-2</v>
      </c>
    </row>
    <row r="43" spans="1:7" x14ac:dyDescent="0.3">
      <c r="A43" s="12" t="s">
        <v>792</v>
      </c>
      <c r="B43" s="30" t="s">
        <v>793</v>
      </c>
      <c r="C43" s="30" t="s">
        <v>117</v>
      </c>
      <c r="D43" s="13">
        <v>6000000</v>
      </c>
      <c r="E43" s="14">
        <v>6022.25</v>
      </c>
      <c r="F43" s="15">
        <v>1.83E-2</v>
      </c>
      <c r="G43" s="15">
        <v>7.5981954320000003E-2</v>
      </c>
    </row>
    <row r="44" spans="1:7" x14ac:dyDescent="0.3">
      <c r="A44" s="12" t="s">
        <v>894</v>
      </c>
      <c r="B44" s="30" t="s">
        <v>895</v>
      </c>
      <c r="C44" s="30" t="s">
        <v>117</v>
      </c>
      <c r="D44" s="13">
        <v>5500000</v>
      </c>
      <c r="E44" s="14">
        <v>5524.29</v>
      </c>
      <c r="F44" s="15">
        <v>1.6799999999999999E-2</v>
      </c>
      <c r="G44" s="15">
        <v>7.5939425625000001E-2</v>
      </c>
    </row>
    <row r="45" spans="1:7" x14ac:dyDescent="0.3">
      <c r="A45" s="12" t="s">
        <v>896</v>
      </c>
      <c r="B45" s="30" t="s">
        <v>897</v>
      </c>
      <c r="C45" s="30" t="s">
        <v>117</v>
      </c>
      <c r="D45" s="13">
        <v>5500000</v>
      </c>
      <c r="E45" s="14">
        <v>5519.43</v>
      </c>
      <c r="F45" s="15">
        <v>1.6799999999999999E-2</v>
      </c>
      <c r="G45" s="15">
        <v>7.6044192950000006E-2</v>
      </c>
    </row>
    <row r="46" spans="1:7" x14ac:dyDescent="0.3">
      <c r="A46" s="12" t="s">
        <v>898</v>
      </c>
      <c r="B46" s="30" t="s">
        <v>899</v>
      </c>
      <c r="C46" s="30" t="s">
        <v>117</v>
      </c>
      <c r="D46" s="13">
        <v>5000000</v>
      </c>
      <c r="E46" s="14">
        <v>5041.8100000000004</v>
      </c>
      <c r="F46" s="15">
        <v>1.5299999999999999E-2</v>
      </c>
      <c r="G46" s="15">
        <v>7.5939425625000001E-2</v>
      </c>
    </row>
    <row r="47" spans="1:7" x14ac:dyDescent="0.3">
      <c r="A47" s="12" t="s">
        <v>900</v>
      </c>
      <c r="B47" s="30" t="s">
        <v>901</v>
      </c>
      <c r="C47" s="30" t="s">
        <v>117</v>
      </c>
      <c r="D47" s="13">
        <v>5000000</v>
      </c>
      <c r="E47" s="14">
        <v>5025.8</v>
      </c>
      <c r="F47" s="15">
        <v>1.5299999999999999E-2</v>
      </c>
      <c r="G47" s="15">
        <v>7.6087761062000006E-2</v>
      </c>
    </row>
    <row r="48" spans="1:7" x14ac:dyDescent="0.3">
      <c r="A48" s="12" t="s">
        <v>902</v>
      </c>
      <c r="B48" s="30" t="s">
        <v>903</v>
      </c>
      <c r="C48" s="30" t="s">
        <v>117</v>
      </c>
      <c r="D48" s="13">
        <v>5000000</v>
      </c>
      <c r="E48" s="14">
        <v>5020.3999999999996</v>
      </c>
      <c r="F48" s="15">
        <v>1.5299999999999999E-2</v>
      </c>
      <c r="G48" s="15">
        <v>7.6057678224000003E-2</v>
      </c>
    </row>
    <row r="49" spans="1:7" x14ac:dyDescent="0.3">
      <c r="A49" s="12" t="s">
        <v>904</v>
      </c>
      <c r="B49" s="30" t="s">
        <v>905</v>
      </c>
      <c r="C49" s="30" t="s">
        <v>117</v>
      </c>
      <c r="D49" s="13">
        <v>5000000</v>
      </c>
      <c r="E49" s="14">
        <v>5017.5</v>
      </c>
      <c r="F49" s="15">
        <v>1.52E-2</v>
      </c>
      <c r="G49" s="15">
        <v>7.5757910156000002E-2</v>
      </c>
    </row>
    <row r="50" spans="1:7" x14ac:dyDescent="0.3">
      <c r="A50" s="12" t="s">
        <v>906</v>
      </c>
      <c r="B50" s="30" t="s">
        <v>907</v>
      </c>
      <c r="C50" s="30" t="s">
        <v>117</v>
      </c>
      <c r="D50" s="13">
        <v>5000000</v>
      </c>
      <c r="E50" s="14">
        <v>5017.05</v>
      </c>
      <c r="F50" s="15">
        <v>1.52E-2</v>
      </c>
      <c r="G50" s="15">
        <v>7.6086723716000004E-2</v>
      </c>
    </row>
    <row r="51" spans="1:7" x14ac:dyDescent="0.3">
      <c r="A51" s="12" t="s">
        <v>908</v>
      </c>
      <c r="B51" s="30" t="s">
        <v>909</v>
      </c>
      <c r="C51" s="30" t="s">
        <v>117</v>
      </c>
      <c r="D51" s="13">
        <v>5000000</v>
      </c>
      <c r="E51" s="14">
        <v>4994.13</v>
      </c>
      <c r="F51" s="15">
        <v>1.52E-2</v>
      </c>
      <c r="G51" s="15">
        <v>7.5668713880000002E-2</v>
      </c>
    </row>
    <row r="52" spans="1:7" x14ac:dyDescent="0.3">
      <c r="A52" s="12" t="s">
        <v>910</v>
      </c>
      <c r="B52" s="30" t="s">
        <v>911</v>
      </c>
      <c r="C52" s="30" t="s">
        <v>117</v>
      </c>
      <c r="D52" s="13">
        <v>4500000</v>
      </c>
      <c r="E52" s="14">
        <v>4511.6099999999997</v>
      </c>
      <c r="F52" s="15">
        <v>1.37E-2</v>
      </c>
      <c r="G52" s="15">
        <v>7.6380312655999996E-2</v>
      </c>
    </row>
    <row r="53" spans="1:7" x14ac:dyDescent="0.3">
      <c r="A53" s="12" t="s">
        <v>912</v>
      </c>
      <c r="B53" s="30" t="s">
        <v>913</v>
      </c>
      <c r="C53" s="30" t="s">
        <v>117</v>
      </c>
      <c r="D53" s="13">
        <v>4500000</v>
      </c>
      <c r="E53" s="14">
        <v>4400.1499999999996</v>
      </c>
      <c r="F53" s="15">
        <v>1.34E-2</v>
      </c>
      <c r="G53" s="15">
        <v>7.5936313801999999E-2</v>
      </c>
    </row>
    <row r="54" spans="1:7" x14ac:dyDescent="0.3">
      <c r="A54" s="12" t="s">
        <v>914</v>
      </c>
      <c r="B54" s="30" t="s">
        <v>915</v>
      </c>
      <c r="C54" s="30" t="s">
        <v>117</v>
      </c>
      <c r="D54" s="13">
        <v>4000000</v>
      </c>
      <c r="E54" s="14">
        <v>4017.28</v>
      </c>
      <c r="F54" s="15">
        <v>1.2200000000000001E-2</v>
      </c>
      <c r="G54" s="15">
        <v>7.6076350281000002E-2</v>
      </c>
    </row>
    <row r="55" spans="1:7" x14ac:dyDescent="0.3">
      <c r="A55" s="12" t="s">
        <v>916</v>
      </c>
      <c r="B55" s="30" t="s">
        <v>917</v>
      </c>
      <c r="C55" s="30" t="s">
        <v>117</v>
      </c>
      <c r="D55" s="13">
        <v>2500000</v>
      </c>
      <c r="E55" s="14">
        <v>2529.46</v>
      </c>
      <c r="F55" s="15">
        <v>7.7000000000000002E-3</v>
      </c>
      <c r="G55" s="15">
        <v>7.5939425625000001E-2</v>
      </c>
    </row>
    <row r="56" spans="1:7" x14ac:dyDescent="0.3">
      <c r="A56" s="12" t="s">
        <v>918</v>
      </c>
      <c r="B56" s="30" t="s">
        <v>919</v>
      </c>
      <c r="C56" s="30" t="s">
        <v>117</v>
      </c>
      <c r="D56" s="13">
        <v>2500000</v>
      </c>
      <c r="E56" s="14">
        <v>2510.38</v>
      </c>
      <c r="F56" s="15">
        <v>7.6E-3</v>
      </c>
      <c r="G56" s="15">
        <v>7.5914531169000002E-2</v>
      </c>
    </row>
    <row r="57" spans="1:7" x14ac:dyDescent="0.3">
      <c r="A57" s="12" t="s">
        <v>920</v>
      </c>
      <c r="B57" s="30" t="s">
        <v>921</v>
      </c>
      <c r="C57" s="30" t="s">
        <v>117</v>
      </c>
      <c r="D57" s="13">
        <v>2500000</v>
      </c>
      <c r="E57" s="14">
        <v>2478.63</v>
      </c>
      <c r="F57" s="15">
        <v>7.4999999999999997E-3</v>
      </c>
      <c r="G57" s="15">
        <v>7.6024483855999997E-2</v>
      </c>
    </row>
    <row r="58" spans="1:7" x14ac:dyDescent="0.3">
      <c r="A58" s="12" t="s">
        <v>922</v>
      </c>
      <c r="B58" s="30" t="s">
        <v>923</v>
      </c>
      <c r="C58" s="30" t="s">
        <v>117</v>
      </c>
      <c r="D58" s="13">
        <v>2500000</v>
      </c>
      <c r="E58" s="14">
        <v>2476.73</v>
      </c>
      <c r="F58" s="15">
        <v>7.4999999999999997E-3</v>
      </c>
      <c r="G58" s="15">
        <v>7.6091910452000006E-2</v>
      </c>
    </row>
    <row r="59" spans="1:7" x14ac:dyDescent="0.3">
      <c r="A59" s="12" t="s">
        <v>924</v>
      </c>
      <c r="B59" s="30" t="s">
        <v>925</v>
      </c>
      <c r="C59" s="30" t="s">
        <v>117</v>
      </c>
      <c r="D59" s="13">
        <v>2000000</v>
      </c>
      <c r="E59" s="14">
        <v>2009.98</v>
      </c>
      <c r="F59" s="15">
        <v>6.1000000000000004E-3</v>
      </c>
      <c r="G59" s="15">
        <v>7.5939425625000001E-2</v>
      </c>
    </row>
    <row r="60" spans="1:7" x14ac:dyDescent="0.3">
      <c r="A60" s="12" t="s">
        <v>926</v>
      </c>
      <c r="B60" s="30" t="s">
        <v>927</v>
      </c>
      <c r="C60" s="30" t="s">
        <v>117</v>
      </c>
      <c r="D60" s="13">
        <v>2000000</v>
      </c>
      <c r="E60" s="14">
        <v>1983.66</v>
      </c>
      <c r="F60" s="15">
        <v>6.0000000000000001E-3</v>
      </c>
      <c r="G60" s="15">
        <v>7.6276566406000001E-2</v>
      </c>
    </row>
    <row r="61" spans="1:7" x14ac:dyDescent="0.3">
      <c r="A61" s="12" t="s">
        <v>658</v>
      </c>
      <c r="B61" s="30" t="s">
        <v>659</v>
      </c>
      <c r="C61" s="30" t="s">
        <v>117</v>
      </c>
      <c r="D61" s="13">
        <v>2000000</v>
      </c>
      <c r="E61" s="14">
        <v>1983.08</v>
      </c>
      <c r="F61" s="15">
        <v>6.0000000000000001E-3</v>
      </c>
      <c r="G61" s="15">
        <v>7.5887562500000005E-2</v>
      </c>
    </row>
    <row r="62" spans="1:7" x14ac:dyDescent="0.3">
      <c r="A62" s="12" t="s">
        <v>928</v>
      </c>
      <c r="B62" s="30" t="s">
        <v>929</v>
      </c>
      <c r="C62" s="30" t="s">
        <v>117</v>
      </c>
      <c r="D62" s="13">
        <v>1500000</v>
      </c>
      <c r="E62" s="14">
        <v>1485.96</v>
      </c>
      <c r="F62" s="15">
        <v>4.4999999999999997E-3</v>
      </c>
      <c r="G62" s="15">
        <v>7.6005812248999993E-2</v>
      </c>
    </row>
    <row r="63" spans="1:7" x14ac:dyDescent="0.3">
      <c r="A63" s="12" t="s">
        <v>930</v>
      </c>
      <c r="B63" s="30" t="s">
        <v>931</v>
      </c>
      <c r="C63" s="30" t="s">
        <v>117</v>
      </c>
      <c r="D63" s="13">
        <v>1000000</v>
      </c>
      <c r="E63" s="14">
        <v>1004.46</v>
      </c>
      <c r="F63" s="15">
        <v>3.0999999999999999E-3</v>
      </c>
      <c r="G63" s="15">
        <v>7.6328438905999996E-2</v>
      </c>
    </row>
    <row r="64" spans="1:7" x14ac:dyDescent="0.3">
      <c r="A64" s="16" t="s">
        <v>124</v>
      </c>
      <c r="B64" s="31"/>
      <c r="C64" s="31"/>
      <c r="D64" s="17"/>
      <c r="E64" s="18">
        <v>168077.22</v>
      </c>
      <c r="F64" s="19">
        <v>0.51070000000000004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296</v>
      </c>
      <c r="B67" s="30"/>
      <c r="C67" s="30"/>
      <c r="D67" s="13"/>
      <c r="E67" s="14"/>
      <c r="F67" s="15"/>
      <c r="G67" s="15"/>
    </row>
    <row r="68" spans="1:7" x14ac:dyDescent="0.3">
      <c r="A68" s="16" t="s">
        <v>124</v>
      </c>
      <c r="B68" s="30"/>
      <c r="C68" s="30"/>
      <c r="D68" s="13"/>
      <c r="E68" s="35" t="s">
        <v>112</v>
      </c>
      <c r="F68" s="36" t="s">
        <v>112</v>
      </c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297</v>
      </c>
      <c r="B70" s="30"/>
      <c r="C70" s="30"/>
      <c r="D70" s="13"/>
      <c r="E70" s="14"/>
      <c r="F70" s="15"/>
      <c r="G70" s="15"/>
    </row>
    <row r="71" spans="1:7" x14ac:dyDescent="0.3">
      <c r="A71" s="16" t="s">
        <v>124</v>
      </c>
      <c r="B71" s="30"/>
      <c r="C71" s="30"/>
      <c r="D71" s="13"/>
      <c r="E71" s="35" t="s">
        <v>112</v>
      </c>
      <c r="F71" s="36" t="s">
        <v>112</v>
      </c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154</v>
      </c>
      <c r="B73" s="32"/>
      <c r="C73" s="32"/>
      <c r="D73" s="22"/>
      <c r="E73" s="18">
        <v>319266.17</v>
      </c>
      <c r="F73" s="19">
        <v>0.97030000000000005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155</v>
      </c>
      <c r="B76" s="30"/>
      <c r="C76" s="30"/>
      <c r="D76" s="13"/>
      <c r="E76" s="14"/>
      <c r="F76" s="15"/>
      <c r="G76" s="15"/>
    </row>
    <row r="77" spans="1:7" x14ac:dyDescent="0.3">
      <c r="A77" s="12" t="s">
        <v>156</v>
      </c>
      <c r="B77" s="30"/>
      <c r="C77" s="30"/>
      <c r="D77" s="13"/>
      <c r="E77" s="14">
        <v>1796.66</v>
      </c>
      <c r="F77" s="15">
        <v>5.4999999999999997E-3</v>
      </c>
      <c r="G77" s="15">
        <v>6.8055000000000004E-2</v>
      </c>
    </row>
    <row r="78" spans="1:7" x14ac:dyDescent="0.3">
      <c r="A78" s="12" t="s">
        <v>156</v>
      </c>
      <c r="B78" s="30"/>
      <c r="C78" s="30"/>
      <c r="D78" s="13"/>
      <c r="E78" s="14">
        <v>699.61</v>
      </c>
      <c r="F78" s="15">
        <v>2.0999999999999999E-3</v>
      </c>
      <c r="G78" s="15">
        <v>6.7000000000000004E-2</v>
      </c>
    </row>
    <row r="79" spans="1:7" x14ac:dyDescent="0.3">
      <c r="A79" s="16" t="s">
        <v>124</v>
      </c>
      <c r="B79" s="31"/>
      <c r="C79" s="31"/>
      <c r="D79" s="17"/>
      <c r="E79" s="18">
        <v>2496.27</v>
      </c>
      <c r="F79" s="19">
        <v>7.6E-3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21" t="s">
        <v>154</v>
      </c>
      <c r="B81" s="32"/>
      <c r="C81" s="32"/>
      <c r="D81" s="22"/>
      <c r="E81" s="18">
        <v>2496.27</v>
      </c>
      <c r="F81" s="19">
        <v>7.6E-3</v>
      </c>
      <c r="G81" s="20"/>
    </row>
    <row r="82" spans="1:7" x14ac:dyDescent="0.3">
      <c r="A82" s="12" t="s">
        <v>157</v>
      </c>
      <c r="B82" s="30"/>
      <c r="C82" s="30"/>
      <c r="D82" s="13"/>
      <c r="E82" s="14">
        <v>6950.8468701000002</v>
      </c>
      <c r="F82" s="15">
        <v>2.1118999999999999E-2</v>
      </c>
      <c r="G82" s="15"/>
    </row>
    <row r="83" spans="1:7" x14ac:dyDescent="0.3">
      <c r="A83" s="12" t="s">
        <v>158</v>
      </c>
      <c r="B83" s="30"/>
      <c r="C83" s="30"/>
      <c r="D83" s="13"/>
      <c r="E83" s="14">
        <v>400.2231299</v>
      </c>
      <c r="F83" s="15">
        <v>9.810000000000001E-4</v>
      </c>
      <c r="G83" s="15">
        <v>6.7528000000000005E-2</v>
      </c>
    </row>
    <row r="84" spans="1:7" x14ac:dyDescent="0.3">
      <c r="A84" s="25" t="s">
        <v>159</v>
      </c>
      <c r="B84" s="33"/>
      <c r="C84" s="33"/>
      <c r="D84" s="26"/>
      <c r="E84" s="27">
        <v>329113.51</v>
      </c>
      <c r="F84" s="28">
        <v>1</v>
      </c>
      <c r="G84" s="28"/>
    </row>
    <row r="86" spans="1:7" x14ac:dyDescent="0.3">
      <c r="A86" s="1" t="s">
        <v>161</v>
      </c>
    </row>
    <row r="89" spans="1:7" x14ac:dyDescent="0.3">
      <c r="A89" s="1" t="s">
        <v>162</v>
      </c>
    </row>
    <row r="90" spans="1:7" x14ac:dyDescent="0.3">
      <c r="A90" s="53" t="s">
        <v>163</v>
      </c>
      <c r="B90" s="34" t="s">
        <v>112</v>
      </c>
    </row>
    <row r="91" spans="1:7" x14ac:dyDescent="0.3">
      <c r="A91" t="s">
        <v>164</v>
      </c>
    </row>
    <row r="92" spans="1:7" x14ac:dyDescent="0.3">
      <c r="A92" t="s">
        <v>165</v>
      </c>
      <c r="B92" t="s">
        <v>166</v>
      </c>
      <c r="C92" t="s">
        <v>166</v>
      </c>
    </row>
    <row r="93" spans="1:7" x14ac:dyDescent="0.3">
      <c r="B93" s="54">
        <v>45169</v>
      </c>
      <c r="C93" s="54">
        <v>45198</v>
      </c>
    </row>
    <row r="94" spans="1:7" x14ac:dyDescent="0.3">
      <c r="A94" t="s">
        <v>170</v>
      </c>
      <c r="B94">
        <v>10.799300000000001</v>
      </c>
      <c r="C94">
        <v>10.844900000000001</v>
      </c>
      <c r="E94" s="2"/>
    </row>
    <row r="95" spans="1:7" x14ac:dyDescent="0.3">
      <c r="A95" t="s">
        <v>171</v>
      </c>
      <c r="B95">
        <v>10.7981</v>
      </c>
      <c r="C95">
        <v>10.8436</v>
      </c>
      <c r="E95" s="2"/>
    </row>
    <row r="96" spans="1:7" x14ac:dyDescent="0.3">
      <c r="A96" t="s">
        <v>634</v>
      </c>
      <c r="B96">
        <v>10.763</v>
      </c>
      <c r="C96">
        <v>10.806699999999999</v>
      </c>
      <c r="E96" s="2"/>
    </row>
    <row r="97" spans="1:5" x14ac:dyDescent="0.3">
      <c r="A97" t="s">
        <v>635</v>
      </c>
      <c r="B97">
        <v>10.7636</v>
      </c>
      <c r="C97">
        <v>10.8072</v>
      </c>
      <c r="E97" s="2"/>
    </row>
    <row r="98" spans="1:5" x14ac:dyDescent="0.3">
      <c r="E98" s="2"/>
    </row>
    <row r="99" spans="1:5" x14ac:dyDescent="0.3">
      <c r="A99" t="s">
        <v>181</v>
      </c>
      <c r="B99" s="34" t="s">
        <v>112</v>
      </c>
    </row>
    <row r="100" spans="1:5" x14ac:dyDescent="0.3">
      <c r="A100" t="s">
        <v>182</v>
      </c>
      <c r="B100" s="34" t="s">
        <v>112</v>
      </c>
    </row>
    <row r="101" spans="1:5" ht="30" customHeight="1" x14ac:dyDescent="0.3">
      <c r="A101" s="53" t="s">
        <v>183</v>
      </c>
      <c r="B101" s="34" t="s">
        <v>112</v>
      </c>
    </row>
    <row r="102" spans="1:5" ht="30" customHeight="1" x14ac:dyDescent="0.3">
      <c r="A102" s="53" t="s">
        <v>184</v>
      </c>
      <c r="B102" s="34" t="s">
        <v>112</v>
      </c>
    </row>
    <row r="103" spans="1:5" x14ac:dyDescent="0.3">
      <c r="A103" t="s">
        <v>185</v>
      </c>
      <c r="B103" s="55">
        <f>+B117</f>
        <v>3.3088269450055199</v>
      </c>
    </row>
    <row r="104" spans="1:5" ht="45" customHeight="1" x14ac:dyDescent="0.3">
      <c r="A104" s="53" t="s">
        <v>186</v>
      </c>
      <c r="B104" s="34" t="s">
        <v>112</v>
      </c>
    </row>
    <row r="105" spans="1:5" ht="30" customHeight="1" x14ac:dyDescent="0.3">
      <c r="A105" s="53" t="s">
        <v>187</v>
      </c>
      <c r="B105" s="34" t="s">
        <v>112</v>
      </c>
    </row>
    <row r="106" spans="1:5" ht="30" customHeight="1" x14ac:dyDescent="0.3">
      <c r="A106" s="53" t="s">
        <v>188</v>
      </c>
      <c r="B106" s="34" t="s">
        <v>112</v>
      </c>
    </row>
    <row r="107" spans="1:5" x14ac:dyDescent="0.3">
      <c r="A107" t="s">
        <v>189</v>
      </c>
      <c r="B107" s="34" t="s">
        <v>112</v>
      </c>
    </row>
    <row r="108" spans="1:5" x14ac:dyDescent="0.3">
      <c r="A108" t="s">
        <v>190</v>
      </c>
      <c r="B108" s="34" t="s">
        <v>112</v>
      </c>
    </row>
    <row r="110" spans="1:5" x14ac:dyDescent="0.3">
      <c r="A110" t="s">
        <v>191</v>
      </c>
    </row>
    <row r="111" spans="1:5" ht="45" customHeight="1" x14ac:dyDescent="0.3">
      <c r="A111" s="58" t="s">
        <v>192</v>
      </c>
      <c r="B111" s="62" t="s">
        <v>932</v>
      </c>
    </row>
    <row r="112" spans="1:5" ht="30" customHeight="1" x14ac:dyDescent="0.3">
      <c r="A112" s="58" t="s">
        <v>194</v>
      </c>
      <c r="B112" s="62" t="s">
        <v>933</v>
      </c>
    </row>
    <row r="113" spans="1:4" x14ac:dyDescent="0.3">
      <c r="A113" s="58"/>
      <c r="B113" s="58"/>
    </row>
    <row r="114" spans="1:4" x14ac:dyDescent="0.3">
      <c r="A114" s="58" t="s">
        <v>196</v>
      </c>
      <c r="B114" s="59">
        <v>7.573834550199626</v>
      </c>
    </row>
    <row r="115" spans="1:4" x14ac:dyDescent="0.3">
      <c r="A115" s="58"/>
      <c r="B115" s="58"/>
    </row>
    <row r="116" spans="1:4" x14ac:dyDescent="0.3">
      <c r="A116" s="58" t="s">
        <v>197</v>
      </c>
      <c r="B116" s="60">
        <v>2.9466999999999999</v>
      </c>
    </row>
    <row r="117" spans="1:4" x14ac:dyDescent="0.3">
      <c r="A117" s="58" t="s">
        <v>198</v>
      </c>
      <c r="B117" s="60">
        <v>3.3088269450055199</v>
      </c>
    </row>
    <row r="118" spans="1:4" x14ac:dyDescent="0.3">
      <c r="A118" s="58"/>
      <c r="B118" s="58"/>
    </row>
    <row r="119" spans="1:4" x14ac:dyDescent="0.3">
      <c r="A119" s="58" t="s">
        <v>199</v>
      </c>
      <c r="B119" s="61">
        <v>45199</v>
      </c>
    </row>
    <row r="121" spans="1:4" ht="70.05" customHeight="1" x14ac:dyDescent="0.3">
      <c r="A121" s="76" t="s">
        <v>200</v>
      </c>
      <c r="B121" s="76" t="s">
        <v>201</v>
      </c>
      <c r="C121" s="76" t="s">
        <v>5</v>
      </c>
      <c r="D121" s="76" t="s">
        <v>6</v>
      </c>
    </row>
    <row r="122" spans="1:4" ht="70.05" customHeight="1" x14ac:dyDescent="0.3">
      <c r="A122" s="76" t="s">
        <v>934</v>
      </c>
      <c r="B122" s="76"/>
      <c r="C122" s="76" t="s">
        <v>43</v>
      </c>
      <c r="D12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4"/>
  <sheetViews>
    <sheetView showGridLines="0" workbookViewId="0">
      <pane ySplit="4" topLeftCell="A114" activePane="bottomLeft" state="frozen"/>
      <selection pane="bottomLeft" activeCell="B143" sqref="B143:B144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935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936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937</v>
      </c>
      <c r="B11" s="30" t="s">
        <v>938</v>
      </c>
      <c r="C11" s="30" t="s">
        <v>211</v>
      </c>
      <c r="D11" s="13">
        <v>110000000</v>
      </c>
      <c r="E11" s="14">
        <v>109297.54</v>
      </c>
      <c r="F11" s="15">
        <v>0.1055</v>
      </c>
      <c r="G11" s="15">
        <v>7.6799999999999993E-2</v>
      </c>
    </row>
    <row r="12" spans="1:8" x14ac:dyDescent="0.3">
      <c r="A12" s="12" t="s">
        <v>939</v>
      </c>
      <c r="B12" s="30" t="s">
        <v>940</v>
      </c>
      <c r="C12" s="30" t="s">
        <v>211</v>
      </c>
      <c r="D12" s="13">
        <v>60500000</v>
      </c>
      <c r="E12" s="14">
        <v>60451.66</v>
      </c>
      <c r="F12" s="15">
        <v>5.8400000000000001E-2</v>
      </c>
      <c r="G12" s="15">
        <v>7.5999999999999998E-2</v>
      </c>
    </row>
    <row r="13" spans="1:8" x14ac:dyDescent="0.3">
      <c r="A13" s="12" t="s">
        <v>941</v>
      </c>
      <c r="B13" s="30" t="s">
        <v>942</v>
      </c>
      <c r="C13" s="30" t="s">
        <v>222</v>
      </c>
      <c r="D13" s="13">
        <v>52500000</v>
      </c>
      <c r="E13" s="14">
        <v>52342.71</v>
      </c>
      <c r="F13" s="15">
        <v>5.0500000000000003E-2</v>
      </c>
      <c r="G13" s="15">
        <v>7.6799999999999993E-2</v>
      </c>
    </row>
    <row r="14" spans="1:8" x14ac:dyDescent="0.3">
      <c r="A14" s="12" t="s">
        <v>943</v>
      </c>
      <c r="B14" s="30" t="s">
        <v>944</v>
      </c>
      <c r="C14" s="30" t="s">
        <v>211</v>
      </c>
      <c r="D14" s="13">
        <v>51500000</v>
      </c>
      <c r="E14" s="14">
        <v>51054.47</v>
      </c>
      <c r="F14" s="15">
        <v>4.9299999999999997E-2</v>
      </c>
      <c r="G14" s="15">
        <v>7.5075000000000003E-2</v>
      </c>
    </row>
    <row r="15" spans="1:8" x14ac:dyDescent="0.3">
      <c r="A15" s="12" t="s">
        <v>945</v>
      </c>
      <c r="B15" s="30" t="s">
        <v>946</v>
      </c>
      <c r="C15" s="30" t="s">
        <v>222</v>
      </c>
      <c r="D15" s="13">
        <v>47500000</v>
      </c>
      <c r="E15" s="14">
        <v>47060.1</v>
      </c>
      <c r="F15" s="15">
        <v>4.5400000000000003E-2</v>
      </c>
      <c r="G15" s="15">
        <v>7.6799999999999993E-2</v>
      </c>
    </row>
    <row r="16" spans="1:8" x14ac:dyDescent="0.3">
      <c r="A16" s="12" t="s">
        <v>947</v>
      </c>
      <c r="B16" s="30" t="s">
        <v>948</v>
      </c>
      <c r="C16" s="30" t="s">
        <v>211</v>
      </c>
      <c r="D16" s="13">
        <v>21300000</v>
      </c>
      <c r="E16" s="14">
        <v>21221.57</v>
      </c>
      <c r="F16" s="15">
        <v>2.0500000000000001E-2</v>
      </c>
      <c r="G16" s="15">
        <v>7.485E-2</v>
      </c>
    </row>
    <row r="17" spans="1:7" x14ac:dyDescent="0.3">
      <c r="A17" s="12" t="s">
        <v>949</v>
      </c>
      <c r="B17" s="30" t="s">
        <v>950</v>
      </c>
      <c r="C17" s="30" t="s">
        <v>211</v>
      </c>
      <c r="D17" s="13">
        <v>19000000</v>
      </c>
      <c r="E17" s="14">
        <v>18330.86</v>
      </c>
      <c r="F17" s="15">
        <v>1.77E-2</v>
      </c>
      <c r="G17" s="15">
        <v>7.6200000000000004E-2</v>
      </c>
    </row>
    <row r="18" spans="1:7" x14ac:dyDescent="0.3">
      <c r="A18" s="12" t="s">
        <v>951</v>
      </c>
      <c r="B18" s="30" t="s">
        <v>952</v>
      </c>
      <c r="C18" s="30" t="s">
        <v>222</v>
      </c>
      <c r="D18" s="13">
        <v>17500000</v>
      </c>
      <c r="E18" s="14">
        <v>17488.87</v>
      </c>
      <c r="F18" s="15">
        <v>1.6899999999999998E-2</v>
      </c>
      <c r="G18" s="15">
        <v>7.5399999999999995E-2</v>
      </c>
    </row>
    <row r="19" spans="1:7" x14ac:dyDescent="0.3">
      <c r="A19" s="12" t="s">
        <v>953</v>
      </c>
      <c r="B19" s="30" t="s">
        <v>954</v>
      </c>
      <c r="C19" s="30" t="s">
        <v>211</v>
      </c>
      <c r="D19" s="13">
        <v>15000000</v>
      </c>
      <c r="E19" s="14">
        <v>14953.73</v>
      </c>
      <c r="F19" s="15">
        <v>1.44E-2</v>
      </c>
      <c r="G19" s="15">
        <v>7.6799999999999993E-2</v>
      </c>
    </row>
    <row r="20" spans="1:7" x14ac:dyDescent="0.3">
      <c r="A20" s="12" t="s">
        <v>955</v>
      </c>
      <c r="B20" s="30" t="s">
        <v>956</v>
      </c>
      <c r="C20" s="30" t="s">
        <v>211</v>
      </c>
      <c r="D20" s="13">
        <v>15500000</v>
      </c>
      <c r="E20" s="14">
        <v>14940.9</v>
      </c>
      <c r="F20" s="15">
        <v>1.44E-2</v>
      </c>
      <c r="G20" s="15">
        <v>7.6600000000000001E-2</v>
      </c>
    </row>
    <row r="21" spans="1:7" x14ac:dyDescent="0.3">
      <c r="A21" s="12" t="s">
        <v>957</v>
      </c>
      <c r="B21" s="30" t="s">
        <v>958</v>
      </c>
      <c r="C21" s="30" t="s">
        <v>211</v>
      </c>
      <c r="D21" s="13">
        <v>12500000</v>
      </c>
      <c r="E21" s="14">
        <v>12446.64</v>
      </c>
      <c r="F21" s="15">
        <v>1.2E-2</v>
      </c>
      <c r="G21" s="15">
        <v>7.6926999999999995E-2</v>
      </c>
    </row>
    <row r="22" spans="1:7" x14ac:dyDescent="0.3">
      <c r="A22" s="12" t="s">
        <v>959</v>
      </c>
      <c r="B22" s="30" t="s">
        <v>960</v>
      </c>
      <c r="C22" s="30" t="s">
        <v>211</v>
      </c>
      <c r="D22" s="13">
        <v>11200000</v>
      </c>
      <c r="E22" s="14">
        <v>11620.25</v>
      </c>
      <c r="F22" s="15">
        <v>1.12E-2</v>
      </c>
      <c r="G22" s="15">
        <v>7.5128E-2</v>
      </c>
    </row>
    <row r="23" spans="1:7" x14ac:dyDescent="0.3">
      <c r="A23" s="12" t="s">
        <v>961</v>
      </c>
      <c r="B23" s="30" t="s">
        <v>962</v>
      </c>
      <c r="C23" s="30" t="s">
        <v>222</v>
      </c>
      <c r="D23" s="13">
        <v>11000000</v>
      </c>
      <c r="E23" s="14">
        <v>10869.67</v>
      </c>
      <c r="F23" s="15">
        <v>1.0500000000000001E-2</v>
      </c>
      <c r="G23" s="15">
        <v>7.6799999999999993E-2</v>
      </c>
    </row>
    <row r="24" spans="1:7" x14ac:dyDescent="0.3">
      <c r="A24" s="12" t="s">
        <v>963</v>
      </c>
      <c r="B24" s="30" t="s">
        <v>964</v>
      </c>
      <c r="C24" s="30" t="s">
        <v>208</v>
      </c>
      <c r="D24" s="13">
        <v>11000000</v>
      </c>
      <c r="E24" s="14">
        <v>10677.43</v>
      </c>
      <c r="F24" s="15">
        <v>1.03E-2</v>
      </c>
      <c r="G24" s="15">
        <v>7.6300000000000007E-2</v>
      </c>
    </row>
    <row r="25" spans="1:7" x14ac:dyDescent="0.3">
      <c r="A25" s="12" t="s">
        <v>965</v>
      </c>
      <c r="B25" s="30" t="s">
        <v>966</v>
      </c>
      <c r="C25" s="30" t="s">
        <v>211</v>
      </c>
      <c r="D25" s="13">
        <v>10000000</v>
      </c>
      <c r="E25" s="14">
        <v>10118.620000000001</v>
      </c>
      <c r="F25" s="15">
        <v>9.7999999999999997E-3</v>
      </c>
      <c r="G25" s="15">
        <v>7.5475E-2</v>
      </c>
    </row>
    <row r="26" spans="1:7" x14ac:dyDescent="0.3">
      <c r="A26" s="12" t="s">
        <v>967</v>
      </c>
      <c r="B26" s="30" t="s">
        <v>968</v>
      </c>
      <c r="C26" s="30" t="s">
        <v>211</v>
      </c>
      <c r="D26" s="13">
        <v>10500000</v>
      </c>
      <c r="E26" s="14">
        <v>10107.86</v>
      </c>
      <c r="F26" s="15">
        <v>9.7999999999999997E-3</v>
      </c>
      <c r="G26" s="15">
        <v>7.6600000000000001E-2</v>
      </c>
    </row>
    <row r="27" spans="1:7" x14ac:dyDescent="0.3">
      <c r="A27" s="12" t="s">
        <v>969</v>
      </c>
      <c r="B27" s="30" t="s">
        <v>970</v>
      </c>
      <c r="C27" s="30" t="s">
        <v>208</v>
      </c>
      <c r="D27" s="13">
        <v>7600000</v>
      </c>
      <c r="E27" s="14">
        <v>7539.1</v>
      </c>
      <c r="F27" s="15">
        <v>7.3000000000000001E-3</v>
      </c>
      <c r="G27" s="15">
        <v>7.4838000000000002E-2</v>
      </c>
    </row>
    <row r="28" spans="1:7" x14ac:dyDescent="0.3">
      <c r="A28" s="12" t="s">
        <v>971</v>
      </c>
      <c r="B28" s="30" t="s">
        <v>972</v>
      </c>
      <c r="C28" s="30" t="s">
        <v>211</v>
      </c>
      <c r="D28" s="13">
        <v>6000000</v>
      </c>
      <c r="E28" s="14">
        <v>6228.35</v>
      </c>
      <c r="F28" s="15">
        <v>6.0000000000000001E-3</v>
      </c>
      <c r="G28" s="15">
        <v>7.5200000000000003E-2</v>
      </c>
    </row>
    <row r="29" spans="1:7" x14ac:dyDescent="0.3">
      <c r="A29" s="12" t="s">
        <v>973</v>
      </c>
      <c r="B29" s="30" t="s">
        <v>974</v>
      </c>
      <c r="C29" s="30" t="s">
        <v>211</v>
      </c>
      <c r="D29" s="13">
        <v>6000000</v>
      </c>
      <c r="E29" s="14">
        <v>6064.79</v>
      </c>
      <c r="F29" s="15">
        <v>5.8999999999999999E-3</v>
      </c>
      <c r="G29" s="15">
        <v>7.5075000000000003E-2</v>
      </c>
    </row>
    <row r="30" spans="1:7" x14ac:dyDescent="0.3">
      <c r="A30" s="12" t="s">
        <v>975</v>
      </c>
      <c r="B30" s="30" t="s">
        <v>976</v>
      </c>
      <c r="C30" s="30" t="s">
        <v>211</v>
      </c>
      <c r="D30" s="13">
        <v>5000000</v>
      </c>
      <c r="E30" s="14">
        <v>5067.4799999999996</v>
      </c>
      <c r="F30" s="15">
        <v>4.8999999999999998E-3</v>
      </c>
      <c r="G30" s="15">
        <v>7.6114000000000001E-2</v>
      </c>
    </row>
    <row r="31" spans="1:7" x14ac:dyDescent="0.3">
      <c r="A31" s="12" t="s">
        <v>977</v>
      </c>
      <c r="B31" s="30" t="s">
        <v>978</v>
      </c>
      <c r="C31" s="30" t="s">
        <v>211</v>
      </c>
      <c r="D31" s="13">
        <v>5000000</v>
      </c>
      <c r="E31" s="14">
        <v>4993.72</v>
      </c>
      <c r="F31" s="15">
        <v>4.7999999999999996E-3</v>
      </c>
      <c r="G31" s="15">
        <v>7.6200000000000004E-2</v>
      </c>
    </row>
    <row r="32" spans="1:7" x14ac:dyDescent="0.3">
      <c r="A32" s="12" t="s">
        <v>979</v>
      </c>
      <c r="B32" s="30" t="s">
        <v>980</v>
      </c>
      <c r="C32" s="30" t="s">
        <v>208</v>
      </c>
      <c r="D32" s="13">
        <v>4000000</v>
      </c>
      <c r="E32" s="14">
        <v>3946.25</v>
      </c>
      <c r="F32" s="15">
        <v>3.8E-3</v>
      </c>
      <c r="G32" s="15">
        <v>7.4838000000000002E-2</v>
      </c>
    </row>
    <row r="33" spans="1:7" x14ac:dyDescent="0.3">
      <c r="A33" s="12" t="s">
        <v>981</v>
      </c>
      <c r="B33" s="30" t="s">
        <v>982</v>
      </c>
      <c r="C33" s="30" t="s">
        <v>222</v>
      </c>
      <c r="D33" s="13">
        <v>3300000</v>
      </c>
      <c r="E33" s="14">
        <v>3291.43</v>
      </c>
      <c r="F33" s="15">
        <v>3.2000000000000002E-3</v>
      </c>
      <c r="G33" s="15">
        <v>7.4838000000000002E-2</v>
      </c>
    </row>
    <row r="34" spans="1:7" x14ac:dyDescent="0.3">
      <c r="A34" s="12" t="s">
        <v>983</v>
      </c>
      <c r="B34" s="30" t="s">
        <v>984</v>
      </c>
      <c r="C34" s="30" t="s">
        <v>211</v>
      </c>
      <c r="D34" s="13">
        <v>2700000</v>
      </c>
      <c r="E34" s="14">
        <v>2746.22</v>
      </c>
      <c r="F34" s="15">
        <v>2.7000000000000001E-3</v>
      </c>
      <c r="G34" s="15">
        <v>7.5073000000000001E-2</v>
      </c>
    </row>
    <row r="35" spans="1:7" x14ac:dyDescent="0.3">
      <c r="A35" s="12" t="s">
        <v>985</v>
      </c>
      <c r="B35" s="30" t="s">
        <v>986</v>
      </c>
      <c r="C35" s="30" t="s">
        <v>211</v>
      </c>
      <c r="D35" s="13">
        <v>2500000</v>
      </c>
      <c r="E35" s="14">
        <v>2595.3200000000002</v>
      </c>
      <c r="F35" s="15">
        <v>2.5000000000000001E-3</v>
      </c>
      <c r="G35" s="15">
        <v>7.5200000000000003E-2</v>
      </c>
    </row>
    <row r="36" spans="1:7" x14ac:dyDescent="0.3">
      <c r="A36" s="12" t="s">
        <v>987</v>
      </c>
      <c r="B36" s="30" t="s">
        <v>988</v>
      </c>
      <c r="C36" s="30" t="s">
        <v>211</v>
      </c>
      <c r="D36" s="13">
        <v>2500000</v>
      </c>
      <c r="E36" s="14">
        <v>2494.17</v>
      </c>
      <c r="F36" s="15">
        <v>2.3999999999999998E-3</v>
      </c>
      <c r="G36" s="15">
        <v>7.6799999999999993E-2</v>
      </c>
    </row>
    <row r="37" spans="1:7" x14ac:dyDescent="0.3">
      <c r="A37" s="12" t="s">
        <v>989</v>
      </c>
      <c r="B37" s="30" t="s">
        <v>990</v>
      </c>
      <c r="C37" s="30" t="s">
        <v>211</v>
      </c>
      <c r="D37" s="13">
        <v>2000000</v>
      </c>
      <c r="E37" s="14">
        <v>2025.16</v>
      </c>
      <c r="F37" s="15">
        <v>2E-3</v>
      </c>
      <c r="G37" s="15">
        <v>7.5249999999999997E-2</v>
      </c>
    </row>
    <row r="38" spans="1:7" x14ac:dyDescent="0.3">
      <c r="A38" s="12" t="s">
        <v>991</v>
      </c>
      <c r="B38" s="30" t="s">
        <v>992</v>
      </c>
      <c r="C38" s="30" t="s">
        <v>211</v>
      </c>
      <c r="D38" s="13">
        <v>1500000</v>
      </c>
      <c r="E38" s="14">
        <v>1449.83</v>
      </c>
      <c r="F38" s="15">
        <v>1.4E-3</v>
      </c>
      <c r="G38" s="15">
        <v>7.6225000000000001E-2</v>
      </c>
    </row>
    <row r="39" spans="1:7" x14ac:dyDescent="0.3">
      <c r="A39" s="12" t="s">
        <v>993</v>
      </c>
      <c r="B39" s="30" t="s">
        <v>994</v>
      </c>
      <c r="C39" s="30" t="s">
        <v>222</v>
      </c>
      <c r="D39" s="13">
        <v>1109000</v>
      </c>
      <c r="E39" s="14">
        <v>1139.94</v>
      </c>
      <c r="F39" s="15">
        <v>1.1000000000000001E-3</v>
      </c>
      <c r="G39" s="15">
        <v>7.4837000000000001E-2</v>
      </c>
    </row>
    <row r="40" spans="1:7" x14ac:dyDescent="0.3">
      <c r="A40" s="12" t="s">
        <v>995</v>
      </c>
      <c r="B40" s="30" t="s">
        <v>996</v>
      </c>
      <c r="C40" s="30" t="s">
        <v>222</v>
      </c>
      <c r="D40" s="13">
        <v>1000000</v>
      </c>
      <c r="E40" s="14">
        <v>1026.44</v>
      </c>
      <c r="F40" s="15">
        <v>1E-3</v>
      </c>
      <c r="G40" s="15">
        <v>7.4837000000000001E-2</v>
      </c>
    </row>
    <row r="41" spans="1:7" x14ac:dyDescent="0.3">
      <c r="A41" s="12" t="s">
        <v>997</v>
      </c>
      <c r="B41" s="30" t="s">
        <v>998</v>
      </c>
      <c r="C41" s="30" t="s">
        <v>211</v>
      </c>
      <c r="D41" s="13">
        <v>500000</v>
      </c>
      <c r="E41" s="14">
        <v>515.98</v>
      </c>
      <c r="F41" s="15">
        <v>5.0000000000000001E-4</v>
      </c>
      <c r="G41" s="15">
        <v>7.6113E-2</v>
      </c>
    </row>
    <row r="42" spans="1:7" x14ac:dyDescent="0.3">
      <c r="A42" s="12" t="s">
        <v>999</v>
      </c>
      <c r="B42" s="30" t="s">
        <v>1000</v>
      </c>
      <c r="C42" s="30" t="s">
        <v>211</v>
      </c>
      <c r="D42" s="13">
        <v>500000</v>
      </c>
      <c r="E42" s="14">
        <v>479.78</v>
      </c>
      <c r="F42" s="15">
        <v>5.0000000000000001E-4</v>
      </c>
      <c r="G42" s="15">
        <v>7.5499999999999998E-2</v>
      </c>
    </row>
    <row r="43" spans="1:7" x14ac:dyDescent="0.3">
      <c r="A43" s="16" t="s">
        <v>124</v>
      </c>
      <c r="B43" s="31"/>
      <c r="C43" s="31"/>
      <c r="D43" s="17"/>
      <c r="E43" s="18">
        <v>524586.84</v>
      </c>
      <c r="F43" s="19">
        <v>0.50660000000000005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6" t="s">
        <v>293</v>
      </c>
      <c r="B45" s="30"/>
      <c r="C45" s="30"/>
      <c r="D45" s="13"/>
      <c r="E45" s="14"/>
      <c r="F45" s="15"/>
      <c r="G45" s="15"/>
    </row>
    <row r="46" spans="1:7" x14ac:dyDescent="0.3">
      <c r="A46" s="12" t="s">
        <v>1001</v>
      </c>
      <c r="B46" s="30" t="s">
        <v>1002</v>
      </c>
      <c r="C46" s="30" t="s">
        <v>117</v>
      </c>
      <c r="D46" s="13">
        <v>34500000</v>
      </c>
      <c r="E46" s="14">
        <v>33223.19</v>
      </c>
      <c r="F46" s="15">
        <v>3.2099999999999997E-2</v>
      </c>
      <c r="G46" s="15">
        <v>7.3875202119999997E-2</v>
      </c>
    </row>
    <row r="47" spans="1:7" x14ac:dyDescent="0.3">
      <c r="A47" s="16" t="s">
        <v>124</v>
      </c>
      <c r="B47" s="31"/>
      <c r="C47" s="31"/>
      <c r="D47" s="17"/>
      <c r="E47" s="18">
        <v>33223.19</v>
      </c>
      <c r="F47" s="19">
        <v>3.2099999999999997E-2</v>
      </c>
      <c r="G47" s="20"/>
    </row>
    <row r="48" spans="1:7" x14ac:dyDescent="0.3">
      <c r="A48" s="16" t="s">
        <v>657</v>
      </c>
      <c r="B48" s="30"/>
      <c r="C48" s="30"/>
      <c r="D48" s="13"/>
      <c r="E48" s="14"/>
      <c r="F48" s="15"/>
      <c r="G48" s="15"/>
    </row>
    <row r="49" spans="1:7" x14ac:dyDescent="0.3">
      <c r="A49" s="12" t="s">
        <v>1003</v>
      </c>
      <c r="B49" s="30" t="s">
        <v>1004</v>
      </c>
      <c r="C49" s="30" t="s">
        <v>117</v>
      </c>
      <c r="D49" s="13">
        <v>33500000</v>
      </c>
      <c r="E49" s="14">
        <v>34156.5</v>
      </c>
      <c r="F49" s="15">
        <v>3.3000000000000002E-2</v>
      </c>
      <c r="G49" s="15">
        <v>7.5754798595999998E-2</v>
      </c>
    </row>
    <row r="50" spans="1:7" x14ac:dyDescent="0.3">
      <c r="A50" s="12" t="s">
        <v>1005</v>
      </c>
      <c r="B50" s="30" t="s">
        <v>1006</v>
      </c>
      <c r="C50" s="30" t="s">
        <v>117</v>
      </c>
      <c r="D50" s="13">
        <v>30000000</v>
      </c>
      <c r="E50" s="14">
        <v>29173.11</v>
      </c>
      <c r="F50" s="15">
        <v>2.8199999999999999E-2</v>
      </c>
      <c r="G50" s="15">
        <v>7.5464406115999999E-2</v>
      </c>
    </row>
    <row r="51" spans="1:7" x14ac:dyDescent="0.3">
      <c r="A51" s="12" t="s">
        <v>1007</v>
      </c>
      <c r="B51" s="30" t="s">
        <v>1008</v>
      </c>
      <c r="C51" s="30" t="s">
        <v>117</v>
      </c>
      <c r="D51" s="13">
        <v>26500000</v>
      </c>
      <c r="E51" s="14">
        <v>27115.46</v>
      </c>
      <c r="F51" s="15">
        <v>2.6200000000000001E-2</v>
      </c>
      <c r="G51" s="15">
        <v>7.5859556932E-2</v>
      </c>
    </row>
    <row r="52" spans="1:7" x14ac:dyDescent="0.3">
      <c r="A52" s="12" t="s">
        <v>1009</v>
      </c>
      <c r="B52" s="30" t="s">
        <v>1010</v>
      </c>
      <c r="C52" s="30" t="s">
        <v>117</v>
      </c>
      <c r="D52" s="13">
        <v>24500000</v>
      </c>
      <c r="E52" s="14">
        <v>25041.7</v>
      </c>
      <c r="F52" s="15">
        <v>2.4199999999999999E-2</v>
      </c>
      <c r="G52" s="15">
        <v>7.6326363982000003E-2</v>
      </c>
    </row>
    <row r="53" spans="1:7" x14ac:dyDescent="0.3">
      <c r="A53" s="12" t="s">
        <v>1011</v>
      </c>
      <c r="B53" s="30" t="s">
        <v>1012</v>
      </c>
      <c r="C53" s="30" t="s">
        <v>117</v>
      </c>
      <c r="D53" s="13">
        <v>22500000</v>
      </c>
      <c r="E53" s="14">
        <v>22912.63</v>
      </c>
      <c r="F53" s="15">
        <v>2.2100000000000002E-2</v>
      </c>
      <c r="G53" s="15">
        <v>7.5754798595999998E-2</v>
      </c>
    </row>
    <row r="54" spans="1:7" x14ac:dyDescent="0.3">
      <c r="A54" s="12" t="s">
        <v>1013</v>
      </c>
      <c r="B54" s="30" t="s">
        <v>1014</v>
      </c>
      <c r="C54" s="30" t="s">
        <v>117</v>
      </c>
      <c r="D54" s="13">
        <v>20500000</v>
      </c>
      <c r="E54" s="14">
        <v>20989.07</v>
      </c>
      <c r="F54" s="15">
        <v>2.0299999999999999E-2</v>
      </c>
      <c r="G54" s="15">
        <v>7.5769319249000003E-2</v>
      </c>
    </row>
    <row r="55" spans="1:7" x14ac:dyDescent="0.3">
      <c r="A55" s="12" t="s">
        <v>1015</v>
      </c>
      <c r="B55" s="30" t="s">
        <v>1016</v>
      </c>
      <c r="C55" s="30" t="s">
        <v>117</v>
      </c>
      <c r="D55" s="13">
        <v>20500000</v>
      </c>
      <c r="E55" s="14">
        <v>20901.14</v>
      </c>
      <c r="F55" s="15">
        <v>2.0199999999999999E-2</v>
      </c>
      <c r="G55" s="15">
        <v>7.5769319249000003E-2</v>
      </c>
    </row>
    <row r="56" spans="1:7" x14ac:dyDescent="0.3">
      <c r="A56" s="12" t="s">
        <v>1017</v>
      </c>
      <c r="B56" s="30" t="s">
        <v>1018</v>
      </c>
      <c r="C56" s="30" t="s">
        <v>117</v>
      </c>
      <c r="D56" s="13">
        <v>19500000</v>
      </c>
      <c r="E56" s="14">
        <v>20016.54</v>
      </c>
      <c r="F56" s="15">
        <v>1.9300000000000001E-2</v>
      </c>
      <c r="G56" s="15">
        <v>7.5755835782E-2</v>
      </c>
    </row>
    <row r="57" spans="1:7" x14ac:dyDescent="0.3">
      <c r="A57" s="12" t="s">
        <v>1019</v>
      </c>
      <c r="B57" s="30" t="s">
        <v>1020</v>
      </c>
      <c r="C57" s="30" t="s">
        <v>117</v>
      </c>
      <c r="D57" s="13">
        <v>17500000</v>
      </c>
      <c r="E57" s="14">
        <v>17800.46</v>
      </c>
      <c r="F57" s="15">
        <v>1.72E-2</v>
      </c>
      <c r="G57" s="15">
        <v>7.5984028911999998E-2</v>
      </c>
    </row>
    <row r="58" spans="1:7" x14ac:dyDescent="0.3">
      <c r="A58" s="12" t="s">
        <v>1021</v>
      </c>
      <c r="B58" s="30" t="s">
        <v>1022</v>
      </c>
      <c r="C58" s="30" t="s">
        <v>117</v>
      </c>
      <c r="D58" s="13">
        <v>15500000</v>
      </c>
      <c r="E58" s="14">
        <v>15928.76</v>
      </c>
      <c r="F58" s="15">
        <v>1.54E-2</v>
      </c>
      <c r="G58" s="15">
        <v>7.6117844320999994E-2</v>
      </c>
    </row>
    <row r="59" spans="1:7" x14ac:dyDescent="0.3">
      <c r="A59" s="12" t="s">
        <v>1023</v>
      </c>
      <c r="B59" s="30" t="s">
        <v>1024</v>
      </c>
      <c r="C59" s="30" t="s">
        <v>117</v>
      </c>
      <c r="D59" s="13">
        <v>14500000</v>
      </c>
      <c r="E59" s="14">
        <v>14852.41</v>
      </c>
      <c r="F59" s="15">
        <v>1.43E-2</v>
      </c>
      <c r="G59" s="15">
        <v>7.5969506810000004E-2</v>
      </c>
    </row>
    <row r="60" spans="1:7" x14ac:dyDescent="0.3">
      <c r="A60" s="12" t="s">
        <v>1025</v>
      </c>
      <c r="B60" s="30" t="s">
        <v>1026</v>
      </c>
      <c r="C60" s="30" t="s">
        <v>117</v>
      </c>
      <c r="D60" s="13">
        <v>14000000</v>
      </c>
      <c r="E60" s="14">
        <v>14266.88</v>
      </c>
      <c r="F60" s="15">
        <v>1.38E-2</v>
      </c>
      <c r="G60" s="15">
        <v>7.6118881681999997E-2</v>
      </c>
    </row>
    <row r="61" spans="1:7" x14ac:dyDescent="0.3">
      <c r="A61" s="12" t="s">
        <v>1027</v>
      </c>
      <c r="B61" s="30" t="s">
        <v>1028</v>
      </c>
      <c r="C61" s="30" t="s">
        <v>117</v>
      </c>
      <c r="D61" s="13">
        <v>11500000</v>
      </c>
      <c r="E61" s="14">
        <v>11747.8</v>
      </c>
      <c r="F61" s="15">
        <v>1.1299999999999999E-2</v>
      </c>
      <c r="G61" s="15">
        <v>7.5984028911999998E-2</v>
      </c>
    </row>
    <row r="62" spans="1:7" x14ac:dyDescent="0.3">
      <c r="A62" s="12" t="s">
        <v>1029</v>
      </c>
      <c r="B62" s="30" t="s">
        <v>1030</v>
      </c>
      <c r="C62" s="30" t="s">
        <v>117</v>
      </c>
      <c r="D62" s="13">
        <v>10500000</v>
      </c>
      <c r="E62" s="14">
        <v>10818.78</v>
      </c>
      <c r="F62" s="15">
        <v>1.04E-2</v>
      </c>
      <c r="G62" s="15">
        <v>7.6065976896000004E-2</v>
      </c>
    </row>
    <row r="63" spans="1:7" x14ac:dyDescent="0.3">
      <c r="A63" s="12" t="s">
        <v>1031</v>
      </c>
      <c r="B63" s="30" t="s">
        <v>1032</v>
      </c>
      <c r="C63" s="30" t="s">
        <v>117</v>
      </c>
      <c r="D63" s="13">
        <v>10500000</v>
      </c>
      <c r="E63" s="14">
        <v>10754.04</v>
      </c>
      <c r="F63" s="15">
        <v>1.04E-2</v>
      </c>
      <c r="G63" s="15">
        <v>7.6326363982000003E-2</v>
      </c>
    </row>
    <row r="64" spans="1:7" x14ac:dyDescent="0.3">
      <c r="A64" s="12" t="s">
        <v>1033</v>
      </c>
      <c r="B64" s="30" t="s">
        <v>1034</v>
      </c>
      <c r="C64" s="30" t="s">
        <v>117</v>
      </c>
      <c r="D64" s="13">
        <v>9500000</v>
      </c>
      <c r="E64" s="14">
        <v>9682.42</v>
      </c>
      <c r="F64" s="15">
        <v>9.2999999999999992E-3</v>
      </c>
      <c r="G64" s="15">
        <v>7.6050416911999999E-2</v>
      </c>
    </row>
    <row r="65" spans="1:7" x14ac:dyDescent="0.3">
      <c r="A65" s="12" t="s">
        <v>1035</v>
      </c>
      <c r="B65" s="30" t="s">
        <v>1036</v>
      </c>
      <c r="C65" s="30" t="s">
        <v>117</v>
      </c>
      <c r="D65" s="13">
        <v>9500000</v>
      </c>
      <c r="E65" s="14">
        <v>9661.34</v>
      </c>
      <c r="F65" s="15">
        <v>9.2999999999999992E-3</v>
      </c>
      <c r="G65" s="15">
        <v>7.5769319249000003E-2</v>
      </c>
    </row>
    <row r="66" spans="1:7" x14ac:dyDescent="0.3">
      <c r="A66" s="12" t="s">
        <v>1037</v>
      </c>
      <c r="B66" s="30" t="s">
        <v>1038</v>
      </c>
      <c r="C66" s="30" t="s">
        <v>117</v>
      </c>
      <c r="D66" s="13">
        <v>9000000</v>
      </c>
      <c r="E66" s="14">
        <v>9199.86</v>
      </c>
      <c r="F66" s="15">
        <v>8.8999999999999999E-3</v>
      </c>
      <c r="G66" s="15">
        <v>7.5769319249000003E-2</v>
      </c>
    </row>
    <row r="67" spans="1:7" x14ac:dyDescent="0.3">
      <c r="A67" s="12" t="s">
        <v>1039</v>
      </c>
      <c r="B67" s="30" t="s">
        <v>1040</v>
      </c>
      <c r="C67" s="30" t="s">
        <v>117</v>
      </c>
      <c r="D67" s="13">
        <v>8000000</v>
      </c>
      <c r="E67" s="14">
        <v>8210.16</v>
      </c>
      <c r="F67" s="15">
        <v>7.9000000000000008E-3</v>
      </c>
      <c r="G67" s="15">
        <v>7.5858519696000007E-2</v>
      </c>
    </row>
    <row r="68" spans="1:7" x14ac:dyDescent="0.3">
      <c r="A68" s="12" t="s">
        <v>1041</v>
      </c>
      <c r="B68" s="30" t="s">
        <v>1042</v>
      </c>
      <c r="C68" s="30" t="s">
        <v>117</v>
      </c>
      <c r="D68" s="13">
        <v>7500000</v>
      </c>
      <c r="E68" s="14">
        <v>7701.68</v>
      </c>
      <c r="F68" s="15">
        <v>7.4000000000000003E-3</v>
      </c>
      <c r="G68" s="15">
        <v>7.5769319249000003E-2</v>
      </c>
    </row>
    <row r="69" spans="1:7" x14ac:dyDescent="0.3">
      <c r="A69" s="12" t="s">
        <v>1043</v>
      </c>
      <c r="B69" s="30" t="s">
        <v>1044</v>
      </c>
      <c r="C69" s="30" t="s">
        <v>117</v>
      </c>
      <c r="D69" s="13">
        <v>7500000</v>
      </c>
      <c r="E69" s="14">
        <v>7627.44</v>
      </c>
      <c r="F69" s="15">
        <v>7.4000000000000003E-3</v>
      </c>
      <c r="G69" s="15">
        <v>7.5969506810000004E-2</v>
      </c>
    </row>
    <row r="70" spans="1:7" x14ac:dyDescent="0.3">
      <c r="A70" s="12" t="s">
        <v>1045</v>
      </c>
      <c r="B70" s="30" t="s">
        <v>1046</v>
      </c>
      <c r="C70" s="30" t="s">
        <v>117</v>
      </c>
      <c r="D70" s="13">
        <v>7500000</v>
      </c>
      <c r="E70" s="14">
        <v>7626.74</v>
      </c>
      <c r="F70" s="15">
        <v>7.4000000000000003E-3</v>
      </c>
      <c r="G70" s="15">
        <v>7.6118881681999997E-2</v>
      </c>
    </row>
    <row r="71" spans="1:7" x14ac:dyDescent="0.3">
      <c r="A71" s="12" t="s">
        <v>1047</v>
      </c>
      <c r="B71" s="30" t="s">
        <v>1048</v>
      </c>
      <c r="C71" s="30" t="s">
        <v>117</v>
      </c>
      <c r="D71" s="13">
        <v>7219500</v>
      </c>
      <c r="E71" s="14">
        <v>7312.52</v>
      </c>
      <c r="F71" s="15">
        <v>7.1000000000000004E-3</v>
      </c>
      <c r="G71" s="15">
        <v>7.5717460223999999E-2</v>
      </c>
    </row>
    <row r="72" spans="1:7" x14ac:dyDescent="0.3">
      <c r="A72" s="12" t="s">
        <v>1049</v>
      </c>
      <c r="B72" s="30" t="s">
        <v>1050</v>
      </c>
      <c r="C72" s="30" t="s">
        <v>117</v>
      </c>
      <c r="D72" s="13">
        <v>7000000</v>
      </c>
      <c r="E72" s="14">
        <v>7168.67</v>
      </c>
      <c r="F72" s="15">
        <v>6.8999999999999999E-3</v>
      </c>
      <c r="G72" s="15">
        <v>7.6065976896000004E-2</v>
      </c>
    </row>
    <row r="73" spans="1:7" x14ac:dyDescent="0.3">
      <c r="A73" s="12" t="s">
        <v>1051</v>
      </c>
      <c r="B73" s="30" t="s">
        <v>1052</v>
      </c>
      <c r="C73" s="30" t="s">
        <v>117</v>
      </c>
      <c r="D73" s="13">
        <v>7000000</v>
      </c>
      <c r="E73" s="14">
        <v>7125.02</v>
      </c>
      <c r="F73" s="15">
        <v>6.8999999999999999E-3</v>
      </c>
      <c r="G73" s="15">
        <v>7.6050416911999999E-2</v>
      </c>
    </row>
    <row r="74" spans="1:7" x14ac:dyDescent="0.3">
      <c r="A74" s="12" t="s">
        <v>1053</v>
      </c>
      <c r="B74" s="30" t="s">
        <v>1054</v>
      </c>
      <c r="C74" s="30" t="s">
        <v>117</v>
      </c>
      <c r="D74" s="13">
        <v>6500000</v>
      </c>
      <c r="E74" s="14">
        <v>6690.55</v>
      </c>
      <c r="F74" s="15">
        <v>6.4999999999999997E-3</v>
      </c>
      <c r="G74" s="15">
        <v>7.6050416911999999E-2</v>
      </c>
    </row>
    <row r="75" spans="1:7" x14ac:dyDescent="0.3">
      <c r="A75" s="12" t="s">
        <v>1055</v>
      </c>
      <c r="B75" s="30" t="s">
        <v>1056</v>
      </c>
      <c r="C75" s="30" t="s">
        <v>117</v>
      </c>
      <c r="D75" s="13">
        <v>6500000</v>
      </c>
      <c r="E75" s="14">
        <v>6643.09</v>
      </c>
      <c r="F75" s="15">
        <v>6.4000000000000003E-3</v>
      </c>
      <c r="G75" s="15">
        <v>7.6065976896000004E-2</v>
      </c>
    </row>
    <row r="76" spans="1:7" x14ac:dyDescent="0.3">
      <c r="A76" s="12" t="s">
        <v>1057</v>
      </c>
      <c r="B76" s="30" t="s">
        <v>1058</v>
      </c>
      <c r="C76" s="30" t="s">
        <v>117</v>
      </c>
      <c r="D76" s="13">
        <v>6000000</v>
      </c>
      <c r="E76" s="14">
        <v>6134.83</v>
      </c>
      <c r="F76" s="15">
        <v>5.8999999999999999E-3</v>
      </c>
      <c r="G76" s="15">
        <v>7.6050416911999999E-2</v>
      </c>
    </row>
    <row r="77" spans="1:7" x14ac:dyDescent="0.3">
      <c r="A77" s="12" t="s">
        <v>1059</v>
      </c>
      <c r="B77" s="30" t="s">
        <v>1060</v>
      </c>
      <c r="C77" s="30" t="s">
        <v>117</v>
      </c>
      <c r="D77" s="13">
        <v>5000000</v>
      </c>
      <c r="E77" s="14">
        <v>5135.57</v>
      </c>
      <c r="F77" s="15">
        <v>5.0000000000000001E-3</v>
      </c>
      <c r="G77" s="15">
        <v>7.5969506810000004E-2</v>
      </c>
    </row>
    <row r="78" spans="1:7" x14ac:dyDescent="0.3">
      <c r="A78" s="12" t="s">
        <v>1061</v>
      </c>
      <c r="B78" s="30" t="s">
        <v>1062</v>
      </c>
      <c r="C78" s="30" t="s">
        <v>117</v>
      </c>
      <c r="D78" s="13">
        <v>5000000</v>
      </c>
      <c r="E78" s="14">
        <v>5096.8999999999996</v>
      </c>
      <c r="F78" s="15">
        <v>4.8999999999999998E-3</v>
      </c>
      <c r="G78" s="15">
        <v>7.6065976896000004E-2</v>
      </c>
    </row>
    <row r="79" spans="1:7" x14ac:dyDescent="0.3">
      <c r="A79" s="12" t="s">
        <v>1063</v>
      </c>
      <c r="B79" s="30" t="s">
        <v>1064</v>
      </c>
      <c r="C79" s="30" t="s">
        <v>117</v>
      </c>
      <c r="D79" s="13">
        <v>5000000</v>
      </c>
      <c r="E79" s="14">
        <v>5096.04</v>
      </c>
      <c r="F79" s="15">
        <v>4.8999999999999998E-3</v>
      </c>
      <c r="G79" s="15">
        <v>7.5945649283999994E-2</v>
      </c>
    </row>
    <row r="80" spans="1:7" x14ac:dyDescent="0.3">
      <c r="A80" s="12" t="s">
        <v>1065</v>
      </c>
      <c r="B80" s="30" t="s">
        <v>1066</v>
      </c>
      <c r="C80" s="30" t="s">
        <v>117</v>
      </c>
      <c r="D80" s="13">
        <v>5000000</v>
      </c>
      <c r="E80" s="14">
        <v>5094.83</v>
      </c>
      <c r="F80" s="15">
        <v>4.8999999999999998E-3</v>
      </c>
      <c r="G80" s="15">
        <v>7.5859556932E-2</v>
      </c>
    </row>
    <row r="81" spans="1:7" x14ac:dyDescent="0.3">
      <c r="A81" s="12" t="s">
        <v>1067</v>
      </c>
      <c r="B81" s="30" t="s">
        <v>1068</v>
      </c>
      <c r="C81" s="30" t="s">
        <v>117</v>
      </c>
      <c r="D81" s="13">
        <v>4500000</v>
      </c>
      <c r="E81" s="14">
        <v>4628.3100000000004</v>
      </c>
      <c r="F81" s="15">
        <v>4.4999999999999997E-3</v>
      </c>
      <c r="G81" s="15">
        <v>7.6326363982000003E-2</v>
      </c>
    </row>
    <row r="82" spans="1:7" x14ac:dyDescent="0.3">
      <c r="A82" s="12" t="s">
        <v>1069</v>
      </c>
      <c r="B82" s="30" t="s">
        <v>1070</v>
      </c>
      <c r="C82" s="30" t="s">
        <v>117</v>
      </c>
      <c r="D82" s="13">
        <v>3500000</v>
      </c>
      <c r="E82" s="14">
        <v>3583.42</v>
      </c>
      <c r="F82" s="15">
        <v>3.5000000000000001E-3</v>
      </c>
      <c r="G82" s="15">
        <v>7.5984028911999998E-2</v>
      </c>
    </row>
    <row r="83" spans="1:7" x14ac:dyDescent="0.3">
      <c r="A83" s="12" t="s">
        <v>1071</v>
      </c>
      <c r="B83" s="30" t="s">
        <v>1072</v>
      </c>
      <c r="C83" s="30" t="s">
        <v>117</v>
      </c>
      <c r="D83" s="13">
        <v>3000000</v>
      </c>
      <c r="E83" s="14">
        <v>3064.79</v>
      </c>
      <c r="F83" s="15">
        <v>3.0000000000000001E-3</v>
      </c>
      <c r="G83" s="15">
        <v>7.5858519696000007E-2</v>
      </c>
    </row>
    <row r="84" spans="1:7" x14ac:dyDescent="0.3">
      <c r="A84" s="12" t="s">
        <v>1073</v>
      </c>
      <c r="B84" s="30" t="s">
        <v>1074</v>
      </c>
      <c r="C84" s="30" t="s">
        <v>117</v>
      </c>
      <c r="D84" s="13">
        <v>3000000</v>
      </c>
      <c r="E84" s="14">
        <v>3057.39</v>
      </c>
      <c r="F84" s="15">
        <v>3.0000000000000001E-3</v>
      </c>
      <c r="G84" s="15">
        <v>7.5984028911999998E-2</v>
      </c>
    </row>
    <row r="85" spans="1:7" x14ac:dyDescent="0.3">
      <c r="A85" s="12" t="s">
        <v>1075</v>
      </c>
      <c r="B85" s="30" t="s">
        <v>1076</v>
      </c>
      <c r="C85" s="30" t="s">
        <v>117</v>
      </c>
      <c r="D85" s="13">
        <v>2500000</v>
      </c>
      <c r="E85" s="14">
        <v>2548.42</v>
      </c>
      <c r="F85" s="15">
        <v>2.5000000000000001E-3</v>
      </c>
      <c r="G85" s="15">
        <v>7.5969506810000004E-2</v>
      </c>
    </row>
    <row r="86" spans="1:7" x14ac:dyDescent="0.3">
      <c r="A86" s="12" t="s">
        <v>1077</v>
      </c>
      <c r="B86" s="30" t="s">
        <v>1078</v>
      </c>
      <c r="C86" s="30" t="s">
        <v>117</v>
      </c>
      <c r="D86" s="13">
        <v>2500000</v>
      </c>
      <c r="E86" s="14">
        <v>2535.65</v>
      </c>
      <c r="F86" s="15">
        <v>2.3999999999999998E-3</v>
      </c>
      <c r="G86" s="15">
        <v>7.5504851289999994E-2</v>
      </c>
    </row>
    <row r="87" spans="1:7" x14ac:dyDescent="0.3">
      <c r="A87" s="12" t="s">
        <v>1079</v>
      </c>
      <c r="B87" s="30" t="s">
        <v>1080</v>
      </c>
      <c r="C87" s="30" t="s">
        <v>117</v>
      </c>
      <c r="D87" s="13">
        <v>2500000</v>
      </c>
      <c r="E87" s="14">
        <v>2524.0500000000002</v>
      </c>
      <c r="F87" s="15">
        <v>2.3999999999999998E-3</v>
      </c>
      <c r="G87" s="15">
        <v>7.612510586E-2</v>
      </c>
    </row>
    <row r="88" spans="1:7" x14ac:dyDescent="0.3">
      <c r="A88" s="12" t="s">
        <v>1081</v>
      </c>
      <c r="B88" s="30" t="s">
        <v>1082</v>
      </c>
      <c r="C88" s="30" t="s">
        <v>117</v>
      </c>
      <c r="D88" s="13">
        <v>2000000</v>
      </c>
      <c r="E88" s="14">
        <v>2032.78</v>
      </c>
      <c r="F88" s="15">
        <v>2E-3</v>
      </c>
      <c r="G88" s="15">
        <v>7.5858519696000007E-2</v>
      </c>
    </row>
    <row r="89" spans="1:7" x14ac:dyDescent="0.3">
      <c r="A89" s="12" t="s">
        <v>1083</v>
      </c>
      <c r="B89" s="30" t="s">
        <v>1084</v>
      </c>
      <c r="C89" s="30" t="s">
        <v>117</v>
      </c>
      <c r="D89" s="13">
        <v>1500000</v>
      </c>
      <c r="E89" s="14">
        <v>1525.52</v>
      </c>
      <c r="F89" s="15">
        <v>1.5E-3</v>
      </c>
      <c r="G89" s="15">
        <v>7.5755835782E-2</v>
      </c>
    </row>
    <row r="90" spans="1:7" x14ac:dyDescent="0.3">
      <c r="A90" s="12" t="s">
        <v>1085</v>
      </c>
      <c r="B90" s="30" t="s">
        <v>1086</v>
      </c>
      <c r="C90" s="30" t="s">
        <v>117</v>
      </c>
      <c r="D90" s="13">
        <v>1000000</v>
      </c>
      <c r="E90" s="14">
        <v>1021.56</v>
      </c>
      <c r="F90" s="15">
        <v>1E-3</v>
      </c>
      <c r="G90" s="15">
        <v>7.5774505219999996E-2</v>
      </c>
    </row>
    <row r="91" spans="1:7" x14ac:dyDescent="0.3">
      <c r="A91" s="12" t="s">
        <v>1087</v>
      </c>
      <c r="B91" s="30" t="s">
        <v>1088</v>
      </c>
      <c r="C91" s="30" t="s">
        <v>117</v>
      </c>
      <c r="D91" s="13">
        <v>500000</v>
      </c>
      <c r="E91" s="14">
        <v>507.13</v>
      </c>
      <c r="F91" s="15">
        <v>5.0000000000000001E-4</v>
      </c>
      <c r="G91" s="15">
        <v>7.5865780359999996E-2</v>
      </c>
    </row>
    <row r="92" spans="1:7" x14ac:dyDescent="0.3">
      <c r="A92" s="12" t="s">
        <v>1089</v>
      </c>
      <c r="B92" s="30" t="s">
        <v>1090</v>
      </c>
      <c r="C92" s="30" t="s">
        <v>117</v>
      </c>
      <c r="D92" s="13">
        <v>500000</v>
      </c>
      <c r="E92" s="14">
        <v>507.11</v>
      </c>
      <c r="F92" s="15">
        <v>5.0000000000000001E-4</v>
      </c>
      <c r="G92" s="15">
        <v>7.5880301762000002E-2</v>
      </c>
    </row>
    <row r="93" spans="1:7" x14ac:dyDescent="0.3">
      <c r="A93" s="12" t="s">
        <v>1091</v>
      </c>
      <c r="B93" s="30" t="s">
        <v>1092</v>
      </c>
      <c r="C93" s="30" t="s">
        <v>117</v>
      </c>
      <c r="D93" s="13">
        <v>500000</v>
      </c>
      <c r="E93" s="14">
        <v>506.03</v>
      </c>
      <c r="F93" s="15">
        <v>5.0000000000000001E-4</v>
      </c>
      <c r="G93" s="15">
        <v>7.57008656E-2</v>
      </c>
    </row>
    <row r="94" spans="1:7" x14ac:dyDescent="0.3">
      <c r="A94" s="12" t="s">
        <v>1093</v>
      </c>
      <c r="B94" s="30" t="s">
        <v>1094</v>
      </c>
      <c r="C94" s="30" t="s">
        <v>117</v>
      </c>
      <c r="D94" s="13">
        <v>500000</v>
      </c>
      <c r="E94" s="14">
        <v>506.02</v>
      </c>
      <c r="F94" s="15">
        <v>5.0000000000000001E-4</v>
      </c>
      <c r="G94" s="15">
        <v>7.5717460223999999E-2</v>
      </c>
    </row>
    <row r="95" spans="1:7" x14ac:dyDescent="0.3">
      <c r="A95" s="12" t="s">
        <v>1095</v>
      </c>
      <c r="B95" s="30" t="s">
        <v>1096</v>
      </c>
      <c r="C95" s="30" t="s">
        <v>117</v>
      </c>
      <c r="D95" s="13">
        <v>500000</v>
      </c>
      <c r="E95" s="14">
        <v>491.38</v>
      </c>
      <c r="F95" s="15">
        <v>5.0000000000000001E-4</v>
      </c>
      <c r="G95" s="15">
        <v>7.5890674251999996E-2</v>
      </c>
    </row>
    <row r="96" spans="1:7" x14ac:dyDescent="0.3">
      <c r="A96" s="16" t="s">
        <v>124</v>
      </c>
      <c r="B96" s="31"/>
      <c r="C96" s="31"/>
      <c r="D96" s="17"/>
      <c r="E96" s="18">
        <v>446722.5</v>
      </c>
      <c r="F96" s="19">
        <v>0.43159999999999998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16" t="s">
        <v>296</v>
      </c>
      <c r="B99" s="30"/>
      <c r="C99" s="30"/>
      <c r="D99" s="13"/>
      <c r="E99" s="14"/>
      <c r="F99" s="15"/>
      <c r="G99" s="15"/>
    </row>
    <row r="100" spans="1:7" x14ac:dyDescent="0.3">
      <c r="A100" s="16" t="s">
        <v>124</v>
      </c>
      <c r="B100" s="30"/>
      <c r="C100" s="30"/>
      <c r="D100" s="13"/>
      <c r="E100" s="35" t="s">
        <v>112</v>
      </c>
      <c r="F100" s="36" t="s">
        <v>112</v>
      </c>
      <c r="G100" s="15"/>
    </row>
    <row r="101" spans="1:7" x14ac:dyDescent="0.3">
      <c r="A101" s="12"/>
      <c r="B101" s="30"/>
      <c r="C101" s="30"/>
      <c r="D101" s="13"/>
      <c r="E101" s="14"/>
      <c r="F101" s="15"/>
      <c r="G101" s="15"/>
    </row>
    <row r="102" spans="1:7" x14ac:dyDescent="0.3">
      <c r="A102" s="16" t="s">
        <v>297</v>
      </c>
      <c r="B102" s="30"/>
      <c r="C102" s="30"/>
      <c r="D102" s="13"/>
      <c r="E102" s="14"/>
      <c r="F102" s="15"/>
      <c r="G102" s="15"/>
    </row>
    <row r="103" spans="1:7" x14ac:dyDescent="0.3">
      <c r="A103" s="16" t="s">
        <v>124</v>
      </c>
      <c r="B103" s="30"/>
      <c r="C103" s="30"/>
      <c r="D103" s="13"/>
      <c r="E103" s="35" t="s">
        <v>112</v>
      </c>
      <c r="F103" s="36" t="s">
        <v>112</v>
      </c>
      <c r="G103" s="15"/>
    </row>
    <row r="104" spans="1:7" x14ac:dyDescent="0.3">
      <c r="A104" s="12"/>
      <c r="B104" s="30"/>
      <c r="C104" s="30"/>
      <c r="D104" s="13"/>
      <c r="E104" s="14"/>
      <c r="F104" s="15"/>
      <c r="G104" s="15"/>
    </row>
    <row r="105" spans="1:7" x14ac:dyDescent="0.3">
      <c r="A105" s="21" t="s">
        <v>154</v>
      </c>
      <c r="B105" s="32"/>
      <c r="C105" s="32"/>
      <c r="D105" s="22"/>
      <c r="E105" s="18">
        <v>1004532.53</v>
      </c>
      <c r="F105" s="19">
        <v>0.97030000000000005</v>
      </c>
      <c r="G105" s="20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2"/>
      <c r="B107" s="30"/>
      <c r="C107" s="30"/>
      <c r="D107" s="13"/>
      <c r="E107" s="14"/>
      <c r="F107" s="15"/>
      <c r="G107" s="15"/>
    </row>
    <row r="108" spans="1:7" x14ac:dyDescent="0.3">
      <c r="A108" s="16" t="s">
        <v>155</v>
      </c>
      <c r="B108" s="30"/>
      <c r="C108" s="30"/>
      <c r="D108" s="13"/>
      <c r="E108" s="14"/>
      <c r="F108" s="15"/>
      <c r="G108" s="15"/>
    </row>
    <row r="109" spans="1:7" x14ac:dyDescent="0.3">
      <c r="A109" s="12" t="s">
        <v>156</v>
      </c>
      <c r="B109" s="30"/>
      <c r="C109" s="30"/>
      <c r="D109" s="13"/>
      <c r="E109" s="14">
        <v>3632.29</v>
      </c>
      <c r="F109" s="15">
        <v>3.5000000000000001E-3</v>
      </c>
      <c r="G109" s="15">
        <v>6.8055000000000004E-2</v>
      </c>
    </row>
    <row r="110" spans="1:7" x14ac:dyDescent="0.3">
      <c r="A110" s="12" t="s">
        <v>156</v>
      </c>
      <c r="B110" s="30"/>
      <c r="C110" s="30"/>
      <c r="D110" s="13"/>
      <c r="E110" s="14">
        <v>899.5</v>
      </c>
      <c r="F110" s="15">
        <v>8.9999999999999998E-4</v>
      </c>
      <c r="G110" s="15">
        <v>6.7000000000000004E-2</v>
      </c>
    </row>
    <row r="111" spans="1:7" x14ac:dyDescent="0.3">
      <c r="A111" s="16" t="s">
        <v>124</v>
      </c>
      <c r="B111" s="31"/>
      <c r="C111" s="31"/>
      <c r="D111" s="17"/>
      <c r="E111" s="18">
        <v>4531.79</v>
      </c>
      <c r="F111" s="19">
        <v>4.4000000000000003E-3</v>
      </c>
      <c r="G111" s="20"/>
    </row>
    <row r="112" spans="1:7" x14ac:dyDescent="0.3">
      <c r="A112" s="12"/>
      <c r="B112" s="30"/>
      <c r="C112" s="30"/>
      <c r="D112" s="13"/>
      <c r="E112" s="14"/>
      <c r="F112" s="15"/>
      <c r="G112" s="15"/>
    </row>
    <row r="113" spans="1:7" x14ac:dyDescent="0.3">
      <c r="A113" s="21" t="s">
        <v>154</v>
      </c>
      <c r="B113" s="32"/>
      <c r="C113" s="32"/>
      <c r="D113" s="22"/>
      <c r="E113" s="18">
        <v>4531.79</v>
      </c>
      <c r="F113" s="19">
        <v>4.4000000000000003E-3</v>
      </c>
      <c r="G113" s="20"/>
    </row>
    <row r="114" spans="1:7" x14ac:dyDescent="0.3">
      <c r="A114" s="12" t="s">
        <v>157</v>
      </c>
      <c r="B114" s="30"/>
      <c r="C114" s="30"/>
      <c r="D114" s="13"/>
      <c r="E114" s="14">
        <v>27379.314608699999</v>
      </c>
      <c r="F114" s="15">
        <v>2.6429999999999999E-2</v>
      </c>
      <c r="G114" s="15"/>
    </row>
    <row r="115" spans="1:7" x14ac:dyDescent="0.3">
      <c r="A115" s="12" t="s">
        <v>158</v>
      </c>
      <c r="B115" s="30"/>
      <c r="C115" s="30"/>
      <c r="D115" s="13"/>
      <c r="E115" s="23">
        <v>-545.24460869999996</v>
      </c>
      <c r="F115" s="24">
        <v>-1.1299999999999999E-3</v>
      </c>
      <c r="G115" s="15">
        <v>6.7528000000000005E-2</v>
      </c>
    </row>
    <row r="116" spans="1:7" x14ac:dyDescent="0.3">
      <c r="A116" s="25" t="s">
        <v>159</v>
      </c>
      <c r="B116" s="33"/>
      <c r="C116" s="33"/>
      <c r="D116" s="26"/>
      <c r="E116" s="27">
        <v>1035898.39</v>
      </c>
      <c r="F116" s="28">
        <v>1</v>
      </c>
      <c r="G116" s="28"/>
    </row>
    <row r="118" spans="1:7" x14ac:dyDescent="0.3">
      <c r="A118" s="1" t="s">
        <v>161</v>
      </c>
    </row>
    <row r="121" spans="1:7" x14ac:dyDescent="0.3">
      <c r="A121" s="1" t="s">
        <v>162</v>
      </c>
    </row>
    <row r="122" spans="1:7" x14ac:dyDescent="0.3">
      <c r="A122" s="53" t="s">
        <v>163</v>
      </c>
      <c r="B122" s="34" t="s">
        <v>112</v>
      </c>
    </row>
    <row r="123" spans="1:7" x14ac:dyDescent="0.3">
      <c r="A123" t="s">
        <v>164</v>
      </c>
    </row>
    <row r="124" spans="1:7" x14ac:dyDescent="0.3">
      <c r="A124" t="s">
        <v>165</v>
      </c>
      <c r="B124" t="s">
        <v>166</v>
      </c>
      <c r="C124" t="s">
        <v>166</v>
      </c>
    </row>
    <row r="125" spans="1:7" x14ac:dyDescent="0.3">
      <c r="B125" s="54">
        <v>45169</v>
      </c>
      <c r="C125" s="54">
        <v>45198</v>
      </c>
    </row>
    <row r="126" spans="1:7" x14ac:dyDescent="0.3">
      <c r="A126" t="s">
        <v>170</v>
      </c>
      <c r="B126">
        <v>11.396000000000001</v>
      </c>
      <c r="C126">
        <v>11.4466</v>
      </c>
      <c r="E126" s="2"/>
    </row>
    <row r="127" spans="1:7" x14ac:dyDescent="0.3">
      <c r="A127" t="s">
        <v>171</v>
      </c>
      <c r="B127">
        <v>11.396699999999999</v>
      </c>
      <c r="C127">
        <v>11.4472</v>
      </c>
      <c r="E127" s="2"/>
    </row>
    <row r="128" spans="1:7" x14ac:dyDescent="0.3">
      <c r="A128" t="s">
        <v>634</v>
      </c>
      <c r="B128">
        <v>11.349</v>
      </c>
      <c r="C128">
        <v>11.397600000000001</v>
      </c>
      <c r="E128" s="2"/>
    </row>
    <row r="129" spans="1:5" x14ac:dyDescent="0.3">
      <c r="A129" t="s">
        <v>635</v>
      </c>
      <c r="B129">
        <v>11.350099999999999</v>
      </c>
      <c r="C129">
        <v>11.3987</v>
      </c>
      <c r="E129" s="2"/>
    </row>
    <row r="130" spans="1:5" x14ac:dyDescent="0.3">
      <c r="E130" s="2"/>
    </row>
    <row r="131" spans="1:5" x14ac:dyDescent="0.3">
      <c r="A131" t="s">
        <v>181</v>
      </c>
      <c r="B131" s="34" t="s">
        <v>112</v>
      </c>
    </row>
    <row r="132" spans="1:5" x14ac:dyDescent="0.3">
      <c r="A132" t="s">
        <v>182</v>
      </c>
      <c r="B132" s="34" t="s">
        <v>112</v>
      </c>
    </row>
    <row r="133" spans="1:5" ht="30" customHeight="1" x14ac:dyDescent="0.3">
      <c r="A133" s="53" t="s">
        <v>183</v>
      </c>
      <c r="B133" s="34" t="s">
        <v>112</v>
      </c>
    </row>
    <row r="134" spans="1:5" ht="30" customHeight="1" x14ac:dyDescent="0.3">
      <c r="A134" s="53" t="s">
        <v>184</v>
      </c>
      <c r="B134" s="34" t="s">
        <v>112</v>
      </c>
    </row>
    <row r="135" spans="1:5" x14ac:dyDescent="0.3">
      <c r="A135" t="s">
        <v>185</v>
      </c>
      <c r="B135" s="55">
        <f>+B149</f>
        <v>2.3634611380397468</v>
      </c>
    </row>
    <row r="136" spans="1:5" ht="45" customHeight="1" x14ac:dyDescent="0.3">
      <c r="A136" s="53" t="s">
        <v>186</v>
      </c>
      <c r="B136" s="34" t="s">
        <v>112</v>
      </c>
    </row>
    <row r="137" spans="1:5" ht="30" customHeight="1" x14ac:dyDescent="0.3">
      <c r="A137" s="53" t="s">
        <v>187</v>
      </c>
      <c r="B137" s="34" t="s">
        <v>112</v>
      </c>
    </row>
    <row r="138" spans="1:5" ht="30" customHeight="1" x14ac:dyDescent="0.3">
      <c r="A138" s="53" t="s">
        <v>188</v>
      </c>
      <c r="B138" s="34" t="s">
        <v>112</v>
      </c>
    </row>
    <row r="139" spans="1:5" x14ac:dyDescent="0.3">
      <c r="A139" t="s">
        <v>189</v>
      </c>
      <c r="B139" s="34" t="s">
        <v>112</v>
      </c>
    </row>
    <row r="140" spans="1:5" x14ac:dyDescent="0.3">
      <c r="A140" t="s">
        <v>190</v>
      </c>
      <c r="B140" s="34" t="s">
        <v>112</v>
      </c>
    </row>
    <row r="142" spans="1:5" x14ac:dyDescent="0.3">
      <c r="A142" t="s">
        <v>191</v>
      </c>
    </row>
    <row r="143" spans="1:5" ht="30" customHeight="1" x14ac:dyDescent="0.3">
      <c r="A143" s="58" t="s">
        <v>192</v>
      </c>
      <c r="B143" s="62" t="s">
        <v>1097</v>
      </c>
    </row>
    <row r="144" spans="1:5" x14ac:dyDescent="0.3">
      <c r="A144" s="58" t="s">
        <v>194</v>
      </c>
      <c r="B144" s="58" t="s">
        <v>1098</v>
      </c>
    </row>
    <row r="145" spans="1:4" x14ac:dyDescent="0.3">
      <c r="A145" s="58"/>
      <c r="B145" s="58"/>
    </row>
    <row r="146" spans="1:4" x14ac:dyDescent="0.3">
      <c r="A146" s="58" t="s">
        <v>196</v>
      </c>
      <c r="B146" s="59">
        <v>7.5962525608940972</v>
      </c>
    </row>
    <row r="147" spans="1:4" x14ac:dyDescent="0.3">
      <c r="A147" s="58"/>
      <c r="B147" s="58"/>
    </row>
    <row r="148" spans="1:4" x14ac:dyDescent="0.3">
      <c r="A148" s="58" t="s">
        <v>197</v>
      </c>
      <c r="B148" s="60">
        <v>2.1686000000000001</v>
      </c>
    </row>
    <row r="149" spans="1:4" x14ac:dyDescent="0.3">
      <c r="A149" s="58" t="s">
        <v>198</v>
      </c>
      <c r="B149" s="60">
        <v>2.3634611380397468</v>
      </c>
    </row>
    <row r="150" spans="1:4" x14ac:dyDescent="0.3">
      <c r="A150" s="58"/>
      <c r="B150" s="58"/>
    </row>
    <row r="151" spans="1:4" x14ac:dyDescent="0.3">
      <c r="A151" s="58" t="s">
        <v>199</v>
      </c>
      <c r="B151" s="61">
        <v>45199</v>
      </c>
    </row>
    <row r="153" spans="1:4" ht="70.05" customHeight="1" x14ac:dyDescent="0.3">
      <c r="A153" s="76" t="s">
        <v>200</v>
      </c>
      <c r="B153" s="76" t="s">
        <v>201</v>
      </c>
      <c r="C153" s="76" t="s">
        <v>5</v>
      </c>
      <c r="D153" s="76" t="s">
        <v>6</v>
      </c>
    </row>
    <row r="154" spans="1:4" ht="70.05" customHeight="1" x14ac:dyDescent="0.3">
      <c r="A154" s="76" t="s">
        <v>1099</v>
      </c>
      <c r="B154" s="76"/>
      <c r="C154" s="76" t="s">
        <v>45</v>
      </c>
      <c r="D15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13" activePane="bottomLeft" state="frozen"/>
      <selection pane="bottomLeft" activeCell="C27" sqref="C27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1100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1101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155</v>
      </c>
      <c r="B10" s="30"/>
      <c r="C10" s="30"/>
      <c r="D10" s="13"/>
      <c r="E10" s="14"/>
      <c r="F10" s="15"/>
      <c r="G10" s="15"/>
    </row>
    <row r="11" spans="1:8" x14ac:dyDescent="0.3">
      <c r="A11" s="12" t="s">
        <v>1102</v>
      </c>
      <c r="B11" s="30"/>
      <c r="C11" s="30"/>
      <c r="D11" s="13"/>
      <c r="E11" s="14">
        <v>21306.799999999999</v>
      </c>
      <c r="F11" s="15">
        <v>0.54549999999999998</v>
      </c>
      <c r="G11" s="15">
        <v>6.8699999999999997E-2</v>
      </c>
    </row>
    <row r="12" spans="1:8" x14ac:dyDescent="0.3">
      <c r="A12" s="12" t="s">
        <v>156</v>
      </c>
      <c r="B12" s="30"/>
      <c r="C12" s="30"/>
      <c r="D12" s="13"/>
      <c r="E12" s="14">
        <v>17428</v>
      </c>
      <c r="F12" s="15">
        <v>0.44619999999999999</v>
      </c>
      <c r="G12" s="15">
        <v>6.8055000000000004E-2</v>
      </c>
    </row>
    <row r="13" spans="1:8" x14ac:dyDescent="0.3">
      <c r="A13" s="16" t="s">
        <v>124</v>
      </c>
      <c r="B13" s="31"/>
      <c r="C13" s="31"/>
      <c r="D13" s="17"/>
      <c r="E13" s="18">
        <v>38734.800000000003</v>
      </c>
      <c r="F13" s="19">
        <v>0.99170000000000003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154</v>
      </c>
      <c r="B15" s="32"/>
      <c r="C15" s="32"/>
      <c r="D15" s="22"/>
      <c r="E15" s="18">
        <v>38734.800000000003</v>
      </c>
      <c r="F15" s="19">
        <v>0.99170000000000003</v>
      </c>
      <c r="G15" s="20"/>
    </row>
    <row r="16" spans="1:8" x14ac:dyDescent="0.3">
      <c r="A16" s="12" t="s">
        <v>157</v>
      </c>
      <c r="B16" s="30"/>
      <c r="C16" s="30"/>
      <c r="D16" s="13"/>
      <c r="E16" s="14">
        <v>14.5196714</v>
      </c>
      <c r="F16" s="15">
        <v>3.7100000000000002E-4</v>
      </c>
      <c r="G16" s="15"/>
    </row>
    <row r="17" spans="1:7" x14ac:dyDescent="0.3">
      <c r="A17" s="12" t="s">
        <v>158</v>
      </c>
      <c r="B17" s="30"/>
      <c r="C17" s="30"/>
      <c r="D17" s="13"/>
      <c r="E17" s="14">
        <v>312.71032860000003</v>
      </c>
      <c r="F17" s="15">
        <v>7.9290000000000003E-3</v>
      </c>
      <c r="G17" s="15">
        <v>6.8055000000000004E-2</v>
      </c>
    </row>
    <row r="18" spans="1:7" x14ac:dyDescent="0.3">
      <c r="A18" s="25" t="s">
        <v>159</v>
      </c>
      <c r="B18" s="33"/>
      <c r="C18" s="33"/>
      <c r="D18" s="26"/>
      <c r="E18" s="27">
        <v>39062.03</v>
      </c>
      <c r="F18" s="28">
        <v>1</v>
      </c>
      <c r="G18" s="28"/>
    </row>
    <row r="23" spans="1:7" x14ac:dyDescent="0.3">
      <c r="A23" s="1" t="s">
        <v>162</v>
      </c>
    </row>
    <row r="24" spans="1:7" x14ac:dyDescent="0.3">
      <c r="A24" s="53" t="s">
        <v>163</v>
      </c>
      <c r="B24" s="34" t="s">
        <v>112</v>
      </c>
    </row>
    <row r="25" spans="1:7" x14ac:dyDescent="0.3">
      <c r="A25" t="s">
        <v>164</v>
      </c>
    </row>
    <row r="26" spans="1:7" x14ac:dyDescent="0.3">
      <c r="A26" t="s">
        <v>300</v>
      </c>
      <c r="B26" t="s">
        <v>166</v>
      </c>
      <c r="C26" t="s">
        <v>166</v>
      </c>
    </row>
    <row r="27" spans="1:7" x14ac:dyDescent="0.3">
      <c r="B27" s="54">
        <v>45169</v>
      </c>
      <c r="C27" s="54">
        <v>45199</v>
      </c>
    </row>
    <row r="28" spans="1:7" x14ac:dyDescent="0.3">
      <c r="A28" t="s">
        <v>167</v>
      </c>
      <c r="B28">
        <v>1193.4862000000001</v>
      </c>
      <c r="C28">
        <v>1199.9403</v>
      </c>
      <c r="E28" s="2"/>
    </row>
    <row r="29" spans="1:7" x14ac:dyDescent="0.3">
      <c r="A29" t="s">
        <v>1103</v>
      </c>
      <c r="B29">
        <v>1000.0311</v>
      </c>
      <c r="C29">
        <v>1000.0311</v>
      </c>
      <c r="E29" s="2"/>
    </row>
    <row r="30" spans="1:7" x14ac:dyDescent="0.3">
      <c r="A30" t="s">
        <v>630</v>
      </c>
      <c r="B30" t="s">
        <v>169</v>
      </c>
      <c r="C30" t="s">
        <v>169</v>
      </c>
      <c r="E30" s="2"/>
    </row>
    <row r="31" spans="1:7" x14ac:dyDescent="0.3">
      <c r="A31" t="s">
        <v>170</v>
      </c>
      <c r="B31">
        <v>1193.0591999999999</v>
      </c>
      <c r="C31">
        <v>1199.5115000000001</v>
      </c>
      <c r="E31" s="2"/>
    </row>
    <row r="32" spans="1:7" x14ac:dyDescent="0.3">
      <c r="A32" t="s">
        <v>631</v>
      </c>
      <c r="B32">
        <v>1058.6380999999999</v>
      </c>
      <c r="C32">
        <v>1058.4498000000001</v>
      </c>
      <c r="E32" s="2"/>
    </row>
    <row r="33" spans="1:5" x14ac:dyDescent="0.3">
      <c r="A33" t="s">
        <v>632</v>
      </c>
      <c r="B33" t="s">
        <v>169</v>
      </c>
      <c r="C33" t="s">
        <v>169</v>
      </c>
      <c r="E33" s="2"/>
    </row>
    <row r="34" spans="1:5" x14ac:dyDescent="0.3">
      <c r="A34" t="s">
        <v>1104</v>
      </c>
      <c r="B34">
        <v>1190.2679000000001</v>
      </c>
      <c r="C34">
        <v>1196.6561999999999</v>
      </c>
      <c r="E34" s="2"/>
    </row>
    <row r="35" spans="1:5" x14ac:dyDescent="0.3">
      <c r="A35" t="s">
        <v>1105</v>
      </c>
      <c r="B35">
        <v>1008.1445</v>
      </c>
      <c r="C35">
        <v>1008.1536</v>
      </c>
      <c r="E35" s="2"/>
    </row>
    <row r="36" spans="1:5" x14ac:dyDescent="0.3">
      <c r="A36" t="s">
        <v>633</v>
      </c>
      <c r="B36">
        <v>1095.6045999999999</v>
      </c>
      <c r="C36">
        <v>1095.4085</v>
      </c>
      <c r="E36" s="2"/>
    </row>
    <row r="37" spans="1:5" x14ac:dyDescent="0.3">
      <c r="A37" t="s">
        <v>634</v>
      </c>
      <c r="B37">
        <v>1190.2670000000001</v>
      </c>
      <c r="C37">
        <v>1196.6551999999999</v>
      </c>
      <c r="E37" s="2"/>
    </row>
    <row r="38" spans="1:5" x14ac:dyDescent="0.3">
      <c r="A38" t="s">
        <v>636</v>
      </c>
      <c r="B38">
        <v>1005.0146</v>
      </c>
      <c r="C38">
        <v>1004.8390000000001</v>
      </c>
      <c r="E38" s="2"/>
    </row>
    <row r="39" spans="1:5" x14ac:dyDescent="0.3">
      <c r="A39" t="s">
        <v>637</v>
      </c>
      <c r="B39">
        <v>1016.6078</v>
      </c>
      <c r="C39">
        <v>1017.0575</v>
      </c>
      <c r="E39" s="2"/>
    </row>
    <row r="40" spans="1:5" x14ac:dyDescent="0.3">
      <c r="A40" t="s">
        <v>1106</v>
      </c>
      <c r="B40">
        <v>1091.5845999999999</v>
      </c>
      <c r="C40">
        <v>1097.4881</v>
      </c>
      <c r="E40" s="2"/>
    </row>
    <row r="41" spans="1:5" x14ac:dyDescent="0.3">
      <c r="A41" t="s">
        <v>1107</v>
      </c>
      <c r="B41">
        <v>1000</v>
      </c>
      <c r="C41">
        <v>1000</v>
      </c>
      <c r="E41" s="2"/>
    </row>
    <row r="42" spans="1:5" x14ac:dyDescent="0.3">
      <c r="A42" t="s">
        <v>1108</v>
      </c>
      <c r="B42">
        <v>1091.5834</v>
      </c>
      <c r="C42">
        <v>1097.4869000000001</v>
      </c>
      <c r="E42" s="2"/>
    </row>
    <row r="43" spans="1:5" x14ac:dyDescent="0.3">
      <c r="A43" t="s">
        <v>1109</v>
      </c>
      <c r="B43">
        <v>1000</v>
      </c>
      <c r="C43">
        <v>1000</v>
      </c>
      <c r="E43" s="2"/>
    </row>
    <row r="44" spans="1:5" x14ac:dyDescent="0.3">
      <c r="A44" t="s">
        <v>180</v>
      </c>
      <c r="E44" s="2"/>
    </row>
    <row r="46" spans="1:5" x14ac:dyDescent="0.3">
      <c r="A46" t="s">
        <v>638</v>
      </c>
    </row>
    <row r="48" spans="1:5" x14ac:dyDescent="0.3">
      <c r="A48" s="56" t="s">
        <v>639</v>
      </c>
      <c r="B48" s="56" t="s">
        <v>640</v>
      </c>
      <c r="C48" s="56" t="s">
        <v>641</v>
      </c>
      <c r="D48" s="56" t="s">
        <v>642</v>
      </c>
    </row>
    <row r="49" spans="1:4" x14ac:dyDescent="0.3">
      <c r="A49" s="56" t="s">
        <v>1110</v>
      </c>
      <c r="B49" s="56"/>
      <c r="C49" s="56">
        <v>5.3942116999999996</v>
      </c>
      <c r="D49" s="56">
        <v>5.3942116999999996</v>
      </c>
    </row>
    <row r="50" spans="1:4" x14ac:dyDescent="0.3">
      <c r="A50" s="56" t="s">
        <v>1111</v>
      </c>
      <c r="B50" s="56"/>
      <c r="C50" s="56">
        <v>5.8940225999999996</v>
      </c>
      <c r="D50" s="56">
        <v>5.8940225999999996</v>
      </c>
    </row>
    <row r="51" spans="1:4" x14ac:dyDescent="0.3">
      <c r="A51" s="56" t="s">
        <v>1112</v>
      </c>
      <c r="B51" s="56"/>
      <c r="C51" s="56">
        <v>5.3873253999999999</v>
      </c>
      <c r="D51" s="56">
        <v>5.3873253999999999</v>
      </c>
    </row>
    <row r="52" spans="1:4" x14ac:dyDescent="0.3">
      <c r="A52" s="56" t="s">
        <v>1113</v>
      </c>
      <c r="B52" s="56"/>
      <c r="C52" s="56">
        <v>6.2198916000000004</v>
      </c>
      <c r="D52" s="56">
        <v>6.2198916000000004</v>
      </c>
    </row>
    <row r="53" spans="1:4" x14ac:dyDescent="0.3">
      <c r="A53" s="56" t="s">
        <v>1114</v>
      </c>
      <c r="B53" s="56"/>
      <c r="C53" s="56">
        <v>5.5721920999999996</v>
      </c>
      <c r="D53" s="56">
        <v>5.5721920999999996</v>
      </c>
    </row>
    <row r="54" spans="1:4" x14ac:dyDescent="0.3">
      <c r="A54" s="56" t="s">
        <v>1115</v>
      </c>
      <c r="B54" s="56"/>
      <c r="C54" s="56">
        <v>4.9645085</v>
      </c>
      <c r="D54" s="56">
        <v>4.9645085</v>
      </c>
    </row>
    <row r="56" spans="1:4" x14ac:dyDescent="0.3">
      <c r="A56" t="s">
        <v>182</v>
      </c>
      <c r="B56" s="34" t="s">
        <v>112</v>
      </c>
    </row>
    <row r="57" spans="1:4" ht="30" customHeight="1" x14ac:dyDescent="0.3">
      <c r="A57" s="53" t="s">
        <v>183</v>
      </c>
      <c r="B57" s="55">
        <v>21306.802666700001</v>
      </c>
    </row>
    <row r="58" spans="1:4" ht="30" customHeight="1" x14ac:dyDescent="0.3">
      <c r="A58" s="53" t="s">
        <v>184</v>
      </c>
      <c r="B58" s="34" t="s">
        <v>112</v>
      </c>
    </row>
    <row r="59" spans="1:4" x14ac:dyDescent="0.3">
      <c r="A59" t="s">
        <v>185</v>
      </c>
      <c r="B59" s="55">
        <f>+B73</f>
        <v>5.5013844680367298E-3</v>
      </c>
    </row>
    <row r="60" spans="1:4" ht="45" customHeight="1" x14ac:dyDescent="0.3">
      <c r="A60" s="53" t="s">
        <v>186</v>
      </c>
      <c r="B60" s="34" t="s">
        <v>112</v>
      </c>
    </row>
    <row r="61" spans="1:4" ht="30" customHeight="1" x14ac:dyDescent="0.3">
      <c r="A61" s="53" t="s">
        <v>187</v>
      </c>
      <c r="B61" s="34" t="s">
        <v>112</v>
      </c>
    </row>
    <row r="62" spans="1:4" ht="30" customHeight="1" x14ac:dyDescent="0.3">
      <c r="A62" s="53" t="s">
        <v>188</v>
      </c>
      <c r="B62" s="34" t="s">
        <v>112</v>
      </c>
    </row>
    <row r="63" spans="1:4" x14ac:dyDescent="0.3">
      <c r="A63" t="s">
        <v>189</v>
      </c>
      <c r="B63" s="34" t="s">
        <v>112</v>
      </c>
    </row>
    <row r="64" spans="1:4" x14ac:dyDescent="0.3">
      <c r="A64" t="s">
        <v>190</v>
      </c>
      <c r="B64" s="34" t="s">
        <v>112</v>
      </c>
    </row>
    <row r="66" spans="1:4" x14ac:dyDescent="0.3">
      <c r="A66" t="s">
        <v>191</v>
      </c>
    </row>
    <row r="67" spans="1:4" x14ac:dyDescent="0.3">
      <c r="A67" s="58" t="s">
        <v>192</v>
      </c>
      <c r="B67" s="58" t="s">
        <v>1116</v>
      </c>
    </row>
    <row r="68" spans="1:4" x14ac:dyDescent="0.3">
      <c r="A68" s="58" t="s">
        <v>194</v>
      </c>
      <c r="B68" s="58" t="s">
        <v>1117</v>
      </c>
    </row>
    <row r="69" spans="1:4" x14ac:dyDescent="0.3">
      <c r="A69" s="58"/>
      <c r="B69" s="58"/>
    </row>
    <row r="70" spans="1:4" x14ac:dyDescent="0.3">
      <c r="A70" s="58" t="s">
        <v>196</v>
      </c>
      <c r="B70" s="59">
        <v>6.8430041394923684</v>
      </c>
    </row>
    <row r="71" spans="1:4" x14ac:dyDescent="0.3">
      <c r="A71" s="58"/>
      <c r="B71" s="58"/>
    </row>
    <row r="72" spans="1:4" x14ac:dyDescent="0.3">
      <c r="A72" s="58" t="s">
        <v>197</v>
      </c>
      <c r="B72" s="60">
        <v>8.2000000000000007E-3</v>
      </c>
    </row>
    <row r="73" spans="1:4" x14ac:dyDescent="0.3">
      <c r="A73" s="58" t="s">
        <v>198</v>
      </c>
      <c r="B73" s="49">
        <v>5.5013844680367298E-3</v>
      </c>
    </row>
    <row r="74" spans="1:4" x14ac:dyDescent="0.3">
      <c r="A74" s="58"/>
      <c r="B74" s="58"/>
    </row>
    <row r="75" spans="1:4" x14ac:dyDescent="0.3">
      <c r="A75" s="58" t="s">
        <v>199</v>
      </c>
      <c r="B75" s="61">
        <v>45199</v>
      </c>
    </row>
    <row r="77" spans="1:4" ht="70.05" customHeight="1" x14ac:dyDescent="0.3">
      <c r="A77" s="76" t="s">
        <v>200</v>
      </c>
      <c r="B77" s="76" t="s">
        <v>201</v>
      </c>
      <c r="C77" s="76" t="s">
        <v>5</v>
      </c>
      <c r="D77" s="76" t="s">
        <v>6</v>
      </c>
    </row>
    <row r="78" spans="1:4" ht="70.05" customHeight="1" x14ac:dyDescent="0.3">
      <c r="A78" s="76" t="s">
        <v>1118</v>
      </c>
      <c r="B78" s="76"/>
      <c r="C78" s="76" t="s">
        <v>47</v>
      </c>
      <c r="D7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32"/>
  <sheetViews>
    <sheetView showGridLines="0" workbookViewId="0">
      <pane ySplit="4" topLeftCell="A407" activePane="bottomLeft" state="frozen"/>
      <selection pane="bottomLeft" activeCell="B424" sqref="B424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1119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1120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2549250</v>
      </c>
      <c r="E8" s="14">
        <v>38909.199999999997</v>
      </c>
      <c r="F8" s="15">
        <v>5.57E-2</v>
      </c>
      <c r="G8" s="15"/>
    </row>
    <row r="9" spans="1:8" x14ac:dyDescent="0.3">
      <c r="A9" s="12" t="s">
        <v>1125</v>
      </c>
      <c r="B9" s="30" t="s">
        <v>1126</v>
      </c>
      <c r="C9" s="30" t="s">
        <v>1127</v>
      </c>
      <c r="D9" s="13">
        <v>1502750</v>
      </c>
      <c r="E9" s="14">
        <v>35239.49</v>
      </c>
      <c r="F9" s="15">
        <v>5.0500000000000003E-2</v>
      </c>
      <c r="G9" s="15"/>
    </row>
    <row r="10" spans="1:8" x14ac:dyDescent="0.3">
      <c r="A10" s="12" t="s">
        <v>1128</v>
      </c>
      <c r="B10" s="30" t="s">
        <v>1129</v>
      </c>
      <c r="C10" s="30" t="s">
        <v>1124</v>
      </c>
      <c r="D10" s="13">
        <v>1417500</v>
      </c>
      <c r="E10" s="14">
        <v>13493.18</v>
      </c>
      <c r="F10" s="15">
        <v>1.9300000000000001E-2</v>
      </c>
      <c r="G10" s="15"/>
    </row>
    <row r="11" spans="1:8" x14ac:dyDescent="0.3">
      <c r="A11" s="12" t="s">
        <v>1130</v>
      </c>
      <c r="B11" s="30" t="s">
        <v>1131</v>
      </c>
      <c r="C11" s="30" t="s">
        <v>1132</v>
      </c>
      <c r="D11" s="13">
        <v>2013525</v>
      </c>
      <c r="E11" s="14">
        <v>12689.23</v>
      </c>
      <c r="F11" s="15">
        <v>1.8200000000000001E-2</v>
      </c>
      <c r="G11" s="15"/>
    </row>
    <row r="12" spans="1:8" x14ac:dyDescent="0.3">
      <c r="A12" s="12" t="s">
        <v>1133</v>
      </c>
      <c r="B12" s="30" t="s">
        <v>1134</v>
      </c>
      <c r="C12" s="30" t="s">
        <v>1124</v>
      </c>
      <c r="D12" s="13">
        <v>5797350</v>
      </c>
      <c r="E12" s="14">
        <v>12403.43</v>
      </c>
      <c r="F12" s="15">
        <v>1.78E-2</v>
      </c>
      <c r="G12" s="15"/>
    </row>
    <row r="13" spans="1:8" x14ac:dyDescent="0.3">
      <c r="A13" s="12" t="s">
        <v>1135</v>
      </c>
      <c r="B13" s="30" t="s">
        <v>1136</v>
      </c>
      <c r="C13" s="30" t="s">
        <v>1137</v>
      </c>
      <c r="D13" s="13">
        <v>8217000</v>
      </c>
      <c r="E13" s="14">
        <v>12157.05</v>
      </c>
      <c r="F13" s="15">
        <v>1.7399999999999999E-2</v>
      </c>
      <c r="G13" s="15"/>
    </row>
    <row r="14" spans="1:8" x14ac:dyDescent="0.3">
      <c r="A14" s="12" t="s">
        <v>1138</v>
      </c>
      <c r="B14" s="30" t="s">
        <v>1139</v>
      </c>
      <c r="C14" s="30" t="s">
        <v>1140</v>
      </c>
      <c r="D14" s="13">
        <v>486000</v>
      </c>
      <c r="E14" s="14">
        <v>11731.55</v>
      </c>
      <c r="F14" s="15">
        <v>1.6799999999999999E-2</v>
      </c>
      <c r="G14" s="15"/>
    </row>
    <row r="15" spans="1:8" x14ac:dyDescent="0.3">
      <c r="A15" s="12" t="s">
        <v>1141</v>
      </c>
      <c r="B15" s="30" t="s">
        <v>1142</v>
      </c>
      <c r="C15" s="30" t="s">
        <v>1124</v>
      </c>
      <c r="D15" s="13">
        <v>7930000</v>
      </c>
      <c r="E15" s="14">
        <v>11672.96</v>
      </c>
      <c r="F15" s="15">
        <v>1.67E-2</v>
      </c>
      <c r="G15" s="15"/>
    </row>
    <row r="16" spans="1:8" x14ac:dyDescent="0.3">
      <c r="A16" s="12" t="s">
        <v>1143</v>
      </c>
      <c r="B16" s="30" t="s">
        <v>1144</v>
      </c>
      <c r="C16" s="30" t="s">
        <v>1145</v>
      </c>
      <c r="D16" s="13">
        <v>935900</v>
      </c>
      <c r="E16" s="14">
        <v>10843.81</v>
      </c>
      <c r="F16" s="15">
        <v>1.55E-2</v>
      </c>
      <c r="G16" s="15"/>
    </row>
    <row r="17" spans="1:7" x14ac:dyDescent="0.3">
      <c r="A17" s="12" t="s">
        <v>1146</v>
      </c>
      <c r="B17" s="30" t="s">
        <v>1147</v>
      </c>
      <c r="C17" s="30" t="s">
        <v>1124</v>
      </c>
      <c r="D17" s="13">
        <v>592000</v>
      </c>
      <c r="E17" s="14">
        <v>10275.34</v>
      </c>
      <c r="F17" s="15">
        <v>1.47E-2</v>
      </c>
      <c r="G17" s="15"/>
    </row>
    <row r="18" spans="1:7" x14ac:dyDescent="0.3">
      <c r="A18" s="12" t="s">
        <v>1148</v>
      </c>
      <c r="B18" s="30" t="s">
        <v>1149</v>
      </c>
      <c r="C18" s="30" t="s">
        <v>1150</v>
      </c>
      <c r="D18" s="13">
        <v>1132800</v>
      </c>
      <c r="E18" s="14">
        <v>9347.2999999999993</v>
      </c>
      <c r="F18" s="15">
        <v>1.34E-2</v>
      </c>
      <c r="G18" s="15"/>
    </row>
    <row r="19" spans="1:7" x14ac:dyDescent="0.3">
      <c r="A19" s="12" t="s">
        <v>1151</v>
      </c>
      <c r="B19" s="30" t="s">
        <v>1152</v>
      </c>
      <c r="C19" s="30" t="s">
        <v>1153</v>
      </c>
      <c r="D19" s="13">
        <v>6625500</v>
      </c>
      <c r="E19" s="14">
        <v>8679.41</v>
      </c>
      <c r="F19" s="15">
        <v>1.24E-2</v>
      </c>
      <c r="G19" s="15"/>
    </row>
    <row r="20" spans="1:7" x14ac:dyDescent="0.3">
      <c r="A20" s="12" t="s">
        <v>1154</v>
      </c>
      <c r="B20" s="30" t="s">
        <v>1155</v>
      </c>
      <c r="C20" s="30" t="s">
        <v>1156</v>
      </c>
      <c r="D20" s="13">
        <v>3447000</v>
      </c>
      <c r="E20" s="14">
        <v>8464.11</v>
      </c>
      <c r="F20" s="15">
        <v>1.21E-2</v>
      </c>
      <c r="G20" s="15"/>
    </row>
    <row r="21" spans="1:7" x14ac:dyDescent="0.3">
      <c r="A21" s="12" t="s">
        <v>1157</v>
      </c>
      <c r="B21" s="30" t="s">
        <v>1158</v>
      </c>
      <c r="C21" s="30" t="s">
        <v>1159</v>
      </c>
      <c r="D21" s="13">
        <v>4280600</v>
      </c>
      <c r="E21" s="14">
        <v>8205.91</v>
      </c>
      <c r="F21" s="15">
        <v>1.17E-2</v>
      </c>
      <c r="G21" s="15"/>
    </row>
    <row r="22" spans="1:7" x14ac:dyDescent="0.3">
      <c r="A22" s="12" t="s">
        <v>1160</v>
      </c>
      <c r="B22" s="30" t="s">
        <v>1161</v>
      </c>
      <c r="C22" s="30" t="s">
        <v>1124</v>
      </c>
      <c r="D22" s="13">
        <v>513500</v>
      </c>
      <c r="E22" s="14">
        <v>7337.14</v>
      </c>
      <c r="F22" s="15">
        <v>1.0500000000000001E-2</v>
      </c>
      <c r="G22" s="15"/>
    </row>
    <row r="23" spans="1:7" x14ac:dyDescent="0.3">
      <c r="A23" s="12" t="s">
        <v>1162</v>
      </c>
      <c r="B23" s="30" t="s">
        <v>1163</v>
      </c>
      <c r="C23" s="30" t="s">
        <v>1164</v>
      </c>
      <c r="D23" s="13">
        <v>7456000</v>
      </c>
      <c r="E23" s="14">
        <v>6997.46</v>
      </c>
      <c r="F23" s="15">
        <v>0.01</v>
      </c>
      <c r="G23" s="15"/>
    </row>
    <row r="24" spans="1:7" x14ac:dyDescent="0.3">
      <c r="A24" s="12" t="s">
        <v>1165</v>
      </c>
      <c r="B24" s="30" t="s">
        <v>1166</v>
      </c>
      <c r="C24" s="30" t="s">
        <v>1167</v>
      </c>
      <c r="D24" s="13">
        <v>510750</v>
      </c>
      <c r="E24" s="14">
        <v>6667.33</v>
      </c>
      <c r="F24" s="15">
        <v>9.4999999999999998E-3</v>
      </c>
      <c r="G24" s="15"/>
    </row>
    <row r="25" spans="1:7" x14ac:dyDescent="0.3">
      <c r="A25" s="12" t="s">
        <v>1168</v>
      </c>
      <c r="B25" s="30" t="s">
        <v>1169</v>
      </c>
      <c r="C25" s="30" t="s">
        <v>1124</v>
      </c>
      <c r="D25" s="13">
        <v>8304000</v>
      </c>
      <c r="E25" s="14">
        <v>6659.81</v>
      </c>
      <c r="F25" s="15">
        <v>9.4999999999999998E-3</v>
      </c>
      <c r="G25" s="15"/>
    </row>
    <row r="26" spans="1:7" x14ac:dyDescent="0.3">
      <c r="A26" s="12" t="s">
        <v>1170</v>
      </c>
      <c r="B26" s="30" t="s">
        <v>1171</v>
      </c>
      <c r="C26" s="30" t="s">
        <v>1124</v>
      </c>
      <c r="D26" s="13">
        <v>1741500</v>
      </c>
      <c r="E26" s="14">
        <v>6552.39</v>
      </c>
      <c r="F26" s="15">
        <v>9.4000000000000004E-3</v>
      </c>
      <c r="G26" s="15"/>
    </row>
    <row r="27" spans="1:7" x14ac:dyDescent="0.3">
      <c r="A27" s="12" t="s">
        <v>1172</v>
      </c>
      <c r="B27" s="30" t="s">
        <v>1173</v>
      </c>
      <c r="C27" s="30" t="s">
        <v>1174</v>
      </c>
      <c r="D27" s="13">
        <v>2388000</v>
      </c>
      <c r="E27" s="14">
        <v>6317.45</v>
      </c>
      <c r="F27" s="15">
        <v>8.9999999999999993E-3</v>
      </c>
      <c r="G27" s="15"/>
    </row>
    <row r="28" spans="1:7" x14ac:dyDescent="0.3">
      <c r="A28" s="12" t="s">
        <v>1175</v>
      </c>
      <c r="B28" s="30" t="s">
        <v>1176</v>
      </c>
      <c r="C28" s="30" t="s">
        <v>1164</v>
      </c>
      <c r="D28" s="13">
        <v>895000</v>
      </c>
      <c r="E28" s="14">
        <v>6277.08</v>
      </c>
      <c r="F28" s="15">
        <v>8.9999999999999993E-3</v>
      </c>
      <c r="G28" s="15"/>
    </row>
    <row r="29" spans="1:7" x14ac:dyDescent="0.3">
      <c r="A29" s="12" t="s">
        <v>1177</v>
      </c>
      <c r="B29" s="30" t="s">
        <v>1178</v>
      </c>
      <c r="C29" s="30" t="s">
        <v>1179</v>
      </c>
      <c r="D29" s="13">
        <v>4822050</v>
      </c>
      <c r="E29" s="14">
        <v>5998.63</v>
      </c>
      <c r="F29" s="15">
        <v>8.6E-3</v>
      </c>
      <c r="G29" s="15"/>
    </row>
    <row r="30" spans="1:7" x14ac:dyDescent="0.3">
      <c r="A30" s="12" t="s">
        <v>1180</v>
      </c>
      <c r="B30" s="30" t="s">
        <v>1181</v>
      </c>
      <c r="C30" s="30" t="s">
        <v>1182</v>
      </c>
      <c r="D30" s="13">
        <v>306850</v>
      </c>
      <c r="E30" s="14">
        <v>5960.25</v>
      </c>
      <c r="F30" s="15">
        <v>8.5000000000000006E-3</v>
      </c>
      <c r="G30" s="15"/>
    </row>
    <row r="31" spans="1:7" x14ac:dyDescent="0.3">
      <c r="A31" s="12" t="s">
        <v>1183</v>
      </c>
      <c r="B31" s="30" t="s">
        <v>1184</v>
      </c>
      <c r="C31" s="30" t="s">
        <v>1132</v>
      </c>
      <c r="D31" s="13">
        <v>55600</v>
      </c>
      <c r="E31" s="14">
        <v>5899.49</v>
      </c>
      <c r="F31" s="15">
        <v>8.3999999999999995E-3</v>
      </c>
      <c r="G31" s="15"/>
    </row>
    <row r="32" spans="1:7" x14ac:dyDescent="0.3">
      <c r="A32" s="12" t="s">
        <v>1185</v>
      </c>
      <c r="B32" s="30" t="s">
        <v>1186</v>
      </c>
      <c r="C32" s="30" t="s">
        <v>1124</v>
      </c>
      <c r="D32" s="13">
        <v>522500</v>
      </c>
      <c r="E32" s="14">
        <v>5416.76</v>
      </c>
      <c r="F32" s="15">
        <v>7.7999999999999996E-3</v>
      </c>
      <c r="G32" s="15"/>
    </row>
    <row r="33" spans="1:7" x14ac:dyDescent="0.3">
      <c r="A33" s="12" t="s">
        <v>1187</v>
      </c>
      <c r="B33" s="30" t="s">
        <v>1188</v>
      </c>
      <c r="C33" s="30" t="s">
        <v>1124</v>
      </c>
      <c r="D33" s="13">
        <v>2135000</v>
      </c>
      <c r="E33" s="14">
        <v>5396.21</v>
      </c>
      <c r="F33" s="15">
        <v>7.7000000000000002E-3</v>
      </c>
      <c r="G33" s="15"/>
    </row>
    <row r="34" spans="1:7" x14ac:dyDescent="0.3">
      <c r="A34" s="12" t="s">
        <v>1189</v>
      </c>
      <c r="B34" s="30" t="s">
        <v>1190</v>
      </c>
      <c r="C34" s="30" t="s">
        <v>1174</v>
      </c>
      <c r="D34" s="13">
        <v>303215</v>
      </c>
      <c r="E34" s="14">
        <v>5206.05</v>
      </c>
      <c r="F34" s="15">
        <v>7.4999999999999997E-3</v>
      </c>
      <c r="G34" s="15"/>
    </row>
    <row r="35" spans="1:7" x14ac:dyDescent="0.3">
      <c r="A35" s="12" t="s">
        <v>1191</v>
      </c>
      <c r="B35" s="30" t="s">
        <v>1192</v>
      </c>
      <c r="C35" s="30" t="s">
        <v>1193</v>
      </c>
      <c r="D35" s="13">
        <v>5332500</v>
      </c>
      <c r="E35" s="14">
        <v>5183.1899999999996</v>
      </c>
      <c r="F35" s="15">
        <v>7.4000000000000003E-3</v>
      </c>
      <c r="G35" s="15"/>
    </row>
    <row r="36" spans="1:7" x14ac:dyDescent="0.3">
      <c r="A36" s="12" t="s">
        <v>1194</v>
      </c>
      <c r="B36" s="30" t="s">
        <v>1195</v>
      </c>
      <c r="C36" s="30" t="s">
        <v>1196</v>
      </c>
      <c r="D36" s="13">
        <v>1713600</v>
      </c>
      <c r="E36" s="14">
        <v>5058.55</v>
      </c>
      <c r="F36" s="15">
        <v>7.1999999999999998E-3</v>
      </c>
      <c r="G36" s="15"/>
    </row>
    <row r="37" spans="1:7" x14ac:dyDescent="0.3">
      <c r="A37" s="12" t="s">
        <v>1197</v>
      </c>
      <c r="B37" s="30" t="s">
        <v>1198</v>
      </c>
      <c r="C37" s="30" t="s">
        <v>1199</v>
      </c>
      <c r="D37" s="13">
        <v>808600</v>
      </c>
      <c r="E37" s="14">
        <v>4983</v>
      </c>
      <c r="F37" s="15">
        <v>7.1000000000000004E-3</v>
      </c>
      <c r="G37" s="15"/>
    </row>
    <row r="38" spans="1:7" x14ac:dyDescent="0.3">
      <c r="A38" s="12" t="s">
        <v>1200</v>
      </c>
      <c r="B38" s="30" t="s">
        <v>1201</v>
      </c>
      <c r="C38" s="30" t="s">
        <v>1202</v>
      </c>
      <c r="D38" s="13">
        <v>2662200</v>
      </c>
      <c r="E38" s="14">
        <v>4938.38</v>
      </c>
      <c r="F38" s="15">
        <v>7.1000000000000004E-3</v>
      </c>
      <c r="G38" s="15"/>
    </row>
    <row r="39" spans="1:7" x14ac:dyDescent="0.3">
      <c r="A39" s="12" t="s">
        <v>1203</v>
      </c>
      <c r="B39" s="30" t="s">
        <v>1204</v>
      </c>
      <c r="C39" s="30" t="s">
        <v>1124</v>
      </c>
      <c r="D39" s="13">
        <v>1930000</v>
      </c>
      <c r="E39" s="14">
        <v>4855.88</v>
      </c>
      <c r="F39" s="15">
        <v>7.0000000000000001E-3</v>
      </c>
      <c r="G39" s="15"/>
    </row>
    <row r="40" spans="1:7" x14ac:dyDescent="0.3">
      <c r="A40" s="12" t="s">
        <v>1205</v>
      </c>
      <c r="B40" s="30" t="s">
        <v>1206</v>
      </c>
      <c r="C40" s="30" t="s">
        <v>1207</v>
      </c>
      <c r="D40" s="13">
        <v>87900</v>
      </c>
      <c r="E40" s="14">
        <v>4696.54</v>
      </c>
      <c r="F40" s="15">
        <v>6.7000000000000002E-3</v>
      </c>
      <c r="G40" s="15"/>
    </row>
    <row r="41" spans="1:7" x14ac:dyDescent="0.3">
      <c r="A41" s="12" t="s">
        <v>1208</v>
      </c>
      <c r="B41" s="30" t="s">
        <v>1209</v>
      </c>
      <c r="C41" s="30" t="s">
        <v>1159</v>
      </c>
      <c r="D41" s="13">
        <v>38960000</v>
      </c>
      <c r="E41" s="14">
        <v>4538.84</v>
      </c>
      <c r="F41" s="15">
        <v>6.4999999999999997E-3</v>
      </c>
      <c r="G41" s="15"/>
    </row>
    <row r="42" spans="1:7" x14ac:dyDescent="0.3">
      <c r="A42" s="12" t="s">
        <v>1210</v>
      </c>
      <c r="B42" s="30" t="s">
        <v>1211</v>
      </c>
      <c r="C42" s="30" t="s">
        <v>1202</v>
      </c>
      <c r="D42" s="13">
        <v>292500</v>
      </c>
      <c r="E42" s="14">
        <v>4505.2299999999996</v>
      </c>
      <c r="F42" s="15">
        <v>6.4999999999999997E-3</v>
      </c>
      <c r="G42" s="15"/>
    </row>
    <row r="43" spans="1:7" x14ac:dyDescent="0.3">
      <c r="A43" s="12" t="s">
        <v>1212</v>
      </c>
      <c r="B43" s="30" t="s">
        <v>1213</v>
      </c>
      <c r="C43" s="30" t="s">
        <v>1202</v>
      </c>
      <c r="D43" s="13">
        <v>2976000</v>
      </c>
      <c r="E43" s="14">
        <v>4459.54</v>
      </c>
      <c r="F43" s="15">
        <v>6.4000000000000003E-3</v>
      </c>
      <c r="G43" s="15"/>
    </row>
    <row r="44" spans="1:7" x14ac:dyDescent="0.3">
      <c r="A44" s="12" t="s">
        <v>1214</v>
      </c>
      <c r="B44" s="30" t="s">
        <v>1215</v>
      </c>
      <c r="C44" s="30" t="s">
        <v>1216</v>
      </c>
      <c r="D44" s="13">
        <v>1966000</v>
      </c>
      <c r="E44" s="14">
        <v>4375.33</v>
      </c>
      <c r="F44" s="15">
        <v>6.3E-3</v>
      </c>
      <c r="G44" s="15"/>
    </row>
    <row r="45" spans="1:7" x14ac:dyDescent="0.3">
      <c r="A45" s="12" t="s">
        <v>1217</v>
      </c>
      <c r="B45" s="30" t="s">
        <v>1218</v>
      </c>
      <c r="C45" s="30" t="s">
        <v>1202</v>
      </c>
      <c r="D45" s="13">
        <v>3330000</v>
      </c>
      <c r="E45" s="14">
        <v>4290.71</v>
      </c>
      <c r="F45" s="15">
        <v>6.1000000000000004E-3</v>
      </c>
      <c r="G45" s="15"/>
    </row>
    <row r="46" spans="1:7" x14ac:dyDescent="0.3">
      <c r="A46" s="12" t="s">
        <v>1219</v>
      </c>
      <c r="B46" s="30" t="s">
        <v>1220</v>
      </c>
      <c r="C46" s="30" t="s">
        <v>1182</v>
      </c>
      <c r="D46" s="13">
        <v>133500</v>
      </c>
      <c r="E46" s="14">
        <v>4244.57</v>
      </c>
      <c r="F46" s="15">
        <v>6.1000000000000004E-3</v>
      </c>
      <c r="G46" s="15"/>
    </row>
    <row r="47" spans="1:7" x14ac:dyDescent="0.3">
      <c r="A47" s="12" t="s">
        <v>1221</v>
      </c>
      <c r="B47" s="30" t="s">
        <v>1222</v>
      </c>
      <c r="C47" s="30" t="s">
        <v>1223</v>
      </c>
      <c r="D47" s="13">
        <v>2198350</v>
      </c>
      <c r="E47" s="14">
        <v>4217.53</v>
      </c>
      <c r="F47" s="15">
        <v>6.0000000000000001E-3</v>
      </c>
      <c r="G47" s="15"/>
    </row>
    <row r="48" spans="1:7" x14ac:dyDescent="0.3">
      <c r="A48" s="12" t="s">
        <v>1224</v>
      </c>
      <c r="B48" s="30" t="s">
        <v>1225</v>
      </c>
      <c r="C48" s="30" t="s">
        <v>1132</v>
      </c>
      <c r="D48" s="13">
        <v>78500</v>
      </c>
      <c r="E48" s="14">
        <v>3975</v>
      </c>
      <c r="F48" s="15">
        <v>5.7000000000000002E-3</v>
      </c>
      <c r="G48" s="15"/>
    </row>
    <row r="49" spans="1:7" x14ac:dyDescent="0.3">
      <c r="A49" s="12" t="s">
        <v>1226</v>
      </c>
      <c r="B49" s="30" t="s">
        <v>1227</v>
      </c>
      <c r="C49" s="30" t="s">
        <v>1145</v>
      </c>
      <c r="D49" s="13">
        <v>328900</v>
      </c>
      <c r="E49" s="14">
        <v>3901.25</v>
      </c>
      <c r="F49" s="15">
        <v>5.5999999999999999E-3</v>
      </c>
      <c r="G49" s="15"/>
    </row>
    <row r="50" spans="1:7" x14ac:dyDescent="0.3">
      <c r="A50" s="12" t="s">
        <v>1228</v>
      </c>
      <c r="B50" s="30" t="s">
        <v>1229</v>
      </c>
      <c r="C50" s="30" t="s">
        <v>1150</v>
      </c>
      <c r="D50" s="13">
        <v>6277500</v>
      </c>
      <c r="E50" s="14">
        <v>3738.25</v>
      </c>
      <c r="F50" s="15">
        <v>5.4000000000000003E-3</v>
      </c>
      <c r="G50" s="15"/>
    </row>
    <row r="51" spans="1:7" x14ac:dyDescent="0.3">
      <c r="A51" s="12" t="s">
        <v>1230</v>
      </c>
      <c r="B51" s="30" t="s">
        <v>1231</v>
      </c>
      <c r="C51" s="30" t="s">
        <v>1232</v>
      </c>
      <c r="D51" s="13">
        <v>73200</v>
      </c>
      <c r="E51" s="14">
        <v>3736.46</v>
      </c>
      <c r="F51" s="15">
        <v>5.3E-3</v>
      </c>
      <c r="G51" s="15"/>
    </row>
    <row r="52" spans="1:7" x14ac:dyDescent="0.3">
      <c r="A52" s="12" t="s">
        <v>1233</v>
      </c>
      <c r="B52" s="30" t="s">
        <v>1234</v>
      </c>
      <c r="C52" s="30" t="s">
        <v>1156</v>
      </c>
      <c r="D52" s="13">
        <v>1417500</v>
      </c>
      <c r="E52" s="14">
        <v>3718.1</v>
      </c>
      <c r="F52" s="15">
        <v>5.3E-3</v>
      </c>
      <c r="G52" s="15"/>
    </row>
    <row r="53" spans="1:7" x14ac:dyDescent="0.3">
      <c r="A53" s="12" t="s">
        <v>1235</v>
      </c>
      <c r="B53" s="30" t="s">
        <v>1236</v>
      </c>
      <c r="C53" s="30" t="s">
        <v>1159</v>
      </c>
      <c r="D53" s="13">
        <v>190500</v>
      </c>
      <c r="E53" s="14">
        <v>3681.89</v>
      </c>
      <c r="F53" s="15">
        <v>5.3E-3</v>
      </c>
      <c r="G53" s="15"/>
    </row>
    <row r="54" spans="1:7" x14ac:dyDescent="0.3">
      <c r="A54" s="12" t="s">
        <v>1237</v>
      </c>
      <c r="B54" s="30" t="s">
        <v>1238</v>
      </c>
      <c r="C54" s="30" t="s">
        <v>1239</v>
      </c>
      <c r="D54" s="13">
        <v>187800</v>
      </c>
      <c r="E54" s="14">
        <v>3621.07</v>
      </c>
      <c r="F54" s="15">
        <v>5.1999999999999998E-3</v>
      </c>
      <c r="G54" s="15"/>
    </row>
    <row r="55" spans="1:7" x14ac:dyDescent="0.3">
      <c r="A55" s="12" t="s">
        <v>1240</v>
      </c>
      <c r="B55" s="30" t="s">
        <v>1241</v>
      </c>
      <c r="C55" s="30" t="s">
        <v>1232</v>
      </c>
      <c r="D55" s="13">
        <v>69000</v>
      </c>
      <c r="E55" s="14">
        <v>3594.8</v>
      </c>
      <c r="F55" s="15">
        <v>5.1000000000000004E-3</v>
      </c>
      <c r="G55" s="15"/>
    </row>
    <row r="56" spans="1:7" x14ac:dyDescent="0.3">
      <c r="A56" s="12" t="s">
        <v>1242</v>
      </c>
      <c r="B56" s="30" t="s">
        <v>1243</v>
      </c>
      <c r="C56" s="30" t="s">
        <v>1182</v>
      </c>
      <c r="D56" s="13">
        <v>42900</v>
      </c>
      <c r="E56" s="14">
        <v>3541.33</v>
      </c>
      <c r="F56" s="15">
        <v>5.1000000000000004E-3</v>
      </c>
      <c r="G56" s="15"/>
    </row>
    <row r="57" spans="1:7" x14ac:dyDescent="0.3">
      <c r="A57" s="12" t="s">
        <v>1244</v>
      </c>
      <c r="B57" s="30" t="s">
        <v>1245</v>
      </c>
      <c r="C57" s="30" t="s">
        <v>1174</v>
      </c>
      <c r="D57" s="13">
        <v>570000</v>
      </c>
      <c r="E57" s="14">
        <v>3489.26</v>
      </c>
      <c r="F57" s="15">
        <v>5.0000000000000001E-3</v>
      </c>
      <c r="G57" s="15"/>
    </row>
    <row r="58" spans="1:7" x14ac:dyDescent="0.3">
      <c r="A58" s="12" t="s">
        <v>1246</v>
      </c>
      <c r="B58" s="30" t="s">
        <v>1247</v>
      </c>
      <c r="C58" s="30" t="s">
        <v>1193</v>
      </c>
      <c r="D58" s="13">
        <v>686000</v>
      </c>
      <c r="E58" s="14">
        <v>3379.58</v>
      </c>
      <c r="F58" s="15">
        <v>4.7999999999999996E-3</v>
      </c>
      <c r="G58" s="15"/>
    </row>
    <row r="59" spans="1:7" x14ac:dyDescent="0.3">
      <c r="A59" s="12" t="s">
        <v>1248</v>
      </c>
      <c r="B59" s="30" t="s">
        <v>1249</v>
      </c>
      <c r="C59" s="30" t="s">
        <v>1250</v>
      </c>
      <c r="D59" s="13">
        <v>216000</v>
      </c>
      <c r="E59" s="14">
        <v>3363.12</v>
      </c>
      <c r="F59" s="15">
        <v>4.7999999999999996E-3</v>
      </c>
      <c r="G59" s="15"/>
    </row>
    <row r="60" spans="1:7" x14ac:dyDescent="0.3">
      <c r="A60" s="12" t="s">
        <v>1251</v>
      </c>
      <c r="B60" s="30" t="s">
        <v>1252</v>
      </c>
      <c r="C60" s="30" t="s">
        <v>1253</v>
      </c>
      <c r="D60" s="13">
        <v>736000</v>
      </c>
      <c r="E60" s="14">
        <v>3270.78</v>
      </c>
      <c r="F60" s="15">
        <v>4.7000000000000002E-3</v>
      </c>
      <c r="G60" s="15"/>
    </row>
    <row r="61" spans="1:7" x14ac:dyDescent="0.3">
      <c r="A61" s="12" t="s">
        <v>1254</v>
      </c>
      <c r="B61" s="30" t="s">
        <v>1255</v>
      </c>
      <c r="C61" s="30" t="s">
        <v>1127</v>
      </c>
      <c r="D61" s="13">
        <v>1255500</v>
      </c>
      <c r="E61" s="14">
        <v>3200.9</v>
      </c>
      <c r="F61" s="15">
        <v>4.5999999999999999E-3</v>
      </c>
      <c r="G61" s="15"/>
    </row>
    <row r="62" spans="1:7" x14ac:dyDescent="0.3">
      <c r="A62" s="12" t="s">
        <v>1256</v>
      </c>
      <c r="B62" s="30" t="s">
        <v>1257</v>
      </c>
      <c r="C62" s="30" t="s">
        <v>1179</v>
      </c>
      <c r="D62" s="13">
        <v>1281000</v>
      </c>
      <c r="E62" s="14">
        <v>3073.76</v>
      </c>
      <c r="F62" s="15">
        <v>4.4000000000000003E-3</v>
      </c>
      <c r="G62" s="15"/>
    </row>
    <row r="63" spans="1:7" x14ac:dyDescent="0.3">
      <c r="A63" s="12" t="s">
        <v>1258</v>
      </c>
      <c r="B63" s="30" t="s">
        <v>1259</v>
      </c>
      <c r="C63" s="30" t="s">
        <v>1145</v>
      </c>
      <c r="D63" s="13">
        <v>328900</v>
      </c>
      <c r="E63" s="14">
        <v>3007.3</v>
      </c>
      <c r="F63" s="15">
        <v>4.3E-3</v>
      </c>
      <c r="G63" s="15"/>
    </row>
    <row r="64" spans="1:7" x14ac:dyDescent="0.3">
      <c r="A64" s="12" t="s">
        <v>1260</v>
      </c>
      <c r="B64" s="30" t="s">
        <v>1261</v>
      </c>
      <c r="C64" s="30" t="s">
        <v>1182</v>
      </c>
      <c r="D64" s="13">
        <v>687600</v>
      </c>
      <c r="E64" s="14">
        <v>2920.92</v>
      </c>
      <c r="F64" s="15">
        <v>4.1999999999999997E-3</v>
      </c>
      <c r="G64" s="15"/>
    </row>
    <row r="65" spans="1:7" x14ac:dyDescent="0.3">
      <c r="A65" s="12" t="s">
        <v>1262</v>
      </c>
      <c r="B65" s="30" t="s">
        <v>1263</v>
      </c>
      <c r="C65" s="30" t="s">
        <v>1264</v>
      </c>
      <c r="D65" s="13">
        <v>408625</v>
      </c>
      <c r="E65" s="14">
        <v>2782.12</v>
      </c>
      <c r="F65" s="15">
        <v>4.0000000000000001E-3</v>
      </c>
      <c r="G65" s="15"/>
    </row>
    <row r="66" spans="1:7" x14ac:dyDescent="0.3">
      <c r="A66" s="12" t="s">
        <v>1265</v>
      </c>
      <c r="B66" s="30" t="s">
        <v>1266</v>
      </c>
      <c r="C66" s="30" t="s">
        <v>1124</v>
      </c>
      <c r="D66" s="13">
        <v>2085000</v>
      </c>
      <c r="E66" s="14">
        <v>2641.7</v>
      </c>
      <c r="F66" s="15">
        <v>3.8E-3</v>
      </c>
      <c r="G66" s="15"/>
    </row>
    <row r="67" spans="1:7" x14ac:dyDescent="0.3">
      <c r="A67" s="12" t="s">
        <v>1267</v>
      </c>
      <c r="B67" s="30" t="s">
        <v>1268</v>
      </c>
      <c r="C67" s="30" t="s">
        <v>1202</v>
      </c>
      <c r="D67" s="13">
        <v>1046250</v>
      </c>
      <c r="E67" s="14">
        <v>2635.5</v>
      </c>
      <c r="F67" s="15">
        <v>3.8E-3</v>
      </c>
      <c r="G67" s="15"/>
    </row>
    <row r="68" spans="1:7" x14ac:dyDescent="0.3">
      <c r="A68" s="12" t="s">
        <v>1269</v>
      </c>
      <c r="B68" s="30" t="s">
        <v>1270</v>
      </c>
      <c r="C68" s="30" t="s">
        <v>1271</v>
      </c>
      <c r="D68" s="13">
        <v>126800</v>
      </c>
      <c r="E68" s="14">
        <v>2599.02</v>
      </c>
      <c r="F68" s="15">
        <v>3.7000000000000002E-3</v>
      </c>
      <c r="G68" s="15"/>
    </row>
    <row r="69" spans="1:7" x14ac:dyDescent="0.3">
      <c r="A69" s="12" t="s">
        <v>1272</v>
      </c>
      <c r="B69" s="30" t="s">
        <v>1273</v>
      </c>
      <c r="C69" s="30" t="s">
        <v>1274</v>
      </c>
      <c r="D69" s="13">
        <v>219800</v>
      </c>
      <c r="E69" s="14">
        <v>2537.2600000000002</v>
      </c>
      <c r="F69" s="15">
        <v>3.5999999999999999E-3</v>
      </c>
      <c r="G69" s="15"/>
    </row>
    <row r="70" spans="1:7" x14ac:dyDescent="0.3">
      <c r="A70" s="12" t="s">
        <v>1275</v>
      </c>
      <c r="B70" s="30" t="s">
        <v>1276</v>
      </c>
      <c r="C70" s="30" t="s">
        <v>1207</v>
      </c>
      <c r="D70" s="13">
        <v>232000</v>
      </c>
      <c r="E70" s="14">
        <v>2532.5100000000002</v>
      </c>
      <c r="F70" s="15">
        <v>3.5999999999999999E-3</v>
      </c>
      <c r="G70" s="15"/>
    </row>
    <row r="71" spans="1:7" x14ac:dyDescent="0.3">
      <c r="A71" s="12" t="s">
        <v>1277</v>
      </c>
      <c r="B71" s="30" t="s">
        <v>1278</v>
      </c>
      <c r="C71" s="30" t="s">
        <v>1167</v>
      </c>
      <c r="D71" s="13">
        <v>394900</v>
      </c>
      <c r="E71" s="14">
        <v>2517.09</v>
      </c>
      <c r="F71" s="15">
        <v>3.5999999999999999E-3</v>
      </c>
      <c r="G71" s="15"/>
    </row>
    <row r="72" spans="1:7" x14ac:dyDescent="0.3">
      <c r="A72" s="12" t="s">
        <v>1279</v>
      </c>
      <c r="B72" s="30" t="s">
        <v>1280</v>
      </c>
      <c r="C72" s="30" t="s">
        <v>1145</v>
      </c>
      <c r="D72" s="13">
        <v>292900</v>
      </c>
      <c r="E72" s="14">
        <v>2505.7600000000002</v>
      </c>
      <c r="F72" s="15">
        <v>3.5999999999999999E-3</v>
      </c>
      <c r="G72" s="15"/>
    </row>
    <row r="73" spans="1:7" x14ac:dyDescent="0.3">
      <c r="A73" s="12" t="s">
        <v>1281</v>
      </c>
      <c r="B73" s="30" t="s">
        <v>1282</v>
      </c>
      <c r="C73" s="30" t="s">
        <v>1202</v>
      </c>
      <c r="D73" s="13">
        <v>538000</v>
      </c>
      <c r="E73" s="14">
        <v>2498.1999999999998</v>
      </c>
      <c r="F73" s="15">
        <v>3.5999999999999999E-3</v>
      </c>
      <c r="G73" s="15"/>
    </row>
    <row r="74" spans="1:7" x14ac:dyDescent="0.3">
      <c r="A74" s="12" t="s">
        <v>1283</v>
      </c>
      <c r="B74" s="30" t="s">
        <v>1284</v>
      </c>
      <c r="C74" s="30" t="s">
        <v>1145</v>
      </c>
      <c r="D74" s="13">
        <v>203150</v>
      </c>
      <c r="E74" s="14">
        <v>2379.39</v>
      </c>
      <c r="F74" s="15">
        <v>3.3999999999999998E-3</v>
      </c>
      <c r="G74" s="15"/>
    </row>
    <row r="75" spans="1:7" x14ac:dyDescent="0.3">
      <c r="A75" s="12" t="s">
        <v>1285</v>
      </c>
      <c r="B75" s="30" t="s">
        <v>1286</v>
      </c>
      <c r="C75" s="30" t="s">
        <v>1164</v>
      </c>
      <c r="D75" s="13">
        <v>1837000</v>
      </c>
      <c r="E75" s="14">
        <v>2367.89</v>
      </c>
      <c r="F75" s="15">
        <v>3.3999999999999998E-3</v>
      </c>
      <c r="G75" s="15"/>
    </row>
    <row r="76" spans="1:7" x14ac:dyDescent="0.3">
      <c r="A76" s="12" t="s">
        <v>1287</v>
      </c>
      <c r="B76" s="30" t="s">
        <v>1288</v>
      </c>
      <c r="C76" s="30" t="s">
        <v>1202</v>
      </c>
      <c r="D76" s="13">
        <v>1749104</v>
      </c>
      <c r="E76" s="14">
        <v>2328.06</v>
      </c>
      <c r="F76" s="15">
        <v>3.3E-3</v>
      </c>
      <c r="G76" s="15"/>
    </row>
    <row r="77" spans="1:7" x14ac:dyDescent="0.3">
      <c r="A77" s="12" t="s">
        <v>1289</v>
      </c>
      <c r="B77" s="30" t="s">
        <v>1290</v>
      </c>
      <c r="C77" s="30" t="s">
        <v>1164</v>
      </c>
      <c r="D77" s="13">
        <v>290250</v>
      </c>
      <c r="E77" s="14">
        <v>2262.79</v>
      </c>
      <c r="F77" s="15">
        <v>3.2000000000000002E-3</v>
      </c>
      <c r="G77" s="15"/>
    </row>
    <row r="78" spans="1:7" x14ac:dyDescent="0.3">
      <c r="A78" s="12" t="s">
        <v>1291</v>
      </c>
      <c r="B78" s="30" t="s">
        <v>1292</v>
      </c>
      <c r="C78" s="30" t="s">
        <v>1124</v>
      </c>
      <c r="D78" s="13">
        <v>369000</v>
      </c>
      <c r="E78" s="14">
        <v>2208.65</v>
      </c>
      <c r="F78" s="15">
        <v>3.2000000000000002E-3</v>
      </c>
      <c r="G78" s="15"/>
    </row>
    <row r="79" spans="1:7" x14ac:dyDescent="0.3">
      <c r="A79" s="12" t="s">
        <v>1293</v>
      </c>
      <c r="B79" s="30" t="s">
        <v>1294</v>
      </c>
      <c r="C79" s="30" t="s">
        <v>1295</v>
      </c>
      <c r="D79" s="13">
        <v>443000</v>
      </c>
      <c r="E79" s="14">
        <v>2176.9</v>
      </c>
      <c r="F79" s="15">
        <v>3.0999999999999999E-3</v>
      </c>
      <c r="G79" s="15"/>
    </row>
    <row r="80" spans="1:7" x14ac:dyDescent="0.3">
      <c r="A80" s="12" t="s">
        <v>1296</v>
      </c>
      <c r="B80" s="30" t="s">
        <v>1297</v>
      </c>
      <c r="C80" s="30" t="s">
        <v>1232</v>
      </c>
      <c r="D80" s="13">
        <v>430000</v>
      </c>
      <c r="E80" s="14">
        <v>2078.41</v>
      </c>
      <c r="F80" s="15">
        <v>3.0000000000000001E-3</v>
      </c>
      <c r="G80" s="15"/>
    </row>
    <row r="81" spans="1:7" x14ac:dyDescent="0.3">
      <c r="A81" s="12" t="s">
        <v>1298</v>
      </c>
      <c r="B81" s="30" t="s">
        <v>1299</v>
      </c>
      <c r="C81" s="30" t="s">
        <v>1145</v>
      </c>
      <c r="D81" s="13">
        <v>36750</v>
      </c>
      <c r="E81" s="14">
        <v>2053.2199999999998</v>
      </c>
      <c r="F81" s="15">
        <v>2.8999999999999998E-3</v>
      </c>
      <c r="G81" s="15"/>
    </row>
    <row r="82" spans="1:7" x14ac:dyDescent="0.3">
      <c r="A82" s="12" t="s">
        <v>1300</v>
      </c>
      <c r="B82" s="30" t="s">
        <v>1301</v>
      </c>
      <c r="C82" s="30" t="s">
        <v>1302</v>
      </c>
      <c r="D82" s="13">
        <v>253000</v>
      </c>
      <c r="E82" s="14">
        <v>2034.5</v>
      </c>
      <c r="F82" s="15">
        <v>2.8999999999999998E-3</v>
      </c>
      <c r="G82" s="15"/>
    </row>
    <row r="83" spans="1:7" x14ac:dyDescent="0.3">
      <c r="A83" s="12" t="s">
        <v>1303</v>
      </c>
      <c r="B83" s="30" t="s">
        <v>1304</v>
      </c>
      <c r="C83" s="30" t="s">
        <v>1193</v>
      </c>
      <c r="D83" s="13">
        <v>1203100</v>
      </c>
      <c r="E83" s="14">
        <v>1953.83</v>
      </c>
      <c r="F83" s="15">
        <v>2.8E-3</v>
      </c>
      <c r="G83" s="15"/>
    </row>
    <row r="84" spans="1:7" x14ac:dyDescent="0.3">
      <c r="A84" s="12" t="s">
        <v>1305</v>
      </c>
      <c r="B84" s="30" t="s">
        <v>1306</v>
      </c>
      <c r="C84" s="30" t="s">
        <v>1295</v>
      </c>
      <c r="D84" s="13">
        <v>91500</v>
      </c>
      <c r="E84" s="14">
        <v>1940.21</v>
      </c>
      <c r="F84" s="15">
        <v>2.8E-3</v>
      </c>
      <c r="G84" s="15"/>
    </row>
    <row r="85" spans="1:7" x14ac:dyDescent="0.3">
      <c r="A85" s="12" t="s">
        <v>1307</v>
      </c>
      <c r="B85" s="30" t="s">
        <v>1308</v>
      </c>
      <c r="C85" s="30" t="s">
        <v>1202</v>
      </c>
      <c r="D85" s="13">
        <v>100800</v>
      </c>
      <c r="E85" s="14">
        <v>1934.7</v>
      </c>
      <c r="F85" s="15">
        <v>2.8E-3</v>
      </c>
      <c r="G85" s="15"/>
    </row>
    <row r="86" spans="1:7" x14ac:dyDescent="0.3">
      <c r="A86" s="12" t="s">
        <v>1309</v>
      </c>
      <c r="B86" s="30" t="s">
        <v>1310</v>
      </c>
      <c r="C86" s="30" t="s">
        <v>1302</v>
      </c>
      <c r="D86" s="13">
        <v>37000</v>
      </c>
      <c r="E86" s="14">
        <v>1900.97</v>
      </c>
      <c r="F86" s="15">
        <v>2.7000000000000001E-3</v>
      </c>
      <c r="G86" s="15"/>
    </row>
    <row r="87" spans="1:7" x14ac:dyDescent="0.3">
      <c r="A87" s="12" t="s">
        <v>1311</v>
      </c>
      <c r="B87" s="30" t="s">
        <v>1312</v>
      </c>
      <c r="C87" s="30" t="s">
        <v>1302</v>
      </c>
      <c r="D87" s="13">
        <v>74700</v>
      </c>
      <c r="E87" s="14">
        <v>1885.69</v>
      </c>
      <c r="F87" s="15">
        <v>2.7000000000000001E-3</v>
      </c>
      <c r="G87" s="15"/>
    </row>
    <row r="88" spans="1:7" x14ac:dyDescent="0.3">
      <c r="A88" s="12" t="s">
        <v>1313</v>
      </c>
      <c r="B88" s="30" t="s">
        <v>1314</v>
      </c>
      <c r="C88" s="30" t="s">
        <v>1202</v>
      </c>
      <c r="D88" s="13">
        <v>1047600</v>
      </c>
      <c r="E88" s="14">
        <v>1885.16</v>
      </c>
      <c r="F88" s="15">
        <v>2.7000000000000001E-3</v>
      </c>
      <c r="G88" s="15"/>
    </row>
    <row r="89" spans="1:7" x14ac:dyDescent="0.3">
      <c r="A89" s="12" t="s">
        <v>1315</v>
      </c>
      <c r="B89" s="30" t="s">
        <v>1316</v>
      </c>
      <c r="C89" s="30" t="s">
        <v>1145</v>
      </c>
      <c r="D89" s="13">
        <v>685000</v>
      </c>
      <c r="E89" s="14">
        <v>1864.57</v>
      </c>
      <c r="F89" s="15">
        <v>2.7000000000000001E-3</v>
      </c>
      <c r="G89" s="15"/>
    </row>
    <row r="90" spans="1:7" x14ac:dyDescent="0.3">
      <c r="A90" s="12" t="s">
        <v>1317</v>
      </c>
      <c r="B90" s="30" t="s">
        <v>1318</v>
      </c>
      <c r="C90" s="30" t="s">
        <v>1250</v>
      </c>
      <c r="D90" s="13">
        <v>180600</v>
      </c>
      <c r="E90" s="14">
        <v>1819.09</v>
      </c>
      <c r="F90" s="15">
        <v>2.5999999999999999E-3</v>
      </c>
      <c r="G90" s="15"/>
    </row>
    <row r="91" spans="1:7" x14ac:dyDescent="0.3">
      <c r="A91" s="12" t="s">
        <v>1319</v>
      </c>
      <c r="B91" s="30" t="s">
        <v>1320</v>
      </c>
      <c r="C91" s="30" t="s">
        <v>1271</v>
      </c>
      <c r="D91" s="13">
        <v>1361250</v>
      </c>
      <c r="E91" s="14">
        <v>1799.57</v>
      </c>
      <c r="F91" s="15">
        <v>2.5999999999999999E-3</v>
      </c>
      <c r="G91" s="15"/>
    </row>
    <row r="92" spans="1:7" x14ac:dyDescent="0.3">
      <c r="A92" s="12" t="s">
        <v>1321</v>
      </c>
      <c r="B92" s="30" t="s">
        <v>1322</v>
      </c>
      <c r="C92" s="30" t="s">
        <v>1202</v>
      </c>
      <c r="D92" s="13">
        <v>168750</v>
      </c>
      <c r="E92" s="14">
        <v>1770.78</v>
      </c>
      <c r="F92" s="15">
        <v>2.5000000000000001E-3</v>
      </c>
      <c r="G92" s="15"/>
    </row>
    <row r="93" spans="1:7" x14ac:dyDescent="0.3">
      <c r="A93" s="12" t="s">
        <v>1323</v>
      </c>
      <c r="B93" s="30" t="s">
        <v>1324</v>
      </c>
      <c r="C93" s="30" t="s">
        <v>1302</v>
      </c>
      <c r="D93" s="13">
        <v>118400</v>
      </c>
      <c r="E93" s="14">
        <v>1728.4</v>
      </c>
      <c r="F93" s="15">
        <v>2.5000000000000001E-3</v>
      </c>
      <c r="G93" s="15"/>
    </row>
    <row r="94" spans="1:7" x14ac:dyDescent="0.3">
      <c r="A94" s="12" t="s">
        <v>1325</v>
      </c>
      <c r="B94" s="30" t="s">
        <v>1326</v>
      </c>
      <c r="C94" s="30" t="s">
        <v>1153</v>
      </c>
      <c r="D94" s="13">
        <v>41500</v>
      </c>
      <c r="E94" s="14">
        <v>1700.77</v>
      </c>
      <c r="F94" s="15">
        <v>2.3999999999999998E-3</v>
      </c>
      <c r="G94" s="15"/>
    </row>
    <row r="95" spans="1:7" x14ac:dyDescent="0.3">
      <c r="A95" s="12" t="s">
        <v>1327</v>
      </c>
      <c r="B95" s="30" t="s">
        <v>1328</v>
      </c>
      <c r="C95" s="30" t="s">
        <v>1179</v>
      </c>
      <c r="D95" s="13">
        <v>393750</v>
      </c>
      <c r="E95" s="14">
        <v>1665.17</v>
      </c>
      <c r="F95" s="15">
        <v>2.3999999999999998E-3</v>
      </c>
      <c r="G95" s="15"/>
    </row>
    <row r="96" spans="1:7" x14ac:dyDescent="0.3">
      <c r="A96" s="12" t="s">
        <v>1329</v>
      </c>
      <c r="B96" s="30" t="s">
        <v>1330</v>
      </c>
      <c r="C96" s="30" t="s">
        <v>1127</v>
      </c>
      <c r="D96" s="13">
        <v>478800</v>
      </c>
      <c r="E96" s="14">
        <v>1659.52</v>
      </c>
      <c r="F96" s="15">
        <v>2.3999999999999998E-3</v>
      </c>
      <c r="G96" s="15"/>
    </row>
    <row r="97" spans="1:7" x14ac:dyDescent="0.3">
      <c r="A97" s="12" t="s">
        <v>1331</v>
      </c>
      <c r="B97" s="30" t="s">
        <v>1332</v>
      </c>
      <c r="C97" s="30" t="s">
        <v>1182</v>
      </c>
      <c r="D97" s="13">
        <v>6125</v>
      </c>
      <c r="E97" s="14">
        <v>1559.73</v>
      </c>
      <c r="F97" s="15">
        <v>2.2000000000000001E-3</v>
      </c>
      <c r="G97" s="15"/>
    </row>
    <row r="98" spans="1:7" x14ac:dyDescent="0.3">
      <c r="A98" s="12" t="s">
        <v>1333</v>
      </c>
      <c r="B98" s="30" t="s">
        <v>1334</v>
      </c>
      <c r="C98" s="30" t="s">
        <v>1127</v>
      </c>
      <c r="D98" s="13">
        <v>1608750</v>
      </c>
      <c r="E98" s="14">
        <v>1463.16</v>
      </c>
      <c r="F98" s="15">
        <v>2.0999999999999999E-3</v>
      </c>
      <c r="G98" s="15"/>
    </row>
    <row r="99" spans="1:7" x14ac:dyDescent="0.3">
      <c r="A99" s="12" t="s">
        <v>1335</v>
      </c>
      <c r="B99" s="30" t="s">
        <v>1336</v>
      </c>
      <c r="C99" s="30" t="s">
        <v>1145</v>
      </c>
      <c r="D99" s="13">
        <v>40400</v>
      </c>
      <c r="E99" s="14">
        <v>1456.78</v>
      </c>
      <c r="F99" s="15">
        <v>2.0999999999999999E-3</v>
      </c>
      <c r="G99" s="15"/>
    </row>
    <row r="100" spans="1:7" x14ac:dyDescent="0.3">
      <c r="A100" s="12" t="s">
        <v>1337</v>
      </c>
      <c r="B100" s="30" t="s">
        <v>1338</v>
      </c>
      <c r="C100" s="30" t="s">
        <v>1156</v>
      </c>
      <c r="D100" s="13">
        <v>673200</v>
      </c>
      <c r="E100" s="14">
        <v>1344.72</v>
      </c>
      <c r="F100" s="15">
        <v>1.9E-3</v>
      </c>
      <c r="G100" s="15"/>
    </row>
    <row r="101" spans="1:7" x14ac:dyDescent="0.3">
      <c r="A101" s="12" t="s">
        <v>1339</v>
      </c>
      <c r="B101" s="30" t="s">
        <v>1340</v>
      </c>
      <c r="C101" s="30" t="s">
        <v>1199</v>
      </c>
      <c r="D101" s="13">
        <v>480700</v>
      </c>
      <c r="E101" s="14">
        <v>1330.82</v>
      </c>
      <c r="F101" s="15">
        <v>1.9E-3</v>
      </c>
      <c r="G101" s="15"/>
    </row>
    <row r="102" spans="1:7" x14ac:dyDescent="0.3">
      <c r="A102" s="12" t="s">
        <v>1341</v>
      </c>
      <c r="B102" s="30" t="s">
        <v>1342</v>
      </c>
      <c r="C102" s="30" t="s">
        <v>1167</v>
      </c>
      <c r="D102" s="13">
        <v>137600</v>
      </c>
      <c r="E102" s="14">
        <v>1251.82</v>
      </c>
      <c r="F102" s="15">
        <v>1.8E-3</v>
      </c>
      <c r="G102" s="15"/>
    </row>
    <row r="103" spans="1:7" x14ac:dyDescent="0.3">
      <c r="A103" s="12" t="s">
        <v>1343</v>
      </c>
      <c r="B103" s="30" t="s">
        <v>1344</v>
      </c>
      <c r="C103" s="30" t="s">
        <v>1182</v>
      </c>
      <c r="D103" s="13">
        <v>50500</v>
      </c>
      <c r="E103" s="14">
        <v>1214.2</v>
      </c>
      <c r="F103" s="15">
        <v>1.6999999999999999E-3</v>
      </c>
      <c r="G103" s="15"/>
    </row>
    <row r="104" spans="1:7" x14ac:dyDescent="0.3">
      <c r="A104" s="12" t="s">
        <v>1345</v>
      </c>
      <c r="B104" s="30" t="s">
        <v>1346</v>
      </c>
      <c r="C104" s="30" t="s">
        <v>1295</v>
      </c>
      <c r="D104" s="13">
        <v>197600</v>
      </c>
      <c r="E104" s="14">
        <v>1209.51</v>
      </c>
      <c r="F104" s="15">
        <v>1.6999999999999999E-3</v>
      </c>
      <c r="G104" s="15"/>
    </row>
    <row r="105" spans="1:7" x14ac:dyDescent="0.3">
      <c r="A105" s="12" t="s">
        <v>1347</v>
      </c>
      <c r="B105" s="30" t="s">
        <v>1348</v>
      </c>
      <c r="C105" s="30" t="s">
        <v>1232</v>
      </c>
      <c r="D105" s="13">
        <v>98400</v>
      </c>
      <c r="E105" s="14">
        <v>1203.24</v>
      </c>
      <c r="F105" s="15">
        <v>1.6999999999999999E-3</v>
      </c>
      <c r="G105" s="15"/>
    </row>
    <row r="106" spans="1:7" x14ac:dyDescent="0.3">
      <c r="A106" s="12" t="s">
        <v>1349</v>
      </c>
      <c r="B106" s="30" t="s">
        <v>1350</v>
      </c>
      <c r="C106" s="30" t="s">
        <v>1351</v>
      </c>
      <c r="D106" s="13">
        <v>50400</v>
      </c>
      <c r="E106" s="14">
        <v>1200.1199999999999</v>
      </c>
      <c r="F106" s="15">
        <v>1.6999999999999999E-3</v>
      </c>
      <c r="G106" s="15"/>
    </row>
    <row r="107" spans="1:7" x14ac:dyDescent="0.3">
      <c r="A107" s="12" t="s">
        <v>1352</v>
      </c>
      <c r="B107" s="30" t="s">
        <v>1353</v>
      </c>
      <c r="C107" s="30" t="s">
        <v>1202</v>
      </c>
      <c r="D107" s="13">
        <v>392000</v>
      </c>
      <c r="E107" s="14">
        <v>1126.6099999999999</v>
      </c>
      <c r="F107" s="15">
        <v>1.6000000000000001E-3</v>
      </c>
      <c r="G107" s="15"/>
    </row>
    <row r="108" spans="1:7" x14ac:dyDescent="0.3">
      <c r="A108" s="12" t="s">
        <v>1354</v>
      </c>
      <c r="B108" s="30" t="s">
        <v>1355</v>
      </c>
      <c r="C108" s="30" t="s">
        <v>1274</v>
      </c>
      <c r="D108" s="13">
        <v>209550</v>
      </c>
      <c r="E108" s="14">
        <v>1112.5</v>
      </c>
      <c r="F108" s="15">
        <v>1.6000000000000001E-3</v>
      </c>
      <c r="G108" s="15"/>
    </row>
    <row r="109" spans="1:7" x14ac:dyDescent="0.3">
      <c r="A109" s="12" t="s">
        <v>1356</v>
      </c>
      <c r="B109" s="30" t="s">
        <v>1357</v>
      </c>
      <c r="C109" s="30" t="s">
        <v>1358</v>
      </c>
      <c r="D109" s="13">
        <v>5800</v>
      </c>
      <c r="E109" s="14">
        <v>1103.1400000000001</v>
      </c>
      <c r="F109" s="15">
        <v>1.6000000000000001E-3</v>
      </c>
      <c r="G109" s="15"/>
    </row>
    <row r="110" spans="1:7" x14ac:dyDescent="0.3">
      <c r="A110" s="12" t="s">
        <v>1359</v>
      </c>
      <c r="B110" s="30" t="s">
        <v>1360</v>
      </c>
      <c r="C110" s="30" t="s">
        <v>1295</v>
      </c>
      <c r="D110" s="13">
        <v>105050</v>
      </c>
      <c r="E110" s="14">
        <v>1083.28</v>
      </c>
      <c r="F110" s="15">
        <v>1.6000000000000001E-3</v>
      </c>
      <c r="G110" s="15"/>
    </row>
    <row r="111" spans="1:7" x14ac:dyDescent="0.3">
      <c r="A111" s="12" t="s">
        <v>1361</v>
      </c>
      <c r="B111" s="30" t="s">
        <v>1362</v>
      </c>
      <c r="C111" s="30" t="s">
        <v>1363</v>
      </c>
      <c r="D111" s="13">
        <v>193750</v>
      </c>
      <c r="E111" s="14">
        <v>1068.73</v>
      </c>
      <c r="F111" s="15">
        <v>1.5E-3</v>
      </c>
      <c r="G111" s="15"/>
    </row>
    <row r="112" spans="1:7" x14ac:dyDescent="0.3">
      <c r="A112" s="12" t="s">
        <v>1364</v>
      </c>
      <c r="B112" s="30" t="s">
        <v>1365</v>
      </c>
      <c r="C112" s="30" t="s">
        <v>1366</v>
      </c>
      <c r="D112" s="13">
        <v>33600</v>
      </c>
      <c r="E112" s="14">
        <v>1015.91</v>
      </c>
      <c r="F112" s="15">
        <v>1.5E-3</v>
      </c>
      <c r="G112" s="15"/>
    </row>
    <row r="113" spans="1:7" x14ac:dyDescent="0.3">
      <c r="A113" s="12" t="s">
        <v>1367</v>
      </c>
      <c r="B113" s="30" t="s">
        <v>1368</v>
      </c>
      <c r="C113" s="30" t="s">
        <v>1202</v>
      </c>
      <c r="D113" s="13">
        <v>128000</v>
      </c>
      <c r="E113" s="14">
        <v>1012.61</v>
      </c>
      <c r="F113" s="15">
        <v>1.4E-3</v>
      </c>
      <c r="G113" s="15"/>
    </row>
    <row r="114" spans="1:7" x14ac:dyDescent="0.3">
      <c r="A114" s="12" t="s">
        <v>1369</v>
      </c>
      <c r="B114" s="30" t="s">
        <v>1370</v>
      </c>
      <c r="C114" s="30" t="s">
        <v>1371</v>
      </c>
      <c r="D114" s="13">
        <v>19000</v>
      </c>
      <c r="E114" s="14">
        <v>1004.96</v>
      </c>
      <c r="F114" s="15">
        <v>1.4E-3</v>
      </c>
      <c r="G114" s="15"/>
    </row>
    <row r="115" spans="1:7" x14ac:dyDescent="0.3">
      <c r="A115" s="12" t="s">
        <v>1372</v>
      </c>
      <c r="B115" s="30" t="s">
        <v>1373</v>
      </c>
      <c r="C115" s="30" t="s">
        <v>1358</v>
      </c>
      <c r="D115" s="13">
        <v>1001100</v>
      </c>
      <c r="E115" s="14">
        <v>961.06</v>
      </c>
      <c r="F115" s="15">
        <v>1.4E-3</v>
      </c>
      <c r="G115" s="15"/>
    </row>
    <row r="116" spans="1:7" x14ac:dyDescent="0.3">
      <c r="A116" s="12" t="s">
        <v>1374</v>
      </c>
      <c r="B116" s="30" t="s">
        <v>1375</v>
      </c>
      <c r="C116" s="30" t="s">
        <v>1376</v>
      </c>
      <c r="D116" s="13">
        <v>2415</v>
      </c>
      <c r="E116" s="14">
        <v>941.33</v>
      </c>
      <c r="F116" s="15">
        <v>1.2999999999999999E-3</v>
      </c>
      <c r="G116" s="15"/>
    </row>
    <row r="117" spans="1:7" x14ac:dyDescent="0.3">
      <c r="A117" s="12" t="s">
        <v>1377</v>
      </c>
      <c r="B117" s="30" t="s">
        <v>1378</v>
      </c>
      <c r="C117" s="30" t="s">
        <v>1132</v>
      </c>
      <c r="D117" s="13">
        <v>26600</v>
      </c>
      <c r="E117" s="14">
        <v>916.89</v>
      </c>
      <c r="F117" s="15">
        <v>1.2999999999999999E-3</v>
      </c>
      <c r="G117" s="15"/>
    </row>
    <row r="118" spans="1:7" x14ac:dyDescent="0.3">
      <c r="A118" s="12" t="s">
        <v>1379</v>
      </c>
      <c r="B118" s="30" t="s">
        <v>1380</v>
      </c>
      <c r="C118" s="30" t="s">
        <v>1253</v>
      </c>
      <c r="D118" s="13">
        <v>35100</v>
      </c>
      <c r="E118" s="14">
        <v>865.43</v>
      </c>
      <c r="F118" s="15">
        <v>1.1999999999999999E-3</v>
      </c>
      <c r="G118" s="15"/>
    </row>
    <row r="119" spans="1:7" x14ac:dyDescent="0.3">
      <c r="A119" s="12" t="s">
        <v>1381</v>
      </c>
      <c r="B119" s="30" t="s">
        <v>1382</v>
      </c>
      <c r="C119" s="30" t="s">
        <v>1232</v>
      </c>
      <c r="D119" s="13">
        <v>24500</v>
      </c>
      <c r="E119" s="14">
        <v>864.51</v>
      </c>
      <c r="F119" s="15">
        <v>1.1999999999999999E-3</v>
      </c>
      <c r="G119" s="15"/>
    </row>
    <row r="120" spans="1:7" x14ac:dyDescent="0.3">
      <c r="A120" s="12" t="s">
        <v>1383</v>
      </c>
      <c r="B120" s="30" t="s">
        <v>1384</v>
      </c>
      <c r="C120" s="30" t="s">
        <v>1232</v>
      </c>
      <c r="D120" s="13">
        <v>201000</v>
      </c>
      <c r="E120" s="14">
        <v>816.16</v>
      </c>
      <c r="F120" s="15">
        <v>1.1999999999999999E-3</v>
      </c>
      <c r="G120" s="15"/>
    </row>
    <row r="121" spans="1:7" x14ac:dyDescent="0.3">
      <c r="A121" s="12" t="s">
        <v>1385</v>
      </c>
      <c r="B121" s="30" t="s">
        <v>1386</v>
      </c>
      <c r="C121" s="30" t="s">
        <v>1264</v>
      </c>
      <c r="D121" s="13">
        <v>198000</v>
      </c>
      <c r="E121" s="14">
        <v>813.98</v>
      </c>
      <c r="F121" s="15">
        <v>1.1999999999999999E-3</v>
      </c>
      <c r="G121" s="15"/>
    </row>
    <row r="122" spans="1:7" x14ac:dyDescent="0.3">
      <c r="A122" s="12" t="s">
        <v>1387</v>
      </c>
      <c r="B122" s="30" t="s">
        <v>1388</v>
      </c>
      <c r="C122" s="30" t="s">
        <v>1153</v>
      </c>
      <c r="D122" s="13">
        <v>22000</v>
      </c>
      <c r="E122" s="14">
        <v>807.95</v>
      </c>
      <c r="F122" s="15">
        <v>1.1999999999999999E-3</v>
      </c>
      <c r="G122" s="15"/>
    </row>
    <row r="123" spans="1:7" x14ac:dyDescent="0.3">
      <c r="A123" s="12" t="s">
        <v>1389</v>
      </c>
      <c r="B123" s="30" t="s">
        <v>1390</v>
      </c>
      <c r="C123" s="30" t="s">
        <v>1358</v>
      </c>
      <c r="D123" s="13">
        <v>306000</v>
      </c>
      <c r="E123" s="14">
        <v>797.44</v>
      </c>
      <c r="F123" s="15">
        <v>1.1000000000000001E-3</v>
      </c>
      <c r="G123" s="15"/>
    </row>
    <row r="124" spans="1:7" x14ac:dyDescent="0.3">
      <c r="A124" s="12" t="s">
        <v>1391</v>
      </c>
      <c r="B124" s="30" t="s">
        <v>1392</v>
      </c>
      <c r="C124" s="30" t="s">
        <v>1371</v>
      </c>
      <c r="D124" s="13">
        <v>56000</v>
      </c>
      <c r="E124" s="14">
        <v>777.81</v>
      </c>
      <c r="F124" s="15">
        <v>1.1000000000000001E-3</v>
      </c>
      <c r="G124" s="15"/>
    </row>
    <row r="125" spans="1:7" x14ac:dyDescent="0.3">
      <c r="A125" s="12" t="s">
        <v>1393</v>
      </c>
      <c r="B125" s="30" t="s">
        <v>1394</v>
      </c>
      <c r="C125" s="30" t="s">
        <v>1199</v>
      </c>
      <c r="D125" s="13">
        <v>22500</v>
      </c>
      <c r="E125" s="14">
        <v>776.93</v>
      </c>
      <c r="F125" s="15">
        <v>1.1000000000000001E-3</v>
      </c>
      <c r="G125" s="15"/>
    </row>
    <row r="126" spans="1:7" x14ac:dyDescent="0.3">
      <c r="A126" s="12" t="s">
        <v>1395</v>
      </c>
      <c r="B126" s="30" t="s">
        <v>1396</v>
      </c>
      <c r="C126" s="30" t="s">
        <v>1371</v>
      </c>
      <c r="D126" s="13">
        <v>87000</v>
      </c>
      <c r="E126" s="14">
        <v>751.07</v>
      </c>
      <c r="F126" s="15">
        <v>1.1000000000000001E-3</v>
      </c>
      <c r="G126" s="15"/>
    </row>
    <row r="127" spans="1:7" x14ac:dyDescent="0.3">
      <c r="A127" s="12" t="s">
        <v>1397</v>
      </c>
      <c r="B127" s="30" t="s">
        <v>1398</v>
      </c>
      <c r="C127" s="30" t="s">
        <v>1179</v>
      </c>
      <c r="D127" s="13">
        <v>165000</v>
      </c>
      <c r="E127" s="14">
        <v>750.5</v>
      </c>
      <c r="F127" s="15">
        <v>1.1000000000000001E-3</v>
      </c>
      <c r="G127" s="15"/>
    </row>
    <row r="128" spans="1:7" x14ac:dyDescent="0.3">
      <c r="A128" s="12" t="s">
        <v>1399</v>
      </c>
      <c r="B128" s="30" t="s">
        <v>1400</v>
      </c>
      <c r="C128" s="30" t="s">
        <v>1401</v>
      </c>
      <c r="D128" s="13">
        <v>3280</v>
      </c>
      <c r="E128" s="14">
        <v>738.23</v>
      </c>
      <c r="F128" s="15">
        <v>1.1000000000000001E-3</v>
      </c>
      <c r="G128" s="15"/>
    </row>
    <row r="129" spans="1:7" x14ac:dyDescent="0.3">
      <c r="A129" s="12" t="s">
        <v>1402</v>
      </c>
      <c r="B129" s="30" t="s">
        <v>1403</v>
      </c>
      <c r="C129" s="30" t="s">
        <v>1182</v>
      </c>
      <c r="D129" s="13">
        <v>310300</v>
      </c>
      <c r="E129" s="14">
        <v>723.62</v>
      </c>
      <c r="F129" s="15">
        <v>1E-3</v>
      </c>
      <c r="G129" s="15"/>
    </row>
    <row r="130" spans="1:7" x14ac:dyDescent="0.3">
      <c r="A130" s="12" t="s">
        <v>1404</v>
      </c>
      <c r="B130" s="30" t="s">
        <v>1405</v>
      </c>
      <c r="C130" s="30" t="s">
        <v>1145</v>
      </c>
      <c r="D130" s="13">
        <v>37500</v>
      </c>
      <c r="E130" s="14">
        <v>723.41</v>
      </c>
      <c r="F130" s="15">
        <v>1E-3</v>
      </c>
      <c r="G130" s="15"/>
    </row>
    <row r="131" spans="1:7" x14ac:dyDescent="0.3">
      <c r="A131" s="12" t="s">
        <v>1406</v>
      </c>
      <c r="B131" s="30" t="s">
        <v>1407</v>
      </c>
      <c r="C131" s="30" t="s">
        <v>1167</v>
      </c>
      <c r="D131" s="13">
        <v>55000</v>
      </c>
      <c r="E131" s="14">
        <v>720.25</v>
      </c>
      <c r="F131" s="15">
        <v>1E-3</v>
      </c>
      <c r="G131" s="15"/>
    </row>
    <row r="132" spans="1:7" x14ac:dyDescent="0.3">
      <c r="A132" s="12" t="s">
        <v>1408</v>
      </c>
      <c r="B132" s="30" t="s">
        <v>1409</v>
      </c>
      <c r="C132" s="30" t="s">
        <v>1202</v>
      </c>
      <c r="D132" s="13">
        <v>92625</v>
      </c>
      <c r="E132" s="14">
        <v>708.4</v>
      </c>
      <c r="F132" s="15">
        <v>1E-3</v>
      </c>
      <c r="G132" s="15"/>
    </row>
    <row r="133" spans="1:7" x14ac:dyDescent="0.3">
      <c r="A133" s="12" t="s">
        <v>1410</v>
      </c>
      <c r="B133" s="30" t="s">
        <v>1411</v>
      </c>
      <c r="C133" s="30" t="s">
        <v>1232</v>
      </c>
      <c r="D133" s="13">
        <v>12075</v>
      </c>
      <c r="E133" s="14">
        <v>699.95</v>
      </c>
      <c r="F133" s="15">
        <v>1E-3</v>
      </c>
      <c r="G133" s="15"/>
    </row>
    <row r="134" spans="1:7" x14ac:dyDescent="0.3">
      <c r="A134" s="12" t="s">
        <v>1412</v>
      </c>
      <c r="B134" s="30" t="s">
        <v>1413</v>
      </c>
      <c r="C134" s="30" t="s">
        <v>1414</v>
      </c>
      <c r="D134" s="13">
        <v>78300</v>
      </c>
      <c r="E134" s="14">
        <v>686.61</v>
      </c>
      <c r="F134" s="15">
        <v>1E-3</v>
      </c>
      <c r="G134" s="15"/>
    </row>
    <row r="135" spans="1:7" x14ac:dyDescent="0.3">
      <c r="A135" s="12" t="s">
        <v>1415</v>
      </c>
      <c r="B135" s="30" t="s">
        <v>1416</v>
      </c>
      <c r="C135" s="30" t="s">
        <v>1202</v>
      </c>
      <c r="D135" s="13">
        <v>8000</v>
      </c>
      <c r="E135" s="14">
        <v>624.86</v>
      </c>
      <c r="F135" s="15">
        <v>8.9999999999999998E-4</v>
      </c>
      <c r="G135" s="15"/>
    </row>
    <row r="136" spans="1:7" x14ac:dyDescent="0.3">
      <c r="A136" s="12" t="s">
        <v>1417</v>
      </c>
      <c r="B136" s="30" t="s">
        <v>1418</v>
      </c>
      <c r="C136" s="30" t="s">
        <v>1371</v>
      </c>
      <c r="D136" s="13">
        <v>201600</v>
      </c>
      <c r="E136" s="14">
        <v>624.66</v>
      </c>
      <c r="F136" s="15">
        <v>8.9999999999999998E-4</v>
      </c>
      <c r="G136" s="15"/>
    </row>
    <row r="137" spans="1:7" x14ac:dyDescent="0.3">
      <c r="A137" s="12" t="s">
        <v>1419</v>
      </c>
      <c r="B137" s="30" t="s">
        <v>1420</v>
      </c>
      <c r="C137" s="30" t="s">
        <v>1421</v>
      </c>
      <c r="D137" s="13">
        <v>29600</v>
      </c>
      <c r="E137" s="14">
        <v>615.72</v>
      </c>
      <c r="F137" s="15">
        <v>8.9999999999999998E-4</v>
      </c>
      <c r="G137" s="15"/>
    </row>
    <row r="138" spans="1:7" x14ac:dyDescent="0.3">
      <c r="A138" s="12" t="s">
        <v>1422</v>
      </c>
      <c r="B138" s="30" t="s">
        <v>1423</v>
      </c>
      <c r="C138" s="30" t="s">
        <v>1145</v>
      </c>
      <c r="D138" s="13">
        <v>99000</v>
      </c>
      <c r="E138" s="14">
        <v>608.85</v>
      </c>
      <c r="F138" s="15">
        <v>8.9999999999999998E-4</v>
      </c>
      <c r="G138" s="15"/>
    </row>
    <row r="139" spans="1:7" x14ac:dyDescent="0.3">
      <c r="A139" s="12" t="s">
        <v>1424</v>
      </c>
      <c r="B139" s="30" t="s">
        <v>1425</v>
      </c>
      <c r="C139" s="30" t="s">
        <v>1145</v>
      </c>
      <c r="D139" s="13">
        <v>15800</v>
      </c>
      <c r="E139" s="14">
        <v>594.89</v>
      </c>
      <c r="F139" s="15">
        <v>8.9999999999999998E-4</v>
      </c>
      <c r="G139" s="15"/>
    </row>
    <row r="140" spans="1:7" x14ac:dyDescent="0.3">
      <c r="A140" s="12" t="s">
        <v>1426</v>
      </c>
      <c r="B140" s="30" t="s">
        <v>1427</v>
      </c>
      <c r="C140" s="30" t="s">
        <v>1132</v>
      </c>
      <c r="D140" s="13">
        <v>35700</v>
      </c>
      <c r="E140" s="14">
        <v>554.87</v>
      </c>
      <c r="F140" s="15">
        <v>8.0000000000000004E-4</v>
      </c>
      <c r="G140" s="15"/>
    </row>
    <row r="141" spans="1:7" x14ac:dyDescent="0.3">
      <c r="A141" s="12" t="s">
        <v>1428</v>
      </c>
      <c r="B141" s="30" t="s">
        <v>1429</v>
      </c>
      <c r="C141" s="30" t="s">
        <v>1363</v>
      </c>
      <c r="D141" s="13">
        <v>54000</v>
      </c>
      <c r="E141" s="14">
        <v>535.46</v>
      </c>
      <c r="F141" s="15">
        <v>8.0000000000000004E-4</v>
      </c>
      <c r="G141" s="15"/>
    </row>
    <row r="142" spans="1:7" x14ac:dyDescent="0.3">
      <c r="A142" s="12" t="s">
        <v>1430</v>
      </c>
      <c r="B142" s="30" t="s">
        <v>1431</v>
      </c>
      <c r="C142" s="30" t="s">
        <v>1432</v>
      </c>
      <c r="D142" s="13">
        <v>14300</v>
      </c>
      <c r="E142" s="14">
        <v>455.47</v>
      </c>
      <c r="F142" s="15">
        <v>6.9999999999999999E-4</v>
      </c>
      <c r="G142" s="15"/>
    </row>
    <row r="143" spans="1:7" x14ac:dyDescent="0.3">
      <c r="A143" s="12" t="s">
        <v>1433</v>
      </c>
      <c r="B143" s="30" t="s">
        <v>1434</v>
      </c>
      <c r="C143" s="30" t="s">
        <v>1232</v>
      </c>
      <c r="D143" s="13">
        <v>35700</v>
      </c>
      <c r="E143" s="14">
        <v>440.82</v>
      </c>
      <c r="F143" s="15">
        <v>5.9999999999999995E-4</v>
      </c>
      <c r="G143" s="15"/>
    </row>
    <row r="144" spans="1:7" x14ac:dyDescent="0.3">
      <c r="A144" s="12" t="s">
        <v>1435</v>
      </c>
      <c r="B144" s="30" t="s">
        <v>1436</v>
      </c>
      <c r="C144" s="30" t="s">
        <v>1232</v>
      </c>
      <c r="D144" s="13">
        <v>15125</v>
      </c>
      <c r="E144" s="14">
        <v>359.46</v>
      </c>
      <c r="F144" s="15">
        <v>5.0000000000000001E-4</v>
      </c>
      <c r="G144" s="15"/>
    </row>
    <row r="145" spans="1:7" x14ac:dyDescent="0.3">
      <c r="A145" s="12" t="s">
        <v>1437</v>
      </c>
      <c r="B145" s="30" t="s">
        <v>1438</v>
      </c>
      <c r="C145" s="30" t="s">
        <v>1421</v>
      </c>
      <c r="D145" s="13">
        <v>166400</v>
      </c>
      <c r="E145" s="14">
        <v>356.51</v>
      </c>
      <c r="F145" s="15">
        <v>5.0000000000000001E-4</v>
      </c>
      <c r="G145" s="15"/>
    </row>
    <row r="146" spans="1:7" x14ac:dyDescent="0.3">
      <c r="A146" s="12" t="s">
        <v>1439</v>
      </c>
      <c r="B146" s="30" t="s">
        <v>1440</v>
      </c>
      <c r="C146" s="30" t="s">
        <v>1145</v>
      </c>
      <c r="D146" s="13">
        <v>1400</v>
      </c>
      <c r="E146" s="14">
        <v>324.51</v>
      </c>
      <c r="F146" s="15">
        <v>5.0000000000000001E-4</v>
      </c>
      <c r="G146" s="15"/>
    </row>
    <row r="147" spans="1:7" x14ac:dyDescent="0.3">
      <c r="A147" s="12" t="s">
        <v>1441</v>
      </c>
      <c r="B147" s="30" t="s">
        <v>1442</v>
      </c>
      <c r="C147" s="30" t="s">
        <v>1295</v>
      </c>
      <c r="D147" s="13">
        <v>7650</v>
      </c>
      <c r="E147" s="14">
        <v>288.14999999999998</v>
      </c>
      <c r="F147" s="15">
        <v>4.0000000000000002E-4</v>
      </c>
      <c r="G147" s="15"/>
    </row>
    <row r="148" spans="1:7" x14ac:dyDescent="0.3">
      <c r="A148" s="12" t="s">
        <v>1443</v>
      </c>
      <c r="B148" s="30" t="s">
        <v>1444</v>
      </c>
      <c r="C148" s="30" t="s">
        <v>1421</v>
      </c>
      <c r="D148" s="13">
        <v>9000</v>
      </c>
      <c r="E148" s="14">
        <v>258.87</v>
      </c>
      <c r="F148" s="15">
        <v>4.0000000000000002E-4</v>
      </c>
      <c r="G148" s="15"/>
    </row>
    <row r="149" spans="1:7" x14ac:dyDescent="0.3">
      <c r="A149" s="12" t="s">
        <v>1445</v>
      </c>
      <c r="B149" s="30" t="s">
        <v>1446</v>
      </c>
      <c r="C149" s="30" t="s">
        <v>1414</v>
      </c>
      <c r="D149" s="13">
        <v>56000</v>
      </c>
      <c r="E149" s="14">
        <v>244.61</v>
      </c>
      <c r="F149" s="15">
        <v>4.0000000000000002E-4</v>
      </c>
      <c r="G149" s="15"/>
    </row>
    <row r="150" spans="1:7" x14ac:dyDescent="0.3">
      <c r="A150" s="12" t="s">
        <v>1447</v>
      </c>
      <c r="B150" s="30" t="s">
        <v>1448</v>
      </c>
      <c r="C150" s="30" t="s">
        <v>1371</v>
      </c>
      <c r="D150" s="13">
        <v>7600</v>
      </c>
      <c r="E150" s="14">
        <v>240.24</v>
      </c>
      <c r="F150" s="15">
        <v>2.9999999999999997E-4</v>
      </c>
      <c r="G150" s="15"/>
    </row>
    <row r="151" spans="1:7" x14ac:dyDescent="0.3">
      <c r="A151" s="12" t="s">
        <v>1449</v>
      </c>
      <c r="B151" s="30" t="s">
        <v>1450</v>
      </c>
      <c r="C151" s="30" t="s">
        <v>1421</v>
      </c>
      <c r="D151" s="13">
        <v>5400</v>
      </c>
      <c r="E151" s="14">
        <v>224.93</v>
      </c>
      <c r="F151" s="15">
        <v>2.9999999999999997E-4</v>
      </c>
      <c r="G151" s="15"/>
    </row>
    <row r="152" spans="1:7" x14ac:dyDescent="0.3">
      <c r="A152" s="12" t="s">
        <v>1451</v>
      </c>
      <c r="B152" s="30" t="s">
        <v>1452</v>
      </c>
      <c r="C152" s="30" t="s">
        <v>1351</v>
      </c>
      <c r="D152" s="13">
        <v>28000</v>
      </c>
      <c r="E152" s="14">
        <v>200.54</v>
      </c>
      <c r="F152" s="15">
        <v>2.9999999999999997E-4</v>
      </c>
      <c r="G152" s="15"/>
    </row>
    <row r="153" spans="1:7" x14ac:dyDescent="0.3">
      <c r="A153" s="12" t="s">
        <v>1453</v>
      </c>
      <c r="B153" s="30" t="s">
        <v>1454</v>
      </c>
      <c r="C153" s="30" t="s">
        <v>1358</v>
      </c>
      <c r="D153" s="13">
        <v>51000</v>
      </c>
      <c r="E153" s="14">
        <v>188.01</v>
      </c>
      <c r="F153" s="15">
        <v>2.9999999999999997E-4</v>
      </c>
      <c r="G153" s="15"/>
    </row>
    <row r="154" spans="1:7" x14ac:dyDescent="0.3">
      <c r="A154" s="12" t="s">
        <v>1455</v>
      </c>
      <c r="B154" s="30" t="s">
        <v>1456</v>
      </c>
      <c r="C154" s="30" t="s">
        <v>1274</v>
      </c>
      <c r="D154" s="13">
        <v>9500</v>
      </c>
      <c r="E154" s="14">
        <v>147.63999999999999</v>
      </c>
      <c r="F154" s="15">
        <v>2.0000000000000001E-4</v>
      </c>
      <c r="G154" s="15"/>
    </row>
    <row r="155" spans="1:7" x14ac:dyDescent="0.3">
      <c r="A155" s="12" t="s">
        <v>1457</v>
      </c>
      <c r="B155" s="30" t="s">
        <v>1458</v>
      </c>
      <c r="C155" s="30" t="s">
        <v>1432</v>
      </c>
      <c r="D155" s="13">
        <v>75000</v>
      </c>
      <c r="E155" s="14">
        <v>132.75</v>
      </c>
      <c r="F155" s="15">
        <v>2.0000000000000001E-4</v>
      </c>
      <c r="G155" s="15"/>
    </row>
    <row r="156" spans="1:7" x14ac:dyDescent="0.3">
      <c r="A156" s="12" t="s">
        <v>1459</v>
      </c>
      <c r="B156" s="30" t="s">
        <v>1460</v>
      </c>
      <c r="C156" s="30" t="s">
        <v>1371</v>
      </c>
      <c r="D156" s="13">
        <v>3750</v>
      </c>
      <c r="E156" s="14">
        <v>118.08</v>
      </c>
      <c r="F156" s="15">
        <v>2.0000000000000001E-4</v>
      </c>
      <c r="G156" s="15"/>
    </row>
    <row r="157" spans="1:7" x14ac:dyDescent="0.3">
      <c r="A157" s="12" t="s">
        <v>1461</v>
      </c>
      <c r="B157" s="30" t="s">
        <v>1462</v>
      </c>
      <c r="C157" s="30" t="s">
        <v>1239</v>
      </c>
      <c r="D157" s="13">
        <v>68400</v>
      </c>
      <c r="E157" s="14">
        <v>94.6</v>
      </c>
      <c r="F157" s="15">
        <v>1E-4</v>
      </c>
      <c r="G157" s="15"/>
    </row>
    <row r="158" spans="1:7" x14ac:dyDescent="0.3">
      <c r="A158" s="12" t="s">
        <v>1463</v>
      </c>
      <c r="B158" s="30" t="s">
        <v>1464</v>
      </c>
      <c r="C158" s="30" t="s">
        <v>1232</v>
      </c>
      <c r="D158" s="13">
        <v>1800</v>
      </c>
      <c r="E158" s="14">
        <v>74</v>
      </c>
      <c r="F158" s="15">
        <v>1E-4</v>
      </c>
      <c r="G158" s="15"/>
    </row>
    <row r="159" spans="1:7" x14ac:dyDescent="0.3">
      <c r="A159" s="12" t="s">
        <v>1465</v>
      </c>
      <c r="B159" s="30" t="s">
        <v>1466</v>
      </c>
      <c r="C159" s="30" t="s">
        <v>1295</v>
      </c>
      <c r="D159" s="13">
        <v>1500</v>
      </c>
      <c r="E159" s="14">
        <v>36.590000000000003</v>
      </c>
      <c r="F159" s="15">
        <v>1E-4</v>
      </c>
      <c r="G159" s="15"/>
    </row>
    <row r="160" spans="1:7" x14ac:dyDescent="0.3">
      <c r="A160" s="12" t="s">
        <v>1467</v>
      </c>
      <c r="B160" s="30" t="s">
        <v>1468</v>
      </c>
      <c r="C160" s="30" t="s">
        <v>1199</v>
      </c>
      <c r="D160" s="13">
        <v>2100</v>
      </c>
      <c r="E160" s="14">
        <v>24.07</v>
      </c>
      <c r="F160" s="15">
        <v>0</v>
      </c>
      <c r="G160" s="15"/>
    </row>
    <row r="161" spans="1:7" x14ac:dyDescent="0.3">
      <c r="A161" s="12" t="s">
        <v>1469</v>
      </c>
      <c r="B161" s="30" t="s">
        <v>1470</v>
      </c>
      <c r="C161" s="30" t="s">
        <v>1182</v>
      </c>
      <c r="D161" s="13">
        <v>600</v>
      </c>
      <c r="E161" s="14">
        <v>12.07</v>
      </c>
      <c r="F161" s="15">
        <v>0</v>
      </c>
      <c r="G161" s="15"/>
    </row>
    <row r="162" spans="1:7" x14ac:dyDescent="0.3">
      <c r="A162" s="12" t="s">
        <v>1471</v>
      </c>
      <c r="B162" s="30" t="s">
        <v>1472</v>
      </c>
      <c r="C162" s="30" t="s">
        <v>1179</v>
      </c>
      <c r="D162" s="13">
        <v>800</v>
      </c>
      <c r="E162" s="14">
        <v>8.23</v>
      </c>
      <c r="F162" s="15">
        <v>0</v>
      </c>
      <c r="G162" s="15"/>
    </row>
    <row r="163" spans="1:7" x14ac:dyDescent="0.3">
      <c r="A163" s="12" t="s">
        <v>1473</v>
      </c>
      <c r="B163" s="30" t="s">
        <v>1474</v>
      </c>
      <c r="C163" s="30" t="s">
        <v>1414</v>
      </c>
      <c r="D163" s="13">
        <v>1200</v>
      </c>
      <c r="E163" s="14">
        <v>6.74</v>
      </c>
      <c r="F163" s="15">
        <v>0</v>
      </c>
      <c r="G163" s="15"/>
    </row>
    <row r="164" spans="1:7" x14ac:dyDescent="0.3">
      <c r="A164" s="12" t="s">
        <v>1475</v>
      </c>
      <c r="B164" s="30" t="s">
        <v>1476</v>
      </c>
      <c r="C164" s="30" t="s">
        <v>1371</v>
      </c>
      <c r="D164" s="13">
        <v>375</v>
      </c>
      <c r="E164" s="14">
        <v>6.03</v>
      </c>
      <c r="F164" s="15">
        <v>0</v>
      </c>
      <c r="G164" s="15"/>
    </row>
    <row r="165" spans="1:7" x14ac:dyDescent="0.3">
      <c r="A165" s="16" t="s">
        <v>124</v>
      </c>
      <c r="B165" s="31"/>
      <c r="C165" s="31"/>
      <c r="D165" s="17"/>
      <c r="E165" s="37">
        <v>519012.08</v>
      </c>
      <c r="F165" s="38">
        <v>0.7429</v>
      </c>
      <c r="G165" s="20"/>
    </row>
    <row r="166" spans="1:7" x14ac:dyDescent="0.3">
      <c r="A166" s="16" t="s">
        <v>1477</v>
      </c>
      <c r="B166" s="30"/>
      <c r="C166" s="30"/>
      <c r="D166" s="13"/>
      <c r="E166" s="14"/>
      <c r="F166" s="15"/>
      <c r="G166" s="15"/>
    </row>
    <row r="167" spans="1:7" x14ac:dyDescent="0.3">
      <c r="A167" s="16" t="s">
        <v>124</v>
      </c>
      <c r="B167" s="30"/>
      <c r="C167" s="30"/>
      <c r="D167" s="13"/>
      <c r="E167" s="39" t="s">
        <v>112</v>
      </c>
      <c r="F167" s="40" t="s">
        <v>112</v>
      </c>
      <c r="G167" s="15"/>
    </row>
    <row r="168" spans="1:7" x14ac:dyDescent="0.3">
      <c r="A168" s="21" t="s">
        <v>154</v>
      </c>
      <c r="B168" s="32"/>
      <c r="C168" s="32"/>
      <c r="D168" s="22"/>
      <c r="E168" s="27">
        <v>519012.08</v>
      </c>
      <c r="F168" s="28">
        <v>0.7429</v>
      </c>
      <c r="G168" s="20"/>
    </row>
    <row r="169" spans="1:7" x14ac:dyDescent="0.3">
      <c r="A169" s="12"/>
      <c r="B169" s="30"/>
      <c r="C169" s="30"/>
      <c r="D169" s="13"/>
      <c r="E169" s="14"/>
      <c r="F169" s="15"/>
      <c r="G169" s="15"/>
    </row>
    <row r="170" spans="1:7" x14ac:dyDescent="0.3">
      <c r="A170" s="16" t="s">
        <v>1478</v>
      </c>
      <c r="B170" s="30"/>
      <c r="C170" s="30"/>
      <c r="D170" s="13"/>
      <c r="E170" s="14"/>
      <c r="F170" s="15"/>
      <c r="G170" s="15"/>
    </row>
    <row r="171" spans="1:7" x14ac:dyDescent="0.3">
      <c r="A171" s="16" t="s">
        <v>1479</v>
      </c>
      <c r="B171" s="30"/>
      <c r="C171" s="30"/>
      <c r="D171" s="13"/>
      <c r="E171" s="14"/>
      <c r="F171" s="15"/>
      <c r="G171" s="15"/>
    </row>
    <row r="172" spans="1:7" x14ac:dyDescent="0.3">
      <c r="A172" s="12" t="s">
        <v>1480</v>
      </c>
      <c r="B172" s="30"/>
      <c r="C172" s="30" t="s">
        <v>1371</v>
      </c>
      <c r="D172" s="41">
        <v>-375</v>
      </c>
      <c r="E172" s="23">
        <v>-6.07</v>
      </c>
      <c r="F172" s="24">
        <v>-7.9999999999999996E-6</v>
      </c>
      <c r="G172" s="15"/>
    </row>
    <row r="173" spans="1:7" x14ac:dyDescent="0.3">
      <c r="A173" s="12" t="s">
        <v>1481</v>
      </c>
      <c r="B173" s="30"/>
      <c r="C173" s="30" t="s">
        <v>1414</v>
      </c>
      <c r="D173" s="41">
        <v>-1200</v>
      </c>
      <c r="E173" s="23">
        <v>-6.8</v>
      </c>
      <c r="F173" s="24">
        <v>-9.0000000000000002E-6</v>
      </c>
      <c r="G173" s="15"/>
    </row>
    <row r="174" spans="1:7" x14ac:dyDescent="0.3">
      <c r="A174" s="12" t="s">
        <v>1482</v>
      </c>
      <c r="B174" s="30"/>
      <c r="C174" s="30" t="s">
        <v>1179</v>
      </c>
      <c r="D174" s="41">
        <v>-800</v>
      </c>
      <c r="E174" s="23">
        <v>-8.26</v>
      </c>
      <c r="F174" s="24">
        <v>-1.1E-5</v>
      </c>
      <c r="G174" s="15"/>
    </row>
    <row r="175" spans="1:7" x14ac:dyDescent="0.3">
      <c r="A175" s="12" t="s">
        <v>1483</v>
      </c>
      <c r="B175" s="30"/>
      <c r="C175" s="30" t="s">
        <v>1182</v>
      </c>
      <c r="D175" s="41">
        <v>-600</v>
      </c>
      <c r="E175" s="23">
        <v>-12.15</v>
      </c>
      <c r="F175" s="24">
        <v>-1.7E-5</v>
      </c>
      <c r="G175" s="15"/>
    </row>
    <row r="176" spans="1:7" x14ac:dyDescent="0.3">
      <c r="A176" s="12" t="s">
        <v>1484</v>
      </c>
      <c r="B176" s="30"/>
      <c r="C176" s="30" t="s">
        <v>1199</v>
      </c>
      <c r="D176" s="41">
        <v>-2100</v>
      </c>
      <c r="E176" s="23">
        <v>-24.17</v>
      </c>
      <c r="F176" s="24">
        <v>-3.4E-5</v>
      </c>
      <c r="G176" s="15"/>
    </row>
    <row r="177" spans="1:7" x14ac:dyDescent="0.3">
      <c r="A177" s="12" t="s">
        <v>1485</v>
      </c>
      <c r="B177" s="30"/>
      <c r="C177" s="30" t="s">
        <v>1295</v>
      </c>
      <c r="D177" s="41">
        <v>-1500</v>
      </c>
      <c r="E177" s="23">
        <v>-36.85</v>
      </c>
      <c r="F177" s="24">
        <v>-5.1999999999999997E-5</v>
      </c>
      <c r="G177" s="15"/>
    </row>
    <row r="178" spans="1:7" x14ac:dyDescent="0.3">
      <c r="A178" s="12" t="s">
        <v>1486</v>
      </c>
      <c r="B178" s="30"/>
      <c r="C178" s="30" t="s">
        <v>1232</v>
      </c>
      <c r="D178" s="41">
        <v>-1800</v>
      </c>
      <c r="E178" s="23">
        <v>-74.459999999999994</v>
      </c>
      <c r="F178" s="24">
        <v>-1.06E-4</v>
      </c>
      <c r="G178" s="15"/>
    </row>
    <row r="179" spans="1:7" x14ac:dyDescent="0.3">
      <c r="A179" s="12" t="s">
        <v>1487</v>
      </c>
      <c r="B179" s="30"/>
      <c r="C179" s="30" t="s">
        <v>1239</v>
      </c>
      <c r="D179" s="41">
        <v>-68400</v>
      </c>
      <c r="E179" s="23">
        <v>-95.01</v>
      </c>
      <c r="F179" s="24">
        <v>-1.36E-4</v>
      </c>
      <c r="G179" s="15"/>
    </row>
    <row r="180" spans="1:7" x14ac:dyDescent="0.3">
      <c r="A180" s="12" t="s">
        <v>1488</v>
      </c>
      <c r="B180" s="30"/>
      <c r="C180" s="30" t="s">
        <v>1371</v>
      </c>
      <c r="D180" s="41">
        <v>-3750</v>
      </c>
      <c r="E180" s="23">
        <v>-118.82</v>
      </c>
      <c r="F180" s="24">
        <v>-1.7000000000000001E-4</v>
      </c>
      <c r="G180" s="15"/>
    </row>
    <row r="181" spans="1:7" x14ac:dyDescent="0.3">
      <c r="A181" s="12" t="s">
        <v>1489</v>
      </c>
      <c r="B181" s="30"/>
      <c r="C181" s="30" t="s">
        <v>1432</v>
      </c>
      <c r="D181" s="41">
        <v>-75000</v>
      </c>
      <c r="E181" s="23">
        <v>-133.24</v>
      </c>
      <c r="F181" s="24">
        <v>-1.9000000000000001E-4</v>
      </c>
      <c r="G181" s="15"/>
    </row>
    <row r="182" spans="1:7" x14ac:dyDescent="0.3">
      <c r="A182" s="12" t="s">
        <v>1490</v>
      </c>
      <c r="B182" s="30"/>
      <c r="C182" s="30" t="s">
        <v>1274</v>
      </c>
      <c r="D182" s="41">
        <v>-9500</v>
      </c>
      <c r="E182" s="23">
        <v>-148.63</v>
      </c>
      <c r="F182" s="24">
        <v>-2.12E-4</v>
      </c>
      <c r="G182" s="15"/>
    </row>
    <row r="183" spans="1:7" x14ac:dyDescent="0.3">
      <c r="A183" s="12" t="s">
        <v>1491</v>
      </c>
      <c r="B183" s="30"/>
      <c r="C183" s="30" t="s">
        <v>1358</v>
      </c>
      <c r="D183" s="41">
        <v>-51000</v>
      </c>
      <c r="E183" s="23">
        <v>-189.26</v>
      </c>
      <c r="F183" s="24">
        <v>-2.7E-4</v>
      </c>
      <c r="G183" s="15"/>
    </row>
    <row r="184" spans="1:7" x14ac:dyDescent="0.3">
      <c r="A184" s="12" t="s">
        <v>1492</v>
      </c>
      <c r="B184" s="30"/>
      <c r="C184" s="30" t="s">
        <v>1351</v>
      </c>
      <c r="D184" s="41">
        <v>-28000</v>
      </c>
      <c r="E184" s="23">
        <v>-201.64</v>
      </c>
      <c r="F184" s="24">
        <v>-2.8800000000000001E-4</v>
      </c>
      <c r="G184" s="15"/>
    </row>
    <row r="185" spans="1:7" x14ac:dyDescent="0.3">
      <c r="A185" s="12" t="s">
        <v>1493</v>
      </c>
      <c r="B185" s="30"/>
      <c r="C185" s="30" t="s">
        <v>1421</v>
      </c>
      <c r="D185" s="41">
        <v>-5400</v>
      </c>
      <c r="E185" s="23">
        <v>-226.1</v>
      </c>
      <c r="F185" s="24">
        <v>-3.2299999999999999E-4</v>
      </c>
      <c r="G185" s="15"/>
    </row>
    <row r="186" spans="1:7" x14ac:dyDescent="0.3">
      <c r="A186" s="12" t="s">
        <v>1494</v>
      </c>
      <c r="B186" s="30"/>
      <c r="C186" s="30" t="s">
        <v>1371</v>
      </c>
      <c r="D186" s="41">
        <v>-7600</v>
      </c>
      <c r="E186" s="23">
        <v>-241.71</v>
      </c>
      <c r="F186" s="24">
        <v>-3.4600000000000001E-4</v>
      </c>
      <c r="G186" s="15"/>
    </row>
    <row r="187" spans="1:7" x14ac:dyDescent="0.3">
      <c r="A187" s="12" t="s">
        <v>1495</v>
      </c>
      <c r="B187" s="30"/>
      <c r="C187" s="30" t="s">
        <v>1414</v>
      </c>
      <c r="D187" s="41">
        <v>-56000</v>
      </c>
      <c r="E187" s="23">
        <v>-246.18</v>
      </c>
      <c r="F187" s="24">
        <v>-3.5199999999999999E-4</v>
      </c>
      <c r="G187" s="15"/>
    </row>
    <row r="188" spans="1:7" x14ac:dyDescent="0.3">
      <c r="A188" s="12" t="s">
        <v>1496</v>
      </c>
      <c r="B188" s="30"/>
      <c r="C188" s="30" t="s">
        <v>1421</v>
      </c>
      <c r="D188" s="41">
        <v>-9000</v>
      </c>
      <c r="E188" s="23">
        <v>-260.13</v>
      </c>
      <c r="F188" s="24">
        <v>-3.7199999999999999E-4</v>
      </c>
      <c r="G188" s="15"/>
    </row>
    <row r="189" spans="1:7" x14ac:dyDescent="0.3">
      <c r="A189" s="12" t="s">
        <v>1497</v>
      </c>
      <c r="B189" s="30"/>
      <c r="C189" s="30" t="s">
        <v>1295</v>
      </c>
      <c r="D189" s="41">
        <v>-7650</v>
      </c>
      <c r="E189" s="23">
        <v>-289.95999999999998</v>
      </c>
      <c r="F189" s="24">
        <v>-4.15E-4</v>
      </c>
      <c r="G189" s="15"/>
    </row>
    <row r="190" spans="1:7" x14ac:dyDescent="0.3">
      <c r="A190" s="12" t="s">
        <v>1498</v>
      </c>
      <c r="B190" s="30"/>
      <c r="C190" s="30" t="s">
        <v>1145</v>
      </c>
      <c r="D190" s="41">
        <v>-1400</v>
      </c>
      <c r="E190" s="23">
        <v>-326.41000000000003</v>
      </c>
      <c r="F190" s="24">
        <v>-4.6700000000000002E-4</v>
      </c>
      <c r="G190" s="15"/>
    </row>
    <row r="191" spans="1:7" x14ac:dyDescent="0.3">
      <c r="A191" s="12" t="s">
        <v>1499</v>
      </c>
      <c r="B191" s="30"/>
      <c r="C191" s="30" t="s">
        <v>1421</v>
      </c>
      <c r="D191" s="41">
        <v>-166400</v>
      </c>
      <c r="E191" s="23">
        <v>-359.01</v>
      </c>
      <c r="F191" s="24">
        <v>-5.1400000000000003E-4</v>
      </c>
      <c r="G191" s="15"/>
    </row>
    <row r="192" spans="1:7" x14ac:dyDescent="0.3">
      <c r="A192" s="12" t="s">
        <v>1500</v>
      </c>
      <c r="B192" s="30"/>
      <c r="C192" s="30" t="s">
        <v>1232</v>
      </c>
      <c r="D192" s="41">
        <v>-15125</v>
      </c>
      <c r="E192" s="23">
        <v>-360.53</v>
      </c>
      <c r="F192" s="24">
        <v>-5.1599999999999997E-4</v>
      </c>
      <c r="G192" s="15"/>
    </row>
    <row r="193" spans="1:7" x14ac:dyDescent="0.3">
      <c r="A193" s="12" t="s">
        <v>1501</v>
      </c>
      <c r="B193" s="30"/>
      <c r="C193" s="30" t="s">
        <v>1232</v>
      </c>
      <c r="D193" s="41">
        <v>-35700</v>
      </c>
      <c r="E193" s="23">
        <v>-439.91</v>
      </c>
      <c r="F193" s="24">
        <v>-6.29E-4</v>
      </c>
      <c r="G193" s="15"/>
    </row>
    <row r="194" spans="1:7" x14ac:dyDescent="0.3">
      <c r="A194" s="12" t="s">
        <v>1502</v>
      </c>
      <c r="B194" s="30"/>
      <c r="C194" s="30" t="s">
        <v>1432</v>
      </c>
      <c r="D194" s="41">
        <v>-14300</v>
      </c>
      <c r="E194" s="23">
        <v>-458.21</v>
      </c>
      <c r="F194" s="24">
        <v>-6.5600000000000001E-4</v>
      </c>
      <c r="G194" s="15"/>
    </row>
    <row r="195" spans="1:7" x14ac:dyDescent="0.3">
      <c r="A195" s="12" t="s">
        <v>1503</v>
      </c>
      <c r="B195" s="30"/>
      <c r="C195" s="30" t="s">
        <v>1363</v>
      </c>
      <c r="D195" s="41">
        <v>-54000</v>
      </c>
      <c r="E195" s="23">
        <v>-539.19000000000005</v>
      </c>
      <c r="F195" s="24">
        <v>-7.7200000000000001E-4</v>
      </c>
      <c r="G195" s="15"/>
    </row>
    <row r="196" spans="1:7" x14ac:dyDescent="0.3">
      <c r="A196" s="12" t="s">
        <v>1504</v>
      </c>
      <c r="B196" s="30"/>
      <c r="C196" s="30" t="s">
        <v>1132</v>
      </c>
      <c r="D196" s="41">
        <v>-35700</v>
      </c>
      <c r="E196" s="23">
        <v>-558.29</v>
      </c>
      <c r="F196" s="24">
        <v>-7.9900000000000001E-4</v>
      </c>
      <c r="G196" s="15"/>
    </row>
    <row r="197" spans="1:7" x14ac:dyDescent="0.3">
      <c r="A197" s="12" t="s">
        <v>1505</v>
      </c>
      <c r="B197" s="30"/>
      <c r="C197" s="30" t="s">
        <v>1145</v>
      </c>
      <c r="D197" s="41">
        <v>-15800</v>
      </c>
      <c r="E197" s="23">
        <v>-597.87</v>
      </c>
      <c r="F197" s="24">
        <v>-8.5599999999999999E-4</v>
      </c>
      <c r="G197" s="15"/>
    </row>
    <row r="198" spans="1:7" x14ac:dyDescent="0.3">
      <c r="A198" s="12" t="s">
        <v>1506</v>
      </c>
      <c r="B198" s="30"/>
      <c r="C198" s="30" t="s">
        <v>1145</v>
      </c>
      <c r="D198" s="41">
        <v>-99000</v>
      </c>
      <c r="E198" s="23">
        <v>-612.96</v>
      </c>
      <c r="F198" s="24">
        <v>-8.7699999999999996E-4</v>
      </c>
      <c r="G198" s="15"/>
    </row>
    <row r="199" spans="1:7" x14ac:dyDescent="0.3">
      <c r="A199" s="12" t="s">
        <v>1507</v>
      </c>
      <c r="B199" s="30"/>
      <c r="C199" s="30" t="s">
        <v>1421</v>
      </c>
      <c r="D199" s="41">
        <v>-29600</v>
      </c>
      <c r="E199" s="23">
        <v>-617.49</v>
      </c>
      <c r="F199" s="24">
        <v>-8.8400000000000002E-4</v>
      </c>
      <c r="G199" s="15"/>
    </row>
    <row r="200" spans="1:7" x14ac:dyDescent="0.3">
      <c r="A200" s="12" t="s">
        <v>1508</v>
      </c>
      <c r="B200" s="30"/>
      <c r="C200" s="30" t="s">
        <v>1202</v>
      </c>
      <c r="D200" s="41">
        <v>-8000</v>
      </c>
      <c r="E200" s="23">
        <v>-627.47</v>
      </c>
      <c r="F200" s="24">
        <v>-8.9800000000000004E-4</v>
      </c>
      <c r="G200" s="15"/>
    </row>
    <row r="201" spans="1:7" x14ac:dyDescent="0.3">
      <c r="A201" s="12" t="s">
        <v>1509</v>
      </c>
      <c r="B201" s="30"/>
      <c r="C201" s="30" t="s">
        <v>1371</v>
      </c>
      <c r="D201" s="41">
        <v>-201600</v>
      </c>
      <c r="E201" s="23">
        <v>-628.29</v>
      </c>
      <c r="F201" s="24">
        <v>-8.9899999999999995E-4</v>
      </c>
      <c r="G201" s="15"/>
    </row>
    <row r="202" spans="1:7" x14ac:dyDescent="0.3">
      <c r="A202" s="12" t="s">
        <v>1510</v>
      </c>
      <c r="B202" s="30"/>
      <c r="C202" s="30" t="s">
        <v>1414</v>
      </c>
      <c r="D202" s="41">
        <v>-78300</v>
      </c>
      <c r="E202" s="23">
        <v>-690.41</v>
      </c>
      <c r="F202" s="24">
        <v>-9.8799999999999995E-4</v>
      </c>
      <c r="G202" s="15"/>
    </row>
    <row r="203" spans="1:7" x14ac:dyDescent="0.3">
      <c r="A203" s="12" t="s">
        <v>1511</v>
      </c>
      <c r="B203" s="30"/>
      <c r="C203" s="30" t="s">
        <v>1232</v>
      </c>
      <c r="D203" s="41">
        <v>-12075</v>
      </c>
      <c r="E203" s="23">
        <v>-699.14</v>
      </c>
      <c r="F203" s="24">
        <v>-1.0009999999999999E-3</v>
      </c>
      <c r="G203" s="15"/>
    </row>
    <row r="204" spans="1:7" x14ac:dyDescent="0.3">
      <c r="A204" s="12" t="s">
        <v>1512</v>
      </c>
      <c r="B204" s="30"/>
      <c r="C204" s="30" t="s">
        <v>1202</v>
      </c>
      <c r="D204" s="41">
        <v>-92625</v>
      </c>
      <c r="E204" s="23">
        <v>-713.49</v>
      </c>
      <c r="F204" s="24">
        <v>-1.021E-3</v>
      </c>
      <c r="G204" s="15"/>
    </row>
    <row r="205" spans="1:7" x14ac:dyDescent="0.3">
      <c r="A205" s="12" t="s">
        <v>1513</v>
      </c>
      <c r="B205" s="30"/>
      <c r="C205" s="30" t="s">
        <v>1167</v>
      </c>
      <c r="D205" s="41">
        <v>-55000</v>
      </c>
      <c r="E205" s="23">
        <v>-721.74</v>
      </c>
      <c r="F205" s="24">
        <v>-1.0330000000000001E-3</v>
      </c>
      <c r="G205" s="15"/>
    </row>
    <row r="206" spans="1:7" x14ac:dyDescent="0.3">
      <c r="A206" s="12" t="s">
        <v>1514</v>
      </c>
      <c r="B206" s="30"/>
      <c r="C206" s="30" t="s">
        <v>1145</v>
      </c>
      <c r="D206" s="41">
        <v>-37500</v>
      </c>
      <c r="E206" s="23">
        <v>-727.63</v>
      </c>
      <c r="F206" s="24">
        <v>-1.041E-3</v>
      </c>
      <c r="G206" s="15"/>
    </row>
    <row r="207" spans="1:7" x14ac:dyDescent="0.3">
      <c r="A207" s="12" t="s">
        <v>1515</v>
      </c>
      <c r="B207" s="30"/>
      <c r="C207" s="30" t="s">
        <v>1182</v>
      </c>
      <c r="D207" s="41">
        <v>-310300</v>
      </c>
      <c r="E207" s="23">
        <v>-728.27</v>
      </c>
      <c r="F207" s="24">
        <v>-1.042E-3</v>
      </c>
      <c r="G207" s="15"/>
    </row>
    <row r="208" spans="1:7" x14ac:dyDescent="0.3">
      <c r="A208" s="12" t="s">
        <v>1516</v>
      </c>
      <c r="B208" s="30"/>
      <c r="C208" s="30" t="s">
        <v>1401</v>
      </c>
      <c r="D208" s="41">
        <v>-3280</v>
      </c>
      <c r="E208" s="23">
        <v>-741.34</v>
      </c>
      <c r="F208" s="24">
        <v>-1.0610000000000001E-3</v>
      </c>
      <c r="G208" s="15"/>
    </row>
    <row r="209" spans="1:7" x14ac:dyDescent="0.3">
      <c r="A209" s="12" t="s">
        <v>1517</v>
      </c>
      <c r="B209" s="30"/>
      <c r="C209" s="30" t="s">
        <v>1179</v>
      </c>
      <c r="D209" s="41">
        <v>-165000</v>
      </c>
      <c r="E209" s="23">
        <v>-753.39</v>
      </c>
      <c r="F209" s="24">
        <v>-1.078E-3</v>
      </c>
      <c r="G209" s="15"/>
    </row>
    <row r="210" spans="1:7" x14ac:dyDescent="0.3">
      <c r="A210" s="12" t="s">
        <v>1518</v>
      </c>
      <c r="B210" s="30"/>
      <c r="C210" s="30" t="s">
        <v>1371</v>
      </c>
      <c r="D210" s="41">
        <v>-87000</v>
      </c>
      <c r="E210" s="23">
        <v>-755.29</v>
      </c>
      <c r="F210" s="24">
        <v>-1.0809999999999999E-3</v>
      </c>
      <c r="G210" s="15"/>
    </row>
    <row r="211" spans="1:7" x14ac:dyDescent="0.3">
      <c r="A211" s="12" t="s">
        <v>1519</v>
      </c>
      <c r="B211" s="30"/>
      <c r="C211" s="30" t="s">
        <v>1199</v>
      </c>
      <c r="D211" s="41">
        <v>-22500</v>
      </c>
      <c r="E211" s="23">
        <v>-780.09</v>
      </c>
      <c r="F211" s="24">
        <v>-1.116E-3</v>
      </c>
      <c r="G211" s="15"/>
    </row>
    <row r="212" spans="1:7" x14ac:dyDescent="0.3">
      <c r="A212" s="12" t="s">
        <v>1520</v>
      </c>
      <c r="B212" s="30"/>
      <c r="C212" s="30" t="s">
        <v>1371</v>
      </c>
      <c r="D212" s="41">
        <v>-56000</v>
      </c>
      <c r="E212" s="23">
        <v>-782.94</v>
      </c>
      <c r="F212" s="24">
        <v>-1.121E-3</v>
      </c>
      <c r="G212" s="15"/>
    </row>
    <row r="213" spans="1:7" x14ac:dyDescent="0.3">
      <c r="A213" s="12" t="s">
        <v>1521</v>
      </c>
      <c r="B213" s="30"/>
      <c r="C213" s="30" t="s">
        <v>1358</v>
      </c>
      <c r="D213" s="41">
        <v>-306000</v>
      </c>
      <c r="E213" s="23">
        <v>-802.33</v>
      </c>
      <c r="F213" s="24">
        <v>-1.1479999999999999E-3</v>
      </c>
      <c r="G213" s="15"/>
    </row>
    <row r="214" spans="1:7" x14ac:dyDescent="0.3">
      <c r="A214" s="12" t="s">
        <v>1522</v>
      </c>
      <c r="B214" s="30"/>
      <c r="C214" s="30" t="s">
        <v>1153</v>
      </c>
      <c r="D214" s="41">
        <v>-22000</v>
      </c>
      <c r="E214" s="23">
        <v>-812.57</v>
      </c>
      <c r="F214" s="24">
        <v>-1.163E-3</v>
      </c>
      <c r="G214" s="15"/>
    </row>
    <row r="215" spans="1:7" x14ac:dyDescent="0.3">
      <c r="A215" s="12" t="s">
        <v>1523</v>
      </c>
      <c r="B215" s="30"/>
      <c r="C215" s="30" t="s">
        <v>1264</v>
      </c>
      <c r="D215" s="41">
        <v>-198000</v>
      </c>
      <c r="E215" s="23">
        <v>-817.34</v>
      </c>
      <c r="F215" s="24">
        <v>-1.17E-3</v>
      </c>
      <c r="G215" s="15"/>
    </row>
    <row r="216" spans="1:7" x14ac:dyDescent="0.3">
      <c r="A216" s="12" t="s">
        <v>1524</v>
      </c>
      <c r="B216" s="30"/>
      <c r="C216" s="30" t="s">
        <v>1232</v>
      </c>
      <c r="D216" s="41">
        <v>-201000</v>
      </c>
      <c r="E216" s="23">
        <v>-821.29</v>
      </c>
      <c r="F216" s="24">
        <v>-1.175E-3</v>
      </c>
      <c r="G216" s="15"/>
    </row>
    <row r="217" spans="1:7" x14ac:dyDescent="0.3">
      <c r="A217" s="12" t="s">
        <v>1525</v>
      </c>
      <c r="B217" s="30"/>
      <c r="C217" s="30" t="s">
        <v>1232</v>
      </c>
      <c r="D217" s="41">
        <v>-24500</v>
      </c>
      <c r="E217" s="23">
        <v>-864.29</v>
      </c>
      <c r="F217" s="24">
        <v>-1.237E-3</v>
      </c>
      <c r="G217" s="15"/>
    </row>
    <row r="218" spans="1:7" x14ac:dyDescent="0.3">
      <c r="A218" s="12" t="s">
        <v>1526</v>
      </c>
      <c r="B218" s="30"/>
      <c r="C218" s="30" t="s">
        <v>1253</v>
      </c>
      <c r="D218" s="41">
        <v>-35100</v>
      </c>
      <c r="E218" s="23">
        <v>-866.86</v>
      </c>
      <c r="F218" s="24">
        <v>-1.2409999999999999E-3</v>
      </c>
      <c r="G218" s="15"/>
    </row>
    <row r="219" spans="1:7" x14ac:dyDescent="0.3">
      <c r="A219" s="12" t="s">
        <v>1527</v>
      </c>
      <c r="B219" s="30"/>
      <c r="C219" s="30" t="s">
        <v>1132</v>
      </c>
      <c r="D219" s="41">
        <v>-26600</v>
      </c>
      <c r="E219" s="23">
        <v>-924.38</v>
      </c>
      <c r="F219" s="24">
        <v>-1.323E-3</v>
      </c>
      <c r="G219" s="15"/>
    </row>
    <row r="220" spans="1:7" x14ac:dyDescent="0.3">
      <c r="A220" s="12" t="s">
        <v>1528</v>
      </c>
      <c r="B220" s="30"/>
      <c r="C220" s="30" t="s">
        <v>1376</v>
      </c>
      <c r="D220" s="41">
        <v>-2415</v>
      </c>
      <c r="E220" s="23">
        <v>-946.44</v>
      </c>
      <c r="F220" s="24">
        <v>-1.3550000000000001E-3</v>
      </c>
      <c r="G220" s="15"/>
    </row>
    <row r="221" spans="1:7" x14ac:dyDescent="0.3">
      <c r="A221" s="12" t="s">
        <v>1529</v>
      </c>
      <c r="B221" s="30"/>
      <c r="C221" s="30" t="s">
        <v>1358</v>
      </c>
      <c r="D221" s="41">
        <v>-1001100</v>
      </c>
      <c r="E221" s="23">
        <v>-967.56</v>
      </c>
      <c r="F221" s="24">
        <v>-1.3849999999999999E-3</v>
      </c>
      <c r="G221" s="15"/>
    </row>
    <row r="222" spans="1:7" x14ac:dyDescent="0.3">
      <c r="A222" s="12" t="s">
        <v>1530</v>
      </c>
      <c r="B222" s="30"/>
      <c r="C222" s="30" t="s">
        <v>1371</v>
      </c>
      <c r="D222" s="41">
        <v>-19000</v>
      </c>
      <c r="E222" s="23">
        <v>-1008.94</v>
      </c>
      <c r="F222" s="24">
        <v>-1.444E-3</v>
      </c>
      <c r="G222" s="15"/>
    </row>
    <row r="223" spans="1:7" x14ac:dyDescent="0.3">
      <c r="A223" s="12" t="s">
        <v>1531</v>
      </c>
      <c r="B223" s="30"/>
      <c r="C223" s="30" t="s">
        <v>1202</v>
      </c>
      <c r="D223" s="41">
        <v>-128000</v>
      </c>
      <c r="E223" s="23">
        <v>-1016.83</v>
      </c>
      <c r="F223" s="24">
        <v>-1.4549999999999999E-3</v>
      </c>
      <c r="G223" s="15"/>
    </row>
    <row r="224" spans="1:7" x14ac:dyDescent="0.3">
      <c r="A224" s="12" t="s">
        <v>1532</v>
      </c>
      <c r="B224" s="30"/>
      <c r="C224" s="30" t="s">
        <v>1366</v>
      </c>
      <c r="D224" s="41">
        <v>-33600</v>
      </c>
      <c r="E224" s="23">
        <v>-1018.11</v>
      </c>
      <c r="F224" s="24">
        <v>-1.457E-3</v>
      </c>
      <c r="G224" s="15"/>
    </row>
    <row r="225" spans="1:7" x14ac:dyDescent="0.3">
      <c r="A225" s="12" t="s">
        <v>1533</v>
      </c>
      <c r="B225" s="30"/>
      <c r="C225" s="30" t="s">
        <v>1363</v>
      </c>
      <c r="D225" s="41">
        <v>-193750</v>
      </c>
      <c r="E225" s="23">
        <v>-1072.31</v>
      </c>
      <c r="F225" s="24">
        <v>-1.5349999999999999E-3</v>
      </c>
      <c r="G225" s="15"/>
    </row>
    <row r="226" spans="1:7" x14ac:dyDescent="0.3">
      <c r="A226" s="12" t="s">
        <v>1534</v>
      </c>
      <c r="B226" s="30"/>
      <c r="C226" s="30" t="s">
        <v>1295</v>
      </c>
      <c r="D226" s="41">
        <v>-105050</v>
      </c>
      <c r="E226" s="23">
        <v>-1089.95</v>
      </c>
      <c r="F226" s="24">
        <v>-1.56E-3</v>
      </c>
      <c r="G226" s="15"/>
    </row>
    <row r="227" spans="1:7" x14ac:dyDescent="0.3">
      <c r="A227" s="12" t="s">
        <v>1535</v>
      </c>
      <c r="B227" s="30"/>
      <c r="C227" s="30" t="s">
        <v>1358</v>
      </c>
      <c r="D227" s="41">
        <v>-5800</v>
      </c>
      <c r="E227" s="23">
        <v>-1102.97</v>
      </c>
      <c r="F227" s="24">
        <v>-1.5790000000000001E-3</v>
      </c>
      <c r="G227" s="15"/>
    </row>
    <row r="228" spans="1:7" x14ac:dyDescent="0.3">
      <c r="A228" s="12" t="s">
        <v>1536</v>
      </c>
      <c r="B228" s="30"/>
      <c r="C228" s="30" t="s">
        <v>1274</v>
      </c>
      <c r="D228" s="41">
        <v>-209550</v>
      </c>
      <c r="E228" s="23">
        <v>-1119.6300000000001</v>
      </c>
      <c r="F228" s="24">
        <v>-1.603E-3</v>
      </c>
      <c r="G228" s="15"/>
    </row>
    <row r="229" spans="1:7" x14ac:dyDescent="0.3">
      <c r="A229" s="12" t="s">
        <v>1537</v>
      </c>
      <c r="B229" s="30"/>
      <c r="C229" s="30" t="s">
        <v>1202</v>
      </c>
      <c r="D229" s="41">
        <v>-392000</v>
      </c>
      <c r="E229" s="23">
        <v>-1133.8599999999999</v>
      </c>
      <c r="F229" s="24">
        <v>-1.6230000000000001E-3</v>
      </c>
      <c r="G229" s="15"/>
    </row>
    <row r="230" spans="1:7" x14ac:dyDescent="0.3">
      <c r="A230" s="12" t="s">
        <v>1538</v>
      </c>
      <c r="B230" s="30"/>
      <c r="C230" s="30" t="s">
        <v>1351</v>
      </c>
      <c r="D230" s="41">
        <v>-50400</v>
      </c>
      <c r="E230" s="23">
        <v>-1204.5899999999999</v>
      </c>
      <c r="F230" s="24">
        <v>-1.7240000000000001E-3</v>
      </c>
      <c r="G230" s="15"/>
    </row>
    <row r="231" spans="1:7" x14ac:dyDescent="0.3">
      <c r="A231" s="12" t="s">
        <v>1539</v>
      </c>
      <c r="B231" s="30"/>
      <c r="C231" s="30" t="s">
        <v>1232</v>
      </c>
      <c r="D231" s="41">
        <v>-98400</v>
      </c>
      <c r="E231" s="23">
        <v>-1207.6099999999999</v>
      </c>
      <c r="F231" s="24">
        <v>-1.7290000000000001E-3</v>
      </c>
      <c r="G231" s="15"/>
    </row>
    <row r="232" spans="1:7" x14ac:dyDescent="0.3">
      <c r="A232" s="12" t="s">
        <v>1540</v>
      </c>
      <c r="B232" s="30"/>
      <c r="C232" s="30" t="s">
        <v>1295</v>
      </c>
      <c r="D232" s="41">
        <v>-197600</v>
      </c>
      <c r="E232" s="23">
        <v>-1215.73</v>
      </c>
      <c r="F232" s="24">
        <v>-1.74E-3</v>
      </c>
      <c r="G232" s="15"/>
    </row>
    <row r="233" spans="1:7" x14ac:dyDescent="0.3">
      <c r="A233" s="12" t="s">
        <v>1541</v>
      </c>
      <c r="B233" s="30"/>
      <c r="C233" s="30" t="s">
        <v>1182</v>
      </c>
      <c r="D233" s="41">
        <v>-50500</v>
      </c>
      <c r="E233" s="23">
        <v>-1220.56</v>
      </c>
      <c r="F233" s="24">
        <v>-1.7470000000000001E-3</v>
      </c>
      <c r="G233" s="15"/>
    </row>
    <row r="234" spans="1:7" x14ac:dyDescent="0.3">
      <c r="A234" s="12" t="s">
        <v>1542</v>
      </c>
      <c r="B234" s="30"/>
      <c r="C234" s="30" t="s">
        <v>1167</v>
      </c>
      <c r="D234" s="41">
        <v>-137600</v>
      </c>
      <c r="E234" s="23">
        <v>-1259.25</v>
      </c>
      <c r="F234" s="24">
        <v>-1.802E-3</v>
      </c>
      <c r="G234" s="15"/>
    </row>
    <row r="235" spans="1:7" x14ac:dyDescent="0.3">
      <c r="A235" s="12" t="s">
        <v>1543</v>
      </c>
      <c r="B235" s="30"/>
      <c r="C235" s="30" t="s">
        <v>1199</v>
      </c>
      <c r="D235" s="41">
        <v>-480700</v>
      </c>
      <c r="E235" s="23">
        <v>-1339.47</v>
      </c>
      <c r="F235" s="24">
        <v>-1.9170000000000001E-3</v>
      </c>
      <c r="G235" s="15"/>
    </row>
    <row r="236" spans="1:7" x14ac:dyDescent="0.3">
      <c r="A236" s="12" t="s">
        <v>1544</v>
      </c>
      <c r="B236" s="30"/>
      <c r="C236" s="30" t="s">
        <v>1156</v>
      </c>
      <c r="D236" s="41">
        <v>-673200</v>
      </c>
      <c r="E236" s="23">
        <v>-1353.47</v>
      </c>
      <c r="F236" s="24">
        <v>-1.9369999999999999E-3</v>
      </c>
      <c r="G236" s="15"/>
    </row>
    <row r="237" spans="1:7" x14ac:dyDescent="0.3">
      <c r="A237" s="12" t="s">
        <v>1545</v>
      </c>
      <c r="B237" s="30"/>
      <c r="C237" s="30" t="s">
        <v>1145</v>
      </c>
      <c r="D237" s="41">
        <v>-40400</v>
      </c>
      <c r="E237" s="23">
        <v>-1464.68</v>
      </c>
      <c r="F237" s="24">
        <v>-2.0969999999999999E-3</v>
      </c>
      <c r="G237" s="15"/>
    </row>
    <row r="238" spans="1:7" x14ac:dyDescent="0.3">
      <c r="A238" s="12" t="s">
        <v>1546</v>
      </c>
      <c r="B238" s="30"/>
      <c r="C238" s="30" t="s">
        <v>1127</v>
      </c>
      <c r="D238" s="41">
        <v>-1608750</v>
      </c>
      <c r="E238" s="23">
        <v>-1472.81</v>
      </c>
      <c r="F238" s="24">
        <v>-2.1080000000000001E-3</v>
      </c>
      <c r="G238" s="15"/>
    </row>
    <row r="239" spans="1:7" x14ac:dyDescent="0.3">
      <c r="A239" s="12" t="s">
        <v>1547</v>
      </c>
      <c r="B239" s="30"/>
      <c r="C239" s="30" t="s">
        <v>1182</v>
      </c>
      <c r="D239" s="41">
        <v>-6125</v>
      </c>
      <c r="E239" s="23">
        <v>-1562.6</v>
      </c>
      <c r="F239" s="24">
        <v>-2.2369999999999998E-3</v>
      </c>
      <c r="G239" s="15"/>
    </row>
    <row r="240" spans="1:7" x14ac:dyDescent="0.3">
      <c r="A240" s="12" t="s">
        <v>1548</v>
      </c>
      <c r="B240" s="30"/>
      <c r="C240" s="30" t="s">
        <v>1127</v>
      </c>
      <c r="D240" s="41">
        <v>-478800</v>
      </c>
      <c r="E240" s="23">
        <v>-1665.51</v>
      </c>
      <c r="F240" s="24">
        <v>-2.3839999999999998E-3</v>
      </c>
      <c r="G240" s="15"/>
    </row>
    <row r="241" spans="1:7" x14ac:dyDescent="0.3">
      <c r="A241" s="12" t="s">
        <v>1549</v>
      </c>
      <c r="B241" s="30"/>
      <c r="C241" s="30" t="s">
        <v>1179</v>
      </c>
      <c r="D241" s="41">
        <v>-393750</v>
      </c>
      <c r="E241" s="23">
        <v>-1674.82</v>
      </c>
      <c r="F241" s="24">
        <v>-2.3969999999999998E-3</v>
      </c>
      <c r="G241" s="15"/>
    </row>
    <row r="242" spans="1:7" x14ac:dyDescent="0.3">
      <c r="A242" s="12" t="s">
        <v>1550</v>
      </c>
      <c r="B242" s="30"/>
      <c r="C242" s="30" t="s">
        <v>1153</v>
      </c>
      <c r="D242" s="41">
        <v>-41500</v>
      </c>
      <c r="E242" s="23">
        <v>-1712.12</v>
      </c>
      <c r="F242" s="24">
        <v>-2.4510000000000001E-3</v>
      </c>
      <c r="G242" s="15"/>
    </row>
    <row r="243" spans="1:7" x14ac:dyDescent="0.3">
      <c r="A243" s="12" t="s">
        <v>1551</v>
      </c>
      <c r="B243" s="30"/>
      <c r="C243" s="30" t="s">
        <v>1302</v>
      </c>
      <c r="D243" s="41">
        <v>-118400</v>
      </c>
      <c r="E243" s="23">
        <v>-1740.54</v>
      </c>
      <c r="F243" s="24">
        <v>-2.4919999999999999E-3</v>
      </c>
      <c r="G243" s="15"/>
    </row>
    <row r="244" spans="1:7" x14ac:dyDescent="0.3">
      <c r="A244" s="12" t="s">
        <v>1552</v>
      </c>
      <c r="B244" s="30"/>
      <c r="C244" s="30" t="s">
        <v>1202</v>
      </c>
      <c r="D244" s="41">
        <v>-168750</v>
      </c>
      <c r="E244" s="23">
        <v>-1781.49</v>
      </c>
      <c r="F244" s="24">
        <v>-2.5500000000000002E-3</v>
      </c>
      <c r="G244" s="15"/>
    </row>
    <row r="245" spans="1:7" x14ac:dyDescent="0.3">
      <c r="A245" s="12" t="s">
        <v>1553</v>
      </c>
      <c r="B245" s="30"/>
      <c r="C245" s="30" t="s">
        <v>1271</v>
      </c>
      <c r="D245" s="41">
        <v>-1361250</v>
      </c>
      <c r="E245" s="23">
        <v>-1809.78</v>
      </c>
      <c r="F245" s="24">
        <v>-2.591E-3</v>
      </c>
      <c r="G245" s="15"/>
    </row>
    <row r="246" spans="1:7" x14ac:dyDescent="0.3">
      <c r="A246" s="12" t="s">
        <v>1554</v>
      </c>
      <c r="B246" s="30"/>
      <c r="C246" s="30" t="s">
        <v>1250</v>
      </c>
      <c r="D246" s="41">
        <v>-180600</v>
      </c>
      <c r="E246" s="23">
        <v>-1830.11</v>
      </c>
      <c r="F246" s="24">
        <v>-2.6199999999999999E-3</v>
      </c>
      <c r="G246" s="15"/>
    </row>
    <row r="247" spans="1:7" x14ac:dyDescent="0.3">
      <c r="A247" s="12" t="s">
        <v>1555</v>
      </c>
      <c r="B247" s="30"/>
      <c r="C247" s="30" t="s">
        <v>1145</v>
      </c>
      <c r="D247" s="41">
        <v>-685000</v>
      </c>
      <c r="E247" s="23">
        <v>-1872.45</v>
      </c>
      <c r="F247" s="24">
        <v>-2.6800000000000001E-3</v>
      </c>
      <c r="G247" s="15"/>
    </row>
    <row r="248" spans="1:7" x14ac:dyDescent="0.3">
      <c r="A248" s="12" t="s">
        <v>1556</v>
      </c>
      <c r="B248" s="30"/>
      <c r="C248" s="30" t="s">
        <v>1302</v>
      </c>
      <c r="D248" s="41">
        <v>-74700</v>
      </c>
      <c r="E248" s="23">
        <v>-1891.18</v>
      </c>
      <c r="F248" s="24">
        <v>-2.7070000000000002E-3</v>
      </c>
      <c r="G248" s="15"/>
    </row>
    <row r="249" spans="1:7" x14ac:dyDescent="0.3">
      <c r="A249" s="12" t="s">
        <v>1557</v>
      </c>
      <c r="B249" s="30"/>
      <c r="C249" s="30" t="s">
        <v>1202</v>
      </c>
      <c r="D249" s="41">
        <v>-1047600</v>
      </c>
      <c r="E249" s="23">
        <v>-1894.58</v>
      </c>
      <c r="F249" s="24">
        <v>-2.712E-3</v>
      </c>
      <c r="G249" s="15"/>
    </row>
    <row r="250" spans="1:7" x14ac:dyDescent="0.3">
      <c r="A250" s="12" t="s">
        <v>1558</v>
      </c>
      <c r="B250" s="30"/>
      <c r="C250" s="30" t="s">
        <v>1302</v>
      </c>
      <c r="D250" s="41">
        <v>-37000</v>
      </c>
      <c r="E250" s="23">
        <v>-1909.44</v>
      </c>
      <c r="F250" s="24">
        <v>-2.7330000000000002E-3</v>
      </c>
      <c r="G250" s="15"/>
    </row>
    <row r="251" spans="1:7" x14ac:dyDescent="0.3">
      <c r="A251" s="12" t="s">
        <v>1559</v>
      </c>
      <c r="B251" s="30"/>
      <c r="C251" s="30" t="s">
        <v>1202</v>
      </c>
      <c r="D251" s="41">
        <v>-100800</v>
      </c>
      <c r="E251" s="23">
        <v>-1946.45</v>
      </c>
      <c r="F251" s="24">
        <v>-2.7859999999999998E-3</v>
      </c>
      <c r="G251" s="15"/>
    </row>
    <row r="252" spans="1:7" x14ac:dyDescent="0.3">
      <c r="A252" s="12" t="s">
        <v>1560</v>
      </c>
      <c r="B252" s="30"/>
      <c r="C252" s="30" t="s">
        <v>1295</v>
      </c>
      <c r="D252" s="41">
        <v>-91500</v>
      </c>
      <c r="E252" s="23">
        <v>-1952.47</v>
      </c>
      <c r="F252" s="24">
        <v>-2.7950000000000002E-3</v>
      </c>
      <c r="G252" s="15"/>
    </row>
    <row r="253" spans="1:7" x14ac:dyDescent="0.3">
      <c r="A253" s="12" t="s">
        <v>1561</v>
      </c>
      <c r="B253" s="30"/>
      <c r="C253" s="30" t="s">
        <v>1193</v>
      </c>
      <c r="D253" s="41">
        <v>-1203100</v>
      </c>
      <c r="E253" s="23">
        <v>-1968.27</v>
      </c>
      <c r="F253" s="24">
        <v>-2.8180000000000002E-3</v>
      </c>
      <c r="G253" s="15"/>
    </row>
    <row r="254" spans="1:7" x14ac:dyDescent="0.3">
      <c r="A254" s="12" t="s">
        <v>1562</v>
      </c>
      <c r="B254" s="30"/>
      <c r="C254" s="30" t="s">
        <v>1302</v>
      </c>
      <c r="D254" s="41">
        <v>-253000</v>
      </c>
      <c r="E254" s="23">
        <v>-2043.73</v>
      </c>
      <c r="F254" s="24">
        <v>-2.9260000000000002E-3</v>
      </c>
      <c r="G254" s="15"/>
    </row>
    <row r="255" spans="1:7" x14ac:dyDescent="0.3">
      <c r="A255" s="12" t="s">
        <v>1563</v>
      </c>
      <c r="B255" s="30"/>
      <c r="C255" s="30" t="s">
        <v>1145</v>
      </c>
      <c r="D255" s="41">
        <v>-36750</v>
      </c>
      <c r="E255" s="23">
        <v>-2066.0100000000002</v>
      </c>
      <c r="F255" s="24">
        <v>-2.9580000000000001E-3</v>
      </c>
      <c r="G255" s="15"/>
    </row>
    <row r="256" spans="1:7" x14ac:dyDescent="0.3">
      <c r="A256" s="12" t="s">
        <v>1564</v>
      </c>
      <c r="B256" s="30"/>
      <c r="C256" s="30" t="s">
        <v>1232</v>
      </c>
      <c r="D256" s="41">
        <v>-430000</v>
      </c>
      <c r="E256" s="23">
        <v>-2092.38</v>
      </c>
      <c r="F256" s="24">
        <v>-2.9949999999999998E-3</v>
      </c>
      <c r="G256" s="15"/>
    </row>
    <row r="257" spans="1:7" x14ac:dyDescent="0.3">
      <c r="A257" s="12" t="s">
        <v>1565</v>
      </c>
      <c r="B257" s="30"/>
      <c r="C257" s="30" t="s">
        <v>1295</v>
      </c>
      <c r="D257" s="41">
        <v>-443000</v>
      </c>
      <c r="E257" s="23">
        <v>-2189.31</v>
      </c>
      <c r="F257" s="24">
        <v>-3.1340000000000001E-3</v>
      </c>
      <c r="G257" s="15"/>
    </row>
    <row r="258" spans="1:7" x14ac:dyDescent="0.3">
      <c r="A258" s="12" t="s">
        <v>1566</v>
      </c>
      <c r="B258" s="30"/>
      <c r="C258" s="30" t="s">
        <v>1124</v>
      </c>
      <c r="D258" s="41">
        <v>-369000</v>
      </c>
      <c r="E258" s="23">
        <v>-2216.58</v>
      </c>
      <c r="F258" s="24">
        <v>-3.173E-3</v>
      </c>
      <c r="G258" s="15"/>
    </row>
    <row r="259" spans="1:7" x14ac:dyDescent="0.3">
      <c r="A259" s="12" t="s">
        <v>1567</v>
      </c>
      <c r="B259" s="30"/>
      <c r="C259" s="30" t="s">
        <v>1164</v>
      </c>
      <c r="D259" s="41">
        <v>-290250</v>
      </c>
      <c r="E259" s="23">
        <v>-2270.77</v>
      </c>
      <c r="F259" s="24">
        <v>-3.251E-3</v>
      </c>
      <c r="G259" s="15"/>
    </row>
    <row r="260" spans="1:7" x14ac:dyDescent="0.3">
      <c r="A260" s="12" t="s">
        <v>1568</v>
      </c>
      <c r="B260" s="30"/>
      <c r="C260" s="30" t="s">
        <v>1202</v>
      </c>
      <c r="D260" s="41">
        <v>-1749104</v>
      </c>
      <c r="E260" s="23">
        <v>-2344.67</v>
      </c>
      <c r="F260" s="24">
        <v>-3.3570000000000002E-3</v>
      </c>
      <c r="G260" s="15"/>
    </row>
    <row r="261" spans="1:7" x14ac:dyDescent="0.3">
      <c r="A261" s="12" t="s">
        <v>1569</v>
      </c>
      <c r="B261" s="30"/>
      <c r="C261" s="30" t="s">
        <v>1164</v>
      </c>
      <c r="D261" s="41">
        <v>-1837000</v>
      </c>
      <c r="E261" s="23">
        <v>-2385.34</v>
      </c>
      <c r="F261" s="24">
        <v>-3.4150000000000001E-3</v>
      </c>
      <c r="G261" s="15"/>
    </row>
    <row r="262" spans="1:7" x14ac:dyDescent="0.3">
      <c r="A262" s="12" t="s">
        <v>1570</v>
      </c>
      <c r="B262" s="30"/>
      <c r="C262" s="30" t="s">
        <v>1145</v>
      </c>
      <c r="D262" s="41">
        <v>-203150</v>
      </c>
      <c r="E262" s="23">
        <v>-2395.34</v>
      </c>
      <c r="F262" s="24">
        <v>-3.4290000000000002E-3</v>
      </c>
      <c r="G262" s="15"/>
    </row>
    <row r="263" spans="1:7" x14ac:dyDescent="0.3">
      <c r="A263" s="12" t="s">
        <v>1571</v>
      </c>
      <c r="B263" s="30"/>
      <c r="C263" s="30" t="s">
        <v>1202</v>
      </c>
      <c r="D263" s="41">
        <v>-538000</v>
      </c>
      <c r="E263" s="23">
        <v>-2508.16</v>
      </c>
      <c r="F263" s="24">
        <v>-3.591E-3</v>
      </c>
      <c r="G263" s="15"/>
    </row>
    <row r="264" spans="1:7" x14ac:dyDescent="0.3">
      <c r="A264" s="12" t="s">
        <v>1572</v>
      </c>
      <c r="B264" s="30"/>
      <c r="C264" s="30" t="s">
        <v>1145</v>
      </c>
      <c r="D264" s="41">
        <v>-292900</v>
      </c>
      <c r="E264" s="23">
        <v>-2513.96</v>
      </c>
      <c r="F264" s="24">
        <v>-3.5990000000000002E-3</v>
      </c>
      <c r="G264" s="15"/>
    </row>
    <row r="265" spans="1:7" x14ac:dyDescent="0.3">
      <c r="A265" s="12" t="s">
        <v>1573</v>
      </c>
      <c r="B265" s="30"/>
      <c r="C265" s="30" t="s">
        <v>1167</v>
      </c>
      <c r="D265" s="41">
        <v>-394900</v>
      </c>
      <c r="E265" s="23">
        <v>-2527.16</v>
      </c>
      <c r="F265" s="24">
        <v>-3.6180000000000001E-3</v>
      </c>
      <c r="G265" s="15"/>
    </row>
    <row r="266" spans="1:7" x14ac:dyDescent="0.3">
      <c r="A266" s="12" t="s">
        <v>1574</v>
      </c>
      <c r="B266" s="30"/>
      <c r="C266" s="30" t="s">
        <v>1207</v>
      </c>
      <c r="D266" s="41">
        <v>-232000</v>
      </c>
      <c r="E266" s="23">
        <v>-2545.16</v>
      </c>
      <c r="F266" s="24">
        <v>-3.6440000000000001E-3</v>
      </c>
      <c r="G266" s="15"/>
    </row>
    <row r="267" spans="1:7" x14ac:dyDescent="0.3">
      <c r="A267" s="12" t="s">
        <v>1575</v>
      </c>
      <c r="B267" s="30"/>
      <c r="C267" s="30" t="s">
        <v>1274</v>
      </c>
      <c r="D267" s="41">
        <v>-219800</v>
      </c>
      <c r="E267" s="23">
        <v>-2551.5500000000002</v>
      </c>
      <c r="F267" s="24">
        <v>-3.653E-3</v>
      </c>
      <c r="G267" s="15"/>
    </row>
    <row r="268" spans="1:7" x14ac:dyDescent="0.3">
      <c r="A268" s="12" t="s">
        <v>1576</v>
      </c>
      <c r="B268" s="30"/>
      <c r="C268" s="30" t="s">
        <v>1271</v>
      </c>
      <c r="D268" s="41">
        <v>-126800</v>
      </c>
      <c r="E268" s="23">
        <v>-2600.0300000000002</v>
      </c>
      <c r="F268" s="24">
        <v>-3.722E-3</v>
      </c>
      <c r="G268" s="15"/>
    </row>
    <row r="269" spans="1:7" x14ac:dyDescent="0.3">
      <c r="A269" s="12" t="s">
        <v>1577</v>
      </c>
      <c r="B269" s="30"/>
      <c r="C269" s="30" t="s">
        <v>1202</v>
      </c>
      <c r="D269" s="41">
        <v>-1046250</v>
      </c>
      <c r="E269" s="23">
        <v>-2652.77</v>
      </c>
      <c r="F269" s="24">
        <v>-3.7980000000000002E-3</v>
      </c>
      <c r="G269" s="15"/>
    </row>
    <row r="270" spans="1:7" x14ac:dyDescent="0.3">
      <c r="A270" s="12" t="s">
        <v>1578</v>
      </c>
      <c r="B270" s="30"/>
      <c r="C270" s="30" t="s">
        <v>1124</v>
      </c>
      <c r="D270" s="41">
        <v>-2085000</v>
      </c>
      <c r="E270" s="23">
        <v>-2658.38</v>
      </c>
      <c r="F270" s="24">
        <v>-3.8059999999999999E-3</v>
      </c>
      <c r="G270" s="15"/>
    </row>
    <row r="271" spans="1:7" x14ac:dyDescent="0.3">
      <c r="A271" s="12" t="s">
        <v>1579</v>
      </c>
      <c r="B271" s="30"/>
      <c r="C271" s="30" t="s">
        <v>1264</v>
      </c>
      <c r="D271" s="41">
        <v>-408625</v>
      </c>
      <c r="E271" s="23">
        <v>-2797.86</v>
      </c>
      <c r="F271" s="24">
        <v>-4.0049999999999999E-3</v>
      </c>
      <c r="G271" s="15"/>
    </row>
    <row r="272" spans="1:7" x14ac:dyDescent="0.3">
      <c r="A272" s="12" t="s">
        <v>1580</v>
      </c>
      <c r="B272" s="30"/>
      <c r="C272" s="30" t="s">
        <v>1182</v>
      </c>
      <c r="D272" s="41">
        <v>-687600</v>
      </c>
      <c r="E272" s="23">
        <v>-2939.49</v>
      </c>
      <c r="F272" s="24">
        <v>-4.2079999999999999E-3</v>
      </c>
      <c r="G272" s="15"/>
    </row>
    <row r="273" spans="1:7" x14ac:dyDescent="0.3">
      <c r="A273" s="12" t="s">
        <v>1581</v>
      </c>
      <c r="B273" s="30"/>
      <c r="C273" s="30" t="s">
        <v>1145</v>
      </c>
      <c r="D273" s="41">
        <v>-328900</v>
      </c>
      <c r="E273" s="23">
        <v>-3027.03</v>
      </c>
      <c r="F273" s="24">
        <v>-4.3340000000000002E-3</v>
      </c>
      <c r="G273" s="15"/>
    </row>
    <row r="274" spans="1:7" x14ac:dyDescent="0.3">
      <c r="A274" s="12" t="s">
        <v>1582</v>
      </c>
      <c r="B274" s="30"/>
      <c r="C274" s="30" t="s">
        <v>1179</v>
      </c>
      <c r="D274" s="41">
        <v>-1281000</v>
      </c>
      <c r="E274" s="23">
        <v>-3094.26</v>
      </c>
      <c r="F274" s="24">
        <v>-4.4299999999999999E-3</v>
      </c>
      <c r="G274" s="15"/>
    </row>
    <row r="275" spans="1:7" x14ac:dyDescent="0.3">
      <c r="A275" s="12" t="s">
        <v>1583</v>
      </c>
      <c r="B275" s="30"/>
      <c r="C275" s="30" t="s">
        <v>1127</v>
      </c>
      <c r="D275" s="41">
        <v>-1255500</v>
      </c>
      <c r="E275" s="23">
        <v>-3212.82</v>
      </c>
      <c r="F275" s="24">
        <v>-4.5999999999999999E-3</v>
      </c>
      <c r="G275" s="15"/>
    </row>
    <row r="276" spans="1:7" x14ac:dyDescent="0.3">
      <c r="A276" s="12" t="s">
        <v>1584</v>
      </c>
      <c r="B276" s="30"/>
      <c r="C276" s="30" t="s">
        <v>1253</v>
      </c>
      <c r="D276" s="41">
        <v>-736000</v>
      </c>
      <c r="E276" s="23">
        <v>-3279.25</v>
      </c>
      <c r="F276" s="24">
        <v>-4.6950000000000004E-3</v>
      </c>
      <c r="G276" s="15"/>
    </row>
    <row r="277" spans="1:7" x14ac:dyDescent="0.3">
      <c r="A277" s="12" t="s">
        <v>1585</v>
      </c>
      <c r="B277" s="30"/>
      <c r="C277" s="30" t="s">
        <v>1250</v>
      </c>
      <c r="D277" s="41">
        <v>-216000</v>
      </c>
      <c r="E277" s="23">
        <v>-3378.78</v>
      </c>
      <c r="F277" s="24">
        <v>-4.8370000000000002E-3</v>
      </c>
      <c r="G277" s="15"/>
    </row>
    <row r="278" spans="1:7" x14ac:dyDescent="0.3">
      <c r="A278" s="12" t="s">
        <v>1586</v>
      </c>
      <c r="B278" s="30"/>
      <c r="C278" s="30" t="s">
        <v>1193</v>
      </c>
      <c r="D278" s="41">
        <v>-686000</v>
      </c>
      <c r="E278" s="23">
        <v>-3387.13</v>
      </c>
      <c r="F278" s="24">
        <v>-4.849E-3</v>
      </c>
      <c r="G278" s="15"/>
    </row>
    <row r="279" spans="1:7" x14ac:dyDescent="0.3">
      <c r="A279" s="12" t="s">
        <v>1587</v>
      </c>
      <c r="B279" s="30"/>
      <c r="C279" s="30" t="s">
        <v>1174</v>
      </c>
      <c r="D279" s="41">
        <v>-570000</v>
      </c>
      <c r="E279" s="23">
        <v>-3502.37</v>
      </c>
      <c r="F279" s="24">
        <v>-5.0140000000000002E-3</v>
      </c>
      <c r="G279" s="15"/>
    </row>
    <row r="280" spans="1:7" x14ac:dyDescent="0.3">
      <c r="A280" s="12" t="s">
        <v>1588</v>
      </c>
      <c r="B280" s="30"/>
      <c r="C280" s="30" t="s">
        <v>1182</v>
      </c>
      <c r="D280" s="41">
        <v>-42900</v>
      </c>
      <c r="E280" s="23">
        <v>-3556.2</v>
      </c>
      <c r="F280" s="24">
        <v>-5.091E-3</v>
      </c>
      <c r="G280" s="15"/>
    </row>
    <row r="281" spans="1:7" x14ac:dyDescent="0.3">
      <c r="A281" s="12" t="s">
        <v>1589</v>
      </c>
      <c r="B281" s="30"/>
      <c r="C281" s="30" t="s">
        <v>1232</v>
      </c>
      <c r="D281" s="41">
        <v>-69000</v>
      </c>
      <c r="E281" s="23">
        <v>-3601.39</v>
      </c>
      <c r="F281" s="24">
        <v>-5.156E-3</v>
      </c>
      <c r="G281" s="15"/>
    </row>
    <row r="282" spans="1:7" x14ac:dyDescent="0.3">
      <c r="A282" s="12" t="s">
        <v>1590</v>
      </c>
      <c r="B282" s="30"/>
      <c r="C282" s="30" t="s">
        <v>1239</v>
      </c>
      <c r="D282" s="41">
        <v>-187800</v>
      </c>
      <c r="E282" s="23">
        <v>-3641.35</v>
      </c>
      <c r="F282" s="24">
        <v>-5.2129999999999998E-3</v>
      </c>
      <c r="G282" s="15"/>
    </row>
    <row r="283" spans="1:7" x14ac:dyDescent="0.3">
      <c r="A283" s="12" t="s">
        <v>1591</v>
      </c>
      <c r="B283" s="30"/>
      <c r="C283" s="30" t="s">
        <v>1159</v>
      </c>
      <c r="D283" s="41">
        <v>-190500</v>
      </c>
      <c r="E283" s="23">
        <v>-3695.8</v>
      </c>
      <c r="F283" s="24">
        <v>-5.2909999999999997E-3</v>
      </c>
      <c r="G283" s="15"/>
    </row>
    <row r="284" spans="1:7" x14ac:dyDescent="0.3">
      <c r="A284" s="12" t="s">
        <v>1592</v>
      </c>
      <c r="B284" s="30"/>
      <c r="C284" s="30" t="s">
        <v>1156</v>
      </c>
      <c r="D284" s="41">
        <v>-1417500</v>
      </c>
      <c r="E284" s="23">
        <v>-3741.49</v>
      </c>
      <c r="F284" s="24">
        <v>-5.3569999999999998E-3</v>
      </c>
      <c r="G284" s="15"/>
    </row>
    <row r="285" spans="1:7" x14ac:dyDescent="0.3">
      <c r="A285" s="12" t="s">
        <v>1593</v>
      </c>
      <c r="B285" s="30"/>
      <c r="C285" s="30" t="s">
        <v>1150</v>
      </c>
      <c r="D285" s="41">
        <v>-6277500</v>
      </c>
      <c r="E285" s="23">
        <v>-3757.08</v>
      </c>
      <c r="F285" s="24">
        <v>-5.3790000000000001E-3</v>
      </c>
      <c r="G285" s="15"/>
    </row>
    <row r="286" spans="1:7" x14ac:dyDescent="0.3">
      <c r="A286" s="12" t="s">
        <v>1594</v>
      </c>
      <c r="B286" s="30"/>
      <c r="C286" s="30" t="s">
        <v>1232</v>
      </c>
      <c r="D286" s="41">
        <v>-73200</v>
      </c>
      <c r="E286" s="23">
        <v>-3758.78</v>
      </c>
      <c r="F286" s="24">
        <v>-5.3810000000000004E-3</v>
      </c>
      <c r="G286" s="15"/>
    </row>
    <row r="287" spans="1:7" x14ac:dyDescent="0.3">
      <c r="A287" s="12" t="s">
        <v>1595</v>
      </c>
      <c r="B287" s="30"/>
      <c r="C287" s="30" t="s">
        <v>1145</v>
      </c>
      <c r="D287" s="41">
        <v>-328900</v>
      </c>
      <c r="E287" s="23">
        <v>-3920.98</v>
      </c>
      <c r="F287" s="24">
        <v>-5.6140000000000001E-3</v>
      </c>
      <c r="G287" s="15"/>
    </row>
    <row r="288" spans="1:7" x14ac:dyDescent="0.3">
      <c r="A288" s="12" t="s">
        <v>1596</v>
      </c>
      <c r="B288" s="30"/>
      <c r="C288" s="30" t="s">
        <v>1132</v>
      </c>
      <c r="D288" s="41">
        <v>-78500</v>
      </c>
      <c r="E288" s="23">
        <v>-3988.07</v>
      </c>
      <c r="F288" s="24">
        <v>-5.7099999999999998E-3</v>
      </c>
      <c r="G288" s="15"/>
    </row>
    <row r="289" spans="1:7" x14ac:dyDescent="0.3">
      <c r="A289" s="12" t="s">
        <v>1597</v>
      </c>
      <c r="B289" s="30"/>
      <c r="C289" s="30" t="s">
        <v>1223</v>
      </c>
      <c r="D289" s="41">
        <v>-2198350</v>
      </c>
      <c r="E289" s="23">
        <v>-4225.2299999999996</v>
      </c>
      <c r="F289" s="24">
        <v>-6.0489999999999997E-3</v>
      </c>
      <c r="G289" s="15"/>
    </row>
    <row r="290" spans="1:7" x14ac:dyDescent="0.3">
      <c r="A290" s="12" t="s">
        <v>1598</v>
      </c>
      <c r="B290" s="30"/>
      <c r="C290" s="30" t="s">
        <v>1182</v>
      </c>
      <c r="D290" s="41">
        <v>-133500</v>
      </c>
      <c r="E290" s="23">
        <v>-4271.8</v>
      </c>
      <c r="F290" s="24">
        <v>-6.1159999999999999E-3</v>
      </c>
      <c r="G290" s="15"/>
    </row>
    <row r="291" spans="1:7" x14ac:dyDescent="0.3">
      <c r="A291" s="12" t="s">
        <v>1599</v>
      </c>
      <c r="B291" s="30"/>
      <c r="C291" s="30" t="s">
        <v>1202</v>
      </c>
      <c r="D291" s="41">
        <v>-3330000</v>
      </c>
      <c r="E291" s="23">
        <v>-4307.3599999999997</v>
      </c>
      <c r="F291" s="24">
        <v>-6.1669999999999997E-3</v>
      </c>
      <c r="G291" s="15"/>
    </row>
    <row r="292" spans="1:7" x14ac:dyDescent="0.3">
      <c r="A292" s="12" t="s">
        <v>1600</v>
      </c>
      <c r="B292" s="30"/>
      <c r="C292" s="30" t="s">
        <v>1216</v>
      </c>
      <c r="D292" s="41">
        <v>-1966000</v>
      </c>
      <c r="E292" s="23">
        <v>-4395.9799999999996</v>
      </c>
      <c r="F292" s="24">
        <v>-6.2940000000000001E-3</v>
      </c>
      <c r="G292" s="15"/>
    </row>
    <row r="293" spans="1:7" x14ac:dyDescent="0.3">
      <c r="A293" s="12" t="s">
        <v>1601</v>
      </c>
      <c r="B293" s="30"/>
      <c r="C293" s="30" t="s">
        <v>1202</v>
      </c>
      <c r="D293" s="41">
        <v>-2976000</v>
      </c>
      <c r="E293" s="23">
        <v>-4492.2700000000004</v>
      </c>
      <c r="F293" s="24">
        <v>-6.4320000000000002E-3</v>
      </c>
      <c r="G293" s="15"/>
    </row>
    <row r="294" spans="1:7" x14ac:dyDescent="0.3">
      <c r="A294" s="12" t="s">
        <v>1602</v>
      </c>
      <c r="B294" s="30"/>
      <c r="C294" s="30" t="s">
        <v>1202</v>
      </c>
      <c r="D294" s="41">
        <v>-292500</v>
      </c>
      <c r="E294" s="23">
        <v>-4536.09</v>
      </c>
      <c r="F294" s="24">
        <v>-6.4939999999999998E-3</v>
      </c>
      <c r="G294" s="15"/>
    </row>
    <row r="295" spans="1:7" x14ac:dyDescent="0.3">
      <c r="A295" s="12" t="s">
        <v>1603</v>
      </c>
      <c r="B295" s="30"/>
      <c r="C295" s="30" t="s">
        <v>1159</v>
      </c>
      <c r="D295" s="41">
        <v>-38960000</v>
      </c>
      <c r="E295" s="23">
        <v>-4577.8</v>
      </c>
      <c r="F295" s="24">
        <v>-6.5539999999999999E-3</v>
      </c>
      <c r="G295" s="15"/>
    </row>
    <row r="296" spans="1:7" x14ac:dyDescent="0.3">
      <c r="A296" s="12" t="s">
        <v>1604</v>
      </c>
      <c r="B296" s="30"/>
      <c r="C296" s="30" t="s">
        <v>1207</v>
      </c>
      <c r="D296" s="41">
        <v>-87900</v>
      </c>
      <c r="E296" s="23">
        <v>-4728.05</v>
      </c>
      <c r="F296" s="24">
        <v>-6.7689999999999998E-3</v>
      </c>
      <c r="G296" s="15"/>
    </row>
    <row r="297" spans="1:7" x14ac:dyDescent="0.3">
      <c r="A297" s="12" t="s">
        <v>1605</v>
      </c>
      <c r="B297" s="30"/>
      <c r="C297" s="30" t="s">
        <v>1124</v>
      </c>
      <c r="D297" s="41">
        <v>-1930000</v>
      </c>
      <c r="E297" s="23">
        <v>-4871.32</v>
      </c>
      <c r="F297" s="24">
        <v>-6.9740000000000002E-3</v>
      </c>
      <c r="G297" s="15"/>
    </row>
    <row r="298" spans="1:7" x14ac:dyDescent="0.3">
      <c r="A298" s="12" t="s">
        <v>1606</v>
      </c>
      <c r="B298" s="30"/>
      <c r="C298" s="30" t="s">
        <v>1202</v>
      </c>
      <c r="D298" s="41">
        <v>-2662200</v>
      </c>
      <c r="E298" s="23">
        <v>-4974.32</v>
      </c>
      <c r="F298" s="24">
        <v>-7.1219999999999999E-3</v>
      </c>
      <c r="G298" s="15"/>
    </row>
    <row r="299" spans="1:7" x14ac:dyDescent="0.3">
      <c r="A299" s="12" t="s">
        <v>1607</v>
      </c>
      <c r="B299" s="30"/>
      <c r="C299" s="30" t="s">
        <v>1199</v>
      </c>
      <c r="D299" s="41">
        <v>-808600</v>
      </c>
      <c r="E299" s="23">
        <v>-5016.55</v>
      </c>
      <c r="F299" s="24">
        <v>-7.182E-3</v>
      </c>
      <c r="G299" s="15"/>
    </row>
    <row r="300" spans="1:7" x14ac:dyDescent="0.3">
      <c r="A300" s="12" t="s">
        <v>1608</v>
      </c>
      <c r="B300" s="30"/>
      <c r="C300" s="30" t="s">
        <v>1196</v>
      </c>
      <c r="D300" s="41">
        <v>-1713600</v>
      </c>
      <c r="E300" s="23">
        <v>-5084.25</v>
      </c>
      <c r="F300" s="24">
        <v>-7.2789999999999999E-3</v>
      </c>
      <c r="G300" s="15"/>
    </row>
    <row r="301" spans="1:7" x14ac:dyDescent="0.3">
      <c r="A301" s="12" t="s">
        <v>1609</v>
      </c>
      <c r="B301" s="30"/>
      <c r="C301" s="30" t="s">
        <v>1193</v>
      </c>
      <c r="D301" s="41">
        <v>-5332500</v>
      </c>
      <c r="E301" s="23">
        <v>-5217.8500000000004</v>
      </c>
      <c r="F301" s="24">
        <v>-7.4700000000000001E-3</v>
      </c>
      <c r="G301" s="15"/>
    </row>
    <row r="302" spans="1:7" x14ac:dyDescent="0.3">
      <c r="A302" s="12" t="s">
        <v>1610</v>
      </c>
      <c r="B302" s="30"/>
      <c r="C302" s="30" t="s">
        <v>1174</v>
      </c>
      <c r="D302" s="41">
        <v>-303215</v>
      </c>
      <c r="E302" s="23">
        <v>-5241.53</v>
      </c>
      <c r="F302" s="24">
        <v>-7.5040000000000003E-3</v>
      </c>
      <c r="G302" s="15"/>
    </row>
    <row r="303" spans="1:7" x14ac:dyDescent="0.3">
      <c r="A303" s="12" t="s">
        <v>1611</v>
      </c>
      <c r="B303" s="30"/>
      <c r="C303" s="30" t="s">
        <v>1124</v>
      </c>
      <c r="D303" s="41">
        <v>-2135000</v>
      </c>
      <c r="E303" s="23">
        <v>-5413.29</v>
      </c>
      <c r="F303" s="24">
        <v>-7.7499999999999999E-3</v>
      </c>
      <c r="G303" s="15"/>
    </row>
    <row r="304" spans="1:7" x14ac:dyDescent="0.3">
      <c r="A304" s="12" t="s">
        <v>1612</v>
      </c>
      <c r="B304" s="30"/>
      <c r="C304" s="30" t="s">
        <v>1124</v>
      </c>
      <c r="D304" s="41">
        <v>-522500</v>
      </c>
      <c r="E304" s="23">
        <v>-5445.5</v>
      </c>
      <c r="F304" s="24">
        <v>-7.796E-3</v>
      </c>
      <c r="G304" s="15"/>
    </row>
    <row r="305" spans="1:7" x14ac:dyDescent="0.3">
      <c r="A305" s="12" t="s">
        <v>1613</v>
      </c>
      <c r="B305" s="30"/>
      <c r="C305" s="30" t="s">
        <v>1132</v>
      </c>
      <c r="D305" s="41">
        <v>-55600</v>
      </c>
      <c r="E305" s="23">
        <v>-5924.93</v>
      </c>
      <c r="F305" s="24">
        <v>-8.4829999999999992E-3</v>
      </c>
      <c r="G305" s="15"/>
    </row>
    <row r="306" spans="1:7" x14ac:dyDescent="0.3">
      <c r="A306" s="12" t="s">
        <v>1614</v>
      </c>
      <c r="B306" s="30"/>
      <c r="C306" s="30" t="s">
        <v>1182</v>
      </c>
      <c r="D306" s="41">
        <v>-306850</v>
      </c>
      <c r="E306" s="23">
        <v>-5981.58</v>
      </c>
      <c r="F306" s="24">
        <v>-8.5640000000000004E-3</v>
      </c>
      <c r="G306" s="15"/>
    </row>
    <row r="307" spans="1:7" x14ac:dyDescent="0.3">
      <c r="A307" s="12" t="s">
        <v>1615</v>
      </c>
      <c r="B307" s="30"/>
      <c r="C307" s="30" t="s">
        <v>1179</v>
      </c>
      <c r="D307" s="41">
        <v>-4822050</v>
      </c>
      <c r="E307" s="23">
        <v>-6037.21</v>
      </c>
      <c r="F307" s="24">
        <v>-8.6440000000000006E-3</v>
      </c>
      <c r="G307" s="15"/>
    </row>
    <row r="308" spans="1:7" x14ac:dyDescent="0.3">
      <c r="A308" s="12" t="s">
        <v>1616</v>
      </c>
      <c r="B308" s="30"/>
      <c r="C308" s="30" t="s">
        <v>1164</v>
      </c>
      <c r="D308" s="41">
        <v>-895000</v>
      </c>
      <c r="E308" s="23">
        <v>-6317.81</v>
      </c>
      <c r="F308" s="24">
        <v>-9.0449999999999992E-3</v>
      </c>
      <c r="G308" s="15"/>
    </row>
    <row r="309" spans="1:7" x14ac:dyDescent="0.3">
      <c r="A309" s="12" t="s">
        <v>1617</v>
      </c>
      <c r="B309" s="30"/>
      <c r="C309" s="30" t="s">
        <v>1174</v>
      </c>
      <c r="D309" s="41">
        <v>-2388000</v>
      </c>
      <c r="E309" s="23">
        <v>-6341.33</v>
      </c>
      <c r="F309" s="24">
        <v>-9.0790000000000003E-3</v>
      </c>
      <c r="G309" s="15"/>
    </row>
    <row r="310" spans="1:7" x14ac:dyDescent="0.3">
      <c r="A310" s="12" t="s">
        <v>1618</v>
      </c>
      <c r="B310" s="30"/>
      <c r="C310" s="30" t="s">
        <v>1124</v>
      </c>
      <c r="D310" s="41">
        <v>-1741500</v>
      </c>
      <c r="E310" s="23">
        <v>-6595.93</v>
      </c>
      <c r="F310" s="24">
        <v>-9.4439999999999993E-3</v>
      </c>
      <c r="G310" s="15"/>
    </row>
    <row r="311" spans="1:7" x14ac:dyDescent="0.3">
      <c r="A311" s="12" t="s">
        <v>1619</v>
      </c>
      <c r="B311" s="30"/>
      <c r="C311" s="30" t="s">
        <v>1124</v>
      </c>
      <c r="D311" s="41">
        <v>-8304000</v>
      </c>
      <c r="E311" s="23">
        <v>-6697.18</v>
      </c>
      <c r="F311" s="24">
        <v>-9.5879999999999993E-3</v>
      </c>
      <c r="G311" s="15"/>
    </row>
    <row r="312" spans="1:7" x14ac:dyDescent="0.3">
      <c r="A312" s="12" t="s">
        <v>1620</v>
      </c>
      <c r="B312" s="30"/>
      <c r="C312" s="30" t="s">
        <v>1167</v>
      </c>
      <c r="D312" s="41">
        <v>-510750</v>
      </c>
      <c r="E312" s="23">
        <v>-6705.38</v>
      </c>
      <c r="F312" s="24">
        <v>-9.5999999999999992E-3</v>
      </c>
      <c r="G312" s="15"/>
    </row>
    <row r="313" spans="1:7" x14ac:dyDescent="0.3">
      <c r="A313" s="12" t="s">
        <v>1621</v>
      </c>
      <c r="B313" s="30"/>
      <c r="C313" s="30" t="s">
        <v>1164</v>
      </c>
      <c r="D313" s="41">
        <v>-7456000</v>
      </c>
      <c r="E313" s="23">
        <v>-7045.92</v>
      </c>
      <c r="F313" s="24">
        <v>-1.0088E-2</v>
      </c>
      <c r="G313" s="15"/>
    </row>
    <row r="314" spans="1:7" x14ac:dyDescent="0.3">
      <c r="A314" s="12" t="s">
        <v>1622</v>
      </c>
      <c r="B314" s="30"/>
      <c r="C314" s="30" t="s">
        <v>1124</v>
      </c>
      <c r="D314" s="41">
        <v>-513500</v>
      </c>
      <c r="E314" s="23">
        <v>-7383.62</v>
      </c>
      <c r="F314" s="24">
        <v>-1.0571000000000001E-2</v>
      </c>
      <c r="G314" s="15"/>
    </row>
    <row r="315" spans="1:7" x14ac:dyDescent="0.3">
      <c r="A315" s="12" t="s">
        <v>1623</v>
      </c>
      <c r="B315" s="30"/>
      <c r="C315" s="30" t="s">
        <v>1159</v>
      </c>
      <c r="D315" s="41">
        <v>-4280600</v>
      </c>
      <c r="E315" s="23">
        <v>-8250.86</v>
      </c>
      <c r="F315" s="24">
        <v>-1.1813000000000001E-2</v>
      </c>
      <c r="G315" s="15"/>
    </row>
    <row r="316" spans="1:7" x14ac:dyDescent="0.3">
      <c r="A316" s="12" t="s">
        <v>1624</v>
      </c>
      <c r="B316" s="30"/>
      <c r="C316" s="30" t="s">
        <v>1156</v>
      </c>
      <c r="D316" s="41">
        <v>-3447000</v>
      </c>
      <c r="E316" s="23">
        <v>-8520.98</v>
      </c>
      <c r="F316" s="24">
        <v>-1.2200000000000001E-2</v>
      </c>
      <c r="G316" s="15"/>
    </row>
    <row r="317" spans="1:7" x14ac:dyDescent="0.3">
      <c r="A317" s="12" t="s">
        <v>1625</v>
      </c>
      <c r="B317" s="30"/>
      <c r="C317" s="30" t="s">
        <v>1153</v>
      </c>
      <c r="D317" s="41">
        <v>-6625500</v>
      </c>
      <c r="E317" s="23">
        <v>-8739.0300000000007</v>
      </c>
      <c r="F317" s="24">
        <v>-1.2512000000000001E-2</v>
      </c>
      <c r="G317" s="15"/>
    </row>
    <row r="318" spans="1:7" x14ac:dyDescent="0.3">
      <c r="A318" s="12" t="s">
        <v>1626</v>
      </c>
      <c r="B318" s="30"/>
      <c r="C318" s="30" t="s">
        <v>1150</v>
      </c>
      <c r="D318" s="41">
        <v>-1132800</v>
      </c>
      <c r="E318" s="23">
        <v>-9385.81</v>
      </c>
      <c r="F318" s="24">
        <v>-1.3438E-2</v>
      </c>
      <c r="G318" s="15"/>
    </row>
    <row r="319" spans="1:7" x14ac:dyDescent="0.3">
      <c r="A319" s="12" t="s">
        <v>1627</v>
      </c>
      <c r="B319" s="30"/>
      <c r="C319" s="30" t="s">
        <v>1124</v>
      </c>
      <c r="D319" s="41">
        <v>-592000</v>
      </c>
      <c r="E319" s="23">
        <v>-10334.540000000001</v>
      </c>
      <c r="F319" s="24">
        <v>-1.4796E-2</v>
      </c>
      <c r="G319" s="15"/>
    </row>
    <row r="320" spans="1:7" x14ac:dyDescent="0.3">
      <c r="A320" s="12" t="s">
        <v>1628</v>
      </c>
      <c r="B320" s="30"/>
      <c r="C320" s="30" t="s">
        <v>1145</v>
      </c>
      <c r="D320" s="41">
        <v>-935900</v>
      </c>
      <c r="E320" s="23">
        <v>-10893.41</v>
      </c>
      <c r="F320" s="24">
        <v>-1.5597E-2</v>
      </c>
      <c r="G320" s="15"/>
    </row>
    <row r="321" spans="1:7" x14ac:dyDescent="0.3">
      <c r="A321" s="12" t="s">
        <v>1629</v>
      </c>
      <c r="B321" s="30"/>
      <c r="C321" s="30" t="s">
        <v>1124</v>
      </c>
      <c r="D321" s="41">
        <v>-7930000</v>
      </c>
      <c r="E321" s="23">
        <v>-11716.58</v>
      </c>
      <c r="F321" s="24">
        <v>-1.6775000000000002E-2</v>
      </c>
      <c r="G321" s="15"/>
    </row>
    <row r="322" spans="1:7" x14ac:dyDescent="0.3">
      <c r="A322" s="12" t="s">
        <v>1630</v>
      </c>
      <c r="B322" s="30"/>
      <c r="C322" s="30" t="s">
        <v>1140</v>
      </c>
      <c r="D322" s="41">
        <v>-486000</v>
      </c>
      <c r="E322" s="23">
        <v>-11802.51</v>
      </c>
      <c r="F322" s="24">
        <v>-1.6898E-2</v>
      </c>
      <c r="G322" s="15"/>
    </row>
    <row r="323" spans="1:7" x14ac:dyDescent="0.3">
      <c r="A323" s="12" t="s">
        <v>1631</v>
      </c>
      <c r="B323" s="30"/>
      <c r="C323" s="30" t="s">
        <v>1137</v>
      </c>
      <c r="D323" s="41">
        <v>-8217000</v>
      </c>
      <c r="E323" s="23">
        <v>-12210.46</v>
      </c>
      <c r="F323" s="24">
        <v>-1.7482000000000001E-2</v>
      </c>
      <c r="G323" s="15"/>
    </row>
    <row r="324" spans="1:7" x14ac:dyDescent="0.3">
      <c r="A324" s="12" t="s">
        <v>1632</v>
      </c>
      <c r="B324" s="30"/>
      <c r="C324" s="30" t="s">
        <v>1124</v>
      </c>
      <c r="D324" s="41">
        <v>-5797350</v>
      </c>
      <c r="E324" s="23">
        <v>-12473</v>
      </c>
      <c r="F324" s="24">
        <v>-1.7857999999999999E-2</v>
      </c>
      <c r="G324" s="15"/>
    </row>
    <row r="325" spans="1:7" x14ac:dyDescent="0.3">
      <c r="A325" s="12" t="s">
        <v>1633</v>
      </c>
      <c r="B325" s="30"/>
      <c r="C325" s="30" t="s">
        <v>1132</v>
      </c>
      <c r="D325" s="41">
        <v>-2013525</v>
      </c>
      <c r="E325" s="23">
        <v>-12750.65</v>
      </c>
      <c r="F325" s="24">
        <v>-1.8256000000000001E-2</v>
      </c>
      <c r="G325" s="15"/>
    </row>
    <row r="326" spans="1:7" x14ac:dyDescent="0.3">
      <c r="A326" s="12" t="s">
        <v>1634</v>
      </c>
      <c r="B326" s="30"/>
      <c r="C326" s="30" t="s">
        <v>1124</v>
      </c>
      <c r="D326" s="41">
        <v>-1417500</v>
      </c>
      <c r="E326" s="23">
        <v>-13556.26</v>
      </c>
      <c r="F326" s="24">
        <v>-1.9408999999999999E-2</v>
      </c>
      <c r="G326" s="15"/>
    </row>
    <row r="327" spans="1:7" x14ac:dyDescent="0.3">
      <c r="A327" s="12" t="s">
        <v>1635</v>
      </c>
      <c r="B327" s="30"/>
      <c r="C327" s="30" t="s">
        <v>1127</v>
      </c>
      <c r="D327" s="41">
        <v>-1502750</v>
      </c>
      <c r="E327" s="23">
        <v>-35434.85</v>
      </c>
      <c r="F327" s="24">
        <v>-5.0735000000000002E-2</v>
      </c>
      <c r="G327" s="15"/>
    </row>
    <row r="328" spans="1:7" x14ac:dyDescent="0.3">
      <c r="A328" s="12" t="s">
        <v>1636</v>
      </c>
      <c r="B328" s="30"/>
      <c r="C328" s="30" t="s">
        <v>1124</v>
      </c>
      <c r="D328" s="41">
        <v>-2549250</v>
      </c>
      <c r="E328" s="23">
        <v>-39174.32</v>
      </c>
      <c r="F328" s="24">
        <v>-5.6089E-2</v>
      </c>
      <c r="G328" s="15"/>
    </row>
    <row r="329" spans="1:7" x14ac:dyDescent="0.3">
      <c r="A329" s="16" t="s">
        <v>124</v>
      </c>
      <c r="B329" s="31"/>
      <c r="C329" s="31"/>
      <c r="D329" s="17"/>
      <c r="E329" s="42">
        <v>-521789.21</v>
      </c>
      <c r="F329" s="43">
        <v>-0.74701700000000004</v>
      </c>
      <c r="G329" s="20"/>
    </row>
    <row r="330" spans="1:7" x14ac:dyDescent="0.3">
      <c r="A330" s="12"/>
      <c r="B330" s="30"/>
      <c r="C330" s="30"/>
      <c r="D330" s="13"/>
      <c r="E330" s="14"/>
      <c r="F330" s="15"/>
      <c r="G330" s="15"/>
    </row>
    <row r="331" spans="1:7" x14ac:dyDescent="0.3">
      <c r="A331" s="12"/>
      <c r="B331" s="30"/>
      <c r="C331" s="30"/>
      <c r="D331" s="13"/>
      <c r="E331" s="14"/>
      <c r="F331" s="15"/>
      <c r="G331" s="15"/>
    </row>
    <row r="332" spans="1:7" x14ac:dyDescent="0.3">
      <c r="A332" s="12"/>
      <c r="B332" s="30"/>
      <c r="C332" s="30"/>
      <c r="D332" s="13"/>
      <c r="E332" s="14"/>
      <c r="F332" s="15"/>
      <c r="G332" s="15"/>
    </row>
    <row r="333" spans="1:7" x14ac:dyDescent="0.3">
      <c r="A333" s="21" t="s">
        <v>154</v>
      </c>
      <c r="B333" s="32"/>
      <c r="C333" s="32"/>
      <c r="D333" s="22"/>
      <c r="E333" s="44">
        <v>-521789.21</v>
      </c>
      <c r="F333" s="45">
        <v>-0.74701700000000004</v>
      </c>
      <c r="G333" s="20"/>
    </row>
    <row r="334" spans="1:7" x14ac:dyDescent="0.3">
      <c r="A334" s="16" t="s">
        <v>204</v>
      </c>
      <c r="B334" s="30"/>
      <c r="C334" s="30"/>
      <c r="D334" s="13"/>
      <c r="E334" s="14"/>
      <c r="F334" s="15"/>
      <c r="G334" s="15"/>
    </row>
    <row r="335" spans="1:7" x14ac:dyDescent="0.3">
      <c r="A335" s="16" t="s">
        <v>654</v>
      </c>
      <c r="B335" s="30"/>
      <c r="C335" s="30"/>
      <c r="D335" s="13"/>
      <c r="E335" s="14"/>
      <c r="F335" s="15"/>
      <c r="G335" s="15"/>
    </row>
    <row r="336" spans="1:7" x14ac:dyDescent="0.3">
      <c r="A336" s="16" t="s">
        <v>124</v>
      </c>
      <c r="B336" s="30"/>
      <c r="C336" s="30"/>
      <c r="D336" s="13"/>
      <c r="E336" s="39" t="s">
        <v>112</v>
      </c>
      <c r="F336" s="40" t="s">
        <v>112</v>
      </c>
      <c r="G336" s="15"/>
    </row>
    <row r="337" spans="1:7" x14ac:dyDescent="0.3">
      <c r="A337" s="12"/>
      <c r="B337" s="30"/>
      <c r="C337" s="30"/>
      <c r="D337" s="13"/>
      <c r="E337" s="14"/>
      <c r="F337" s="15"/>
      <c r="G337" s="15"/>
    </row>
    <row r="338" spans="1:7" x14ac:dyDescent="0.3">
      <c r="A338" s="16" t="s">
        <v>293</v>
      </c>
      <c r="B338" s="30"/>
      <c r="C338" s="30"/>
      <c r="D338" s="13"/>
      <c r="E338" s="14"/>
      <c r="F338" s="15"/>
      <c r="G338" s="15"/>
    </row>
    <row r="339" spans="1:7" x14ac:dyDescent="0.3">
      <c r="A339" s="12" t="s">
        <v>1637</v>
      </c>
      <c r="B339" s="30" t="s">
        <v>1638</v>
      </c>
      <c r="C339" s="30" t="s">
        <v>117</v>
      </c>
      <c r="D339" s="13">
        <v>15000000</v>
      </c>
      <c r="E339" s="14">
        <v>14950.56</v>
      </c>
      <c r="F339" s="15">
        <v>2.1399999999999999E-2</v>
      </c>
      <c r="G339" s="15">
        <v>7.2624776976000005E-2</v>
      </c>
    </row>
    <row r="340" spans="1:7" x14ac:dyDescent="0.3">
      <c r="A340" s="12" t="s">
        <v>1639</v>
      </c>
      <c r="B340" s="30" t="s">
        <v>1640</v>
      </c>
      <c r="C340" s="30" t="s">
        <v>117</v>
      </c>
      <c r="D340" s="13">
        <v>10000000</v>
      </c>
      <c r="E340" s="14">
        <v>10025.16</v>
      </c>
      <c r="F340" s="15">
        <v>1.44E-2</v>
      </c>
      <c r="G340" s="15">
        <v>7.0088871400999994E-2</v>
      </c>
    </row>
    <row r="341" spans="1:7" x14ac:dyDescent="0.3">
      <c r="A341" s="16" t="s">
        <v>124</v>
      </c>
      <c r="B341" s="31"/>
      <c r="C341" s="31"/>
      <c r="D341" s="17"/>
      <c r="E341" s="37">
        <v>24975.72</v>
      </c>
      <c r="F341" s="38">
        <v>3.5799999999999998E-2</v>
      </c>
      <c r="G341" s="20"/>
    </row>
    <row r="342" spans="1:7" x14ac:dyDescent="0.3">
      <c r="A342" s="12"/>
      <c r="B342" s="30"/>
      <c r="C342" s="30"/>
      <c r="D342" s="13"/>
      <c r="E342" s="14"/>
      <c r="F342" s="15"/>
      <c r="G342" s="15"/>
    </row>
    <row r="343" spans="1:7" x14ac:dyDescent="0.3">
      <c r="A343" s="12"/>
      <c r="B343" s="30"/>
      <c r="C343" s="30"/>
      <c r="D343" s="13"/>
      <c r="E343" s="14"/>
      <c r="F343" s="15"/>
      <c r="G343" s="15"/>
    </row>
    <row r="344" spans="1:7" x14ac:dyDescent="0.3">
      <c r="A344" s="16" t="s">
        <v>296</v>
      </c>
      <c r="B344" s="30"/>
      <c r="C344" s="30"/>
      <c r="D344" s="13"/>
      <c r="E344" s="14"/>
      <c r="F344" s="15"/>
      <c r="G344" s="15"/>
    </row>
    <row r="345" spans="1:7" x14ac:dyDescent="0.3">
      <c r="A345" s="16" t="s">
        <v>124</v>
      </c>
      <c r="B345" s="30"/>
      <c r="C345" s="30"/>
      <c r="D345" s="13"/>
      <c r="E345" s="39" t="s">
        <v>112</v>
      </c>
      <c r="F345" s="40" t="s">
        <v>112</v>
      </c>
      <c r="G345" s="15"/>
    </row>
    <row r="346" spans="1:7" x14ac:dyDescent="0.3">
      <c r="A346" s="12"/>
      <c r="B346" s="30"/>
      <c r="C346" s="30"/>
      <c r="D346" s="13"/>
      <c r="E346" s="14"/>
      <c r="F346" s="15"/>
      <c r="G346" s="15"/>
    </row>
    <row r="347" spans="1:7" x14ac:dyDescent="0.3">
      <c r="A347" s="16" t="s">
        <v>297</v>
      </c>
      <c r="B347" s="30"/>
      <c r="C347" s="30"/>
      <c r="D347" s="13"/>
      <c r="E347" s="14"/>
      <c r="F347" s="15"/>
      <c r="G347" s="15"/>
    </row>
    <row r="348" spans="1:7" x14ac:dyDescent="0.3">
      <c r="A348" s="16" t="s">
        <v>124</v>
      </c>
      <c r="B348" s="30"/>
      <c r="C348" s="30"/>
      <c r="D348" s="13"/>
      <c r="E348" s="39" t="s">
        <v>112</v>
      </c>
      <c r="F348" s="40" t="s">
        <v>112</v>
      </c>
      <c r="G348" s="15"/>
    </row>
    <row r="349" spans="1:7" x14ac:dyDescent="0.3">
      <c r="A349" s="12"/>
      <c r="B349" s="30"/>
      <c r="C349" s="30"/>
      <c r="D349" s="13"/>
      <c r="E349" s="14"/>
      <c r="F349" s="15"/>
      <c r="G349" s="15"/>
    </row>
    <row r="350" spans="1:7" x14ac:dyDescent="0.3">
      <c r="A350" s="21" t="s">
        <v>154</v>
      </c>
      <c r="B350" s="32"/>
      <c r="C350" s="32"/>
      <c r="D350" s="22"/>
      <c r="E350" s="18">
        <v>24975.72</v>
      </c>
      <c r="F350" s="19">
        <v>3.5799999999999998E-2</v>
      </c>
      <c r="G350" s="20"/>
    </row>
    <row r="351" spans="1:7" x14ac:dyDescent="0.3">
      <c r="A351" s="12"/>
      <c r="B351" s="30"/>
      <c r="C351" s="30"/>
      <c r="D351" s="13"/>
      <c r="E351" s="14"/>
      <c r="F351" s="15"/>
      <c r="G351" s="15"/>
    </row>
    <row r="352" spans="1:7" x14ac:dyDescent="0.3">
      <c r="A352" s="16" t="s">
        <v>113</v>
      </c>
      <c r="B352" s="30"/>
      <c r="C352" s="30"/>
      <c r="D352" s="13"/>
      <c r="E352" s="14"/>
      <c r="F352" s="15"/>
      <c r="G352" s="15"/>
    </row>
    <row r="353" spans="1:7" x14ac:dyDescent="0.3">
      <c r="A353" s="12"/>
      <c r="B353" s="30"/>
      <c r="C353" s="30"/>
      <c r="D353" s="13"/>
      <c r="E353" s="14"/>
      <c r="F353" s="15"/>
      <c r="G353" s="15"/>
    </row>
    <row r="354" spans="1:7" x14ac:dyDescent="0.3">
      <c r="A354" s="16" t="s">
        <v>114</v>
      </c>
      <c r="B354" s="30"/>
      <c r="C354" s="30"/>
      <c r="D354" s="13"/>
      <c r="E354" s="14"/>
      <c r="F354" s="15"/>
      <c r="G354" s="15"/>
    </row>
    <row r="355" spans="1:7" x14ac:dyDescent="0.3">
      <c r="A355" s="12" t="s">
        <v>1641</v>
      </c>
      <c r="B355" s="30" t="s">
        <v>1642</v>
      </c>
      <c r="C355" s="30" t="s">
        <v>117</v>
      </c>
      <c r="D355" s="13">
        <v>12500000</v>
      </c>
      <c r="E355" s="14">
        <v>12149.25</v>
      </c>
      <c r="F355" s="15">
        <v>1.7399999999999999E-2</v>
      </c>
      <c r="G355" s="15">
        <v>6.9785E-2</v>
      </c>
    </row>
    <row r="356" spans="1:7" x14ac:dyDescent="0.3">
      <c r="A356" s="12" t="s">
        <v>1643</v>
      </c>
      <c r="B356" s="30" t="s">
        <v>1644</v>
      </c>
      <c r="C356" s="30" t="s">
        <v>117</v>
      </c>
      <c r="D356" s="13">
        <v>10000000</v>
      </c>
      <c r="E356" s="14">
        <v>9693.27</v>
      </c>
      <c r="F356" s="15">
        <v>1.3899999999999999E-2</v>
      </c>
      <c r="G356" s="15">
        <v>6.9999000000000006E-2</v>
      </c>
    </row>
    <row r="357" spans="1:7" x14ac:dyDescent="0.3">
      <c r="A357" s="12" t="s">
        <v>1645</v>
      </c>
      <c r="B357" s="30" t="s">
        <v>1646</v>
      </c>
      <c r="C357" s="30" t="s">
        <v>117</v>
      </c>
      <c r="D357" s="13">
        <v>5500000</v>
      </c>
      <c r="E357" s="14">
        <v>5425.83</v>
      </c>
      <c r="F357" s="15">
        <v>7.7999999999999996E-3</v>
      </c>
      <c r="G357" s="15">
        <v>6.7426E-2</v>
      </c>
    </row>
    <row r="358" spans="1:7" x14ac:dyDescent="0.3">
      <c r="A358" s="12" t="s">
        <v>1647</v>
      </c>
      <c r="B358" s="30" t="s">
        <v>1648</v>
      </c>
      <c r="C358" s="30" t="s">
        <v>117</v>
      </c>
      <c r="D358" s="13">
        <v>5200000</v>
      </c>
      <c r="E358" s="14">
        <v>5189.46</v>
      </c>
      <c r="F358" s="15">
        <v>7.4000000000000003E-3</v>
      </c>
      <c r="G358" s="15">
        <v>6.7363000000000006E-2</v>
      </c>
    </row>
    <row r="359" spans="1:7" x14ac:dyDescent="0.3">
      <c r="A359" s="12" t="s">
        <v>1649</v>
      </c>
      <c r="B359" s="30" t="s">
        <v>1650</v>
      </c>
      <c r="C359" s="30" t="s">
        <v>117</v>
      </c>
      <c r="D359" s="13">
        <v>5000000</v>
      </c>
      <c r="E359" s="14">
        <v>4951.67</v>
      </c>
      <c r="F359" s="15">
        <v>7.1000000000000004E-3</v>
      </c>
      <c r="G359" s="15">
        <v>6.7216999999999999E-2</v>
      </c>
    </row>
    <row r="360" spans="1:7" x14ac:dyDescent="0.3">
      <c r="A360" s="12" t="s">
        <v>1651</v>
      </c>
      <c r="B360" s="30" t="s">
        <v>1652</v>
      </c>
      <c r="C360" s="30" t="s">
        <v>117</v>
      </c>
      <c r="D360" s="13">
        <v>5000000</v>
      </c>
      <c r="E360" s="14">
        <v>4872.3100000000004</v>
      </c>
      <c r="F360" s="15">
        <v>7.0000000000000001E-3</v>
      </c>
      <c r="G360" s="15">
        <v>6.9821999999999995E-2</v>
      </c>
    </row>
    <row r="361" spans="1:7" x14ac:dyDescent="0.3">
      <c r="A361" s="12" t="s">
        <v>1653</v>
      </c>
      <c r="B361" s="30" t="s">
        <v>1654</v>
      </c>
      <c r="C361" s="30" t="s">
        <v>117</v>
      </c>
      <c r="D361" s="13">
        <v>5000000</v>
      </c>
      <c r="E361" s="14">
        <v>4852.84</v>
      </c>
      <c r="F361" s="15">
        <v>6.8999999999999999E-3</v>
      </c>
      <c r="G361" s="15">
        <v>7.0055999999999993E-2</v>
      </c>
    </row>
    <row r="362" spans="1:7" x14ac:dyDescent="0.3">
      <c r="A362" s="12" t="s">
        <v>1655</v>
      </c>
      <c r="B362" s="30" t="s">
        <v>1656</v>
      </c>
      <c r="C362" s="30" t="s">
        <v>117</v>
      </c>
      <c r="D362" s="13">
        <v>2500000</v>
      </c>
      <c r="E362" s="14">
        <v>2445.85</v>
      </c>
      <c r="F362" s="15">
        <v>3.5000000000000001E-3</v>
      </c>
      <c r="G362" s="15">
        <v>6.9075999999999999E-2</v>
      </c>
    </row>
    <row r="363" spans="1:7" x14ac:dyDescent="0.3">
      <c r="A363" s="12" t="s">
        <v>1657</v>
      </c>
      <c r="B363" s="30" t="s">
        <v>1658</v>
      </c>
      <c r="C363" s="30" t="s">
        <v>117</v>
      </c>
      <c r="D363" s="13">
        <v>2500000</v>
      </c>
      <c r="E363" s="14">
        <v>2439.38</v>
      </c>
      <c r="F363" s="15">
        <v>3.5000000000000001E-3</v>
      </c>
      <c r="G363" s="15">
        <v>6.9773000000000002E-2</v>
      </c>
    </row>
    <row r="364" spans="1:7" x14ac:dyDescent="0.3">
      <c r="A364" s="12" t="s">
        <v>1659</v>
      </c>
      <c r="B364" s="30" t="s">
        <v>1660</v>
      </c>
      <c r="C364" s="30" t="s">
        <v>117</v>
      </c>
      <c r="D364" s="13">
        <v>100000</v>
      </c>
      <c r="E364" s="14">
        <v>99.29</v>
      </c>
      <c r="F364" s="15">
        <v>1E-4</v>
      </c>
      <c r="G364" s="15">
        <v>6.7000000000000004E-2</v>
      </c>
    </row>
    <row r="365" spans="1:7" x14ac:dyDescent="0.3">
      <c r="A365" s="16" t="s">
        <v>124</v>
      </c>
      <c r="B365" s="31"/>
      <c r="C365" s="31"/>
      <c r="D365" s="17"/>
      <c r="E365" s="37">
        <v>52119.15</v>
      </c>
      <c r="F365" s="38">
        <v>7.46E-2</v>
      </c>
      <c r="G365" s="20"/>
    </row>
    <row r="366" spans="1:7" x14ac:dyDescent="0.3">
      <c r="A366" s="16" t="s">
        <v>125</v>
      </c>
      <c r="B366" s="30"/>
      <c r="C366" s="30"/>
      <c r="D366" s="13"/>
      <c r="E366" s="14"/>
      <c r="F366" s="15"/>
      <c r="G366" s="15"/>
    </row>
    <row r="367" spans="1:7" x14ac:dyDescent="0.3">
      <c r="A367" s="12" t="s">
        <v>1661</v>
      </c>
      <c r="B367" s="30" t="s">
        <v>1662</v>
      </c>
      <c r="C367" s="30" t="s">
        <v>144</v>
      </c>
      <c r="D367" s="13">
        <v>5000000</v>
      </c>
      <c r="E367" s="14">
        <v>4835.75</v>
      </c>
      <c r="F367" s="15">
        <v>6.8999999999999999E-3</v>
      </c>
      <c r="G367" s="15">
        <v>7.2499999999999995E-2</v>
      </c>
    </row>
    <row r="368" spans="1:7" x14ac:dyDescent="0.3">
      <c r="A368" s="12" t="s">
        <v>137</v>
      </c>
      <c r="B368" s="30" t="s">
        <v>138</v>
      </c>
      <c r="C368" s="30" t="s">
        <v>128</v>
      </c>
      <c r="D368" s="13">
        <v>5000000</v>
      </c>
      <c r="E368" s="14">
        <v>4765.13</v>
      </c>
      <c r="F368" s="15">
        <v>6.7999999999999996E-3</v>
      </c>
      <c r="G368" s="15">
        <v>7.4650999999999995E-2</v>
      </c>
    </row>
    <row r="369" spans="1:7" x14ac:dyDescent="0.3">
      <c r="A369" s="12" t="s">
        <v>1663</v>
      </c>
      <c r="B369" s="30" t="s">
        <v>1664</v>
      </c>
      <c r="C369" s="30" t="s">
        <v>144</v>
      </c>
      <c r="D369" s="13">
        <v>2500000</v>
      </c>
      <c r="E369" s="14">
        <v>2438.4899999999998</v>
      </c>
      <c r="F369" s="15">
        <v>3.5000000000000001E-3</v>
      </c>
      <c r="G369" s="15">
        <v>7.2498999999999994E-2</v>
      </c>
    </row>
    <row r="370" spans="1:7" x14ac:dyDescent="0.3">
      <c r="A370" s="12" t="s">
        <v>1665</v>
      </c>
      <c r="B370" s="30" t="s">
        <v>1666</v>
      </c>
      <c r="C370" s="30" t="s">
        <v>128</v>
      </c>
      <c r="D370" s="13">
        <v>2500000</v>
      </c>
      <c r="E370" s="14">
        <v>2421.61</v>
      </c>
      <c r="F370" s="15">
        <v>3.5000000000000001E-3</v>
      </c>
      <c r="G370" s="15">
        <v>7.2050000000000003E-2</v>
      </c>
    </row>
    <row r="371" spans="1:7" x14ac:dyDescent="0.3">
      <c r="A371" s="12" t="s">
        <v>135</v>
      </c>
      <c r="B371" s="30" t="s">
        <v>136</v>
      </c>
      <c r="C371" s="30" t="s">
        <v>128</v>
      </c>
      <c r="D371" s="13">
        <v>2500000</v>
      </c>
      <c r="E371" s="14">
        <v>2388.87</v>
      </c>
      <c r="F371" s="15">
        <v>3.3999999999999998E-3</v>
      </c>
      <c r="G371" s="15">
        <v>7.4149999999999994E-2</v>
      </c>
    </row>
    <row r="372" spans="1:7" x14ac:dyDescent="0.3">
      <c r="A372" s="16" t="s">
        <v>124</v>
      </c>
      <c r="B372" s="31"/>
      <c r="C372" s="31"/>
      <c r="D372" s="17"/>
      <c r="E372" s="37">
        <v>16849.849999999999</v>
      </c>
      <c r="F372" s="38">
        <v>2.41E-2</v>
      </c>
      <c r="G372" s="20"/>
    </row>
    <row r="373" spans="1:7" x14ac:dyDescent="0.3">
      <c r="A373" s="12"/>
      <c r="B373" s="30"/>
      <c r="C373" s="30"/>
      <c r="D373" s="13"/>
      <c r="E373" s="14"/>
      <c r="F373" s="15"/>
      <c r="G373" s="15"/>
    </row>
    <row r="374" spans="1:7" x14ac:dyDescent="0.3">
      <c r="A374" s="16" t="s">
        <v>147</v>
      </c>
      <c r="B374" s="30"/>
      <c r="C374" s="30"/>
      <c r="D374" s="13"/>
      <c r="E374" s="14"/>
      <c r="F374" s="15"/>
      <c r="G374" s="15"/>
    </row>
    <row r="375" spans="1:7" x14ac:dyDescent="0.3">
      <c r="A375" s="12" t="s">
        <v>1667</v>
      </c>
      <c r="B375" s="30" t="s">
        <v>1668</v>
      </c>
      <c r="C375" s="30" t="s">
        <v>128</v>
      </c>
      <c r="D375" s="13">
        <v>10000000</v>
      </c>
      <c r="E375" s="14">
        <v>9869.85</v>
      </c>
      <c r="F375" s="15">
        <v>1.41E-2</v>
      </c>
      <c r="G375" s="15">
        <v>7.4051000000000006E-2</v>
      </c>
    </row>
    <row r="376" spans="1:7" x14ac:dyDescent="0.3">
      <c r="A376" s="12" t="s">
        <v>1669</v>
      </c>
      <c r="B376" s="30" t="s">
        <v>1670</v>
      </c>
      <c r="C376" s="30" t="s">
        <v>128</v>
      </c>
      <c r="D376" s="13">
        <v>10000000</v>
      </c>
      <c r="E376" s="14">
        <v>9828.52</v>
      </c>
      <c r="F376" s="15">
        <v>1.41E-2</v>
      </c>
      <c r="G376" s="15">
        <v>7.4049000000000004E-2</v>
      </c>
    </row>
    <row r="377" spans="1:7" x14ac:dyDescent="0.3">
      <c r="A377" s="12" t="s">
        <v>1671</v>
      </c>
      <c r="B377" s="30" t="s">
        <v>1672</v>
      </c>
      <c r="C377" s="30" t="s">
        <v>128</v>
      </c>
      <c r="D377" s="13">
        <v>7500000</v>
      </c>
      <c r="E377" s="14">
        <v>7267.93</v>
      </c>
      <c r="F377" s="15">
        <v>1.04E-2</v>
      </c>
      <c r="G377" s="15">
        <v>7.7699000000000004E-2</v>
      </c>
    </row>
    <row r="378" spans="1:7" x14ac:dyDescent="0.3">
      <c r="A378" s="12" t="s">
        <v>1673</v>
      </c>
      <c r="B378" s="30" t="s">
        <v>1674</v>
      </c>
      <c r="C378" s="30" t="s">
        <v>128</v>
      </c>
      <c r="D378" s="13">
        <v>5000000</v>
      </c>
      <c r="E378" s="14">
        <v>4983.01</v>
      </c>
      <c r="F378" s="15">
        <v>7.1000000000000004E-3</v>
      </c>
      <c r="G378" s="15">
        <v>7.3205999999999993E-2</v>
      </c>
    </row>
    <row r="379" spans="1:7" x14ac:dyDescent="0.3">
      <c r="A379" s="12" t="s">
        <v>1675</v>
      </c>
      <c r="B379" s="30" t="s">
        <v>1676</v>
      </c>
      <c r="C379" s="30" t="s">
        <v>128</v>
      </c>
      <c r="D379" s="13">
        <v>5000000</v>
      </c>
      <c r="E379" s="14">
        <v>4738.59</v>
      </c>
      <c r="F379" s="15">
        <v>6.7999999999999996E-3</v>
      </c>
      <c r="G379" s="15">
        <v>7.8350000000000003E-2</v>
      </c>
    </row>
    <row r="380" spans="1:7" x14ac:dyDescent="0.3">
      <c r="A380" s="12" t="s">
        <v>1677</v>
      </c>
      <c r="B380" s="30" t="s">
        <v>1678</v>
      </c>
      <c r="C380" s="30" t="s">
        <v>128</v>
      </c>
      <c r="D380" s="13">
        <v>5000000</v>
      </c>
      <c r="E380" s="14">
        <v>4670.42</v>
      </c>
      <c r="F380" s="15">
        <v>6.7000000000000002E-3</v>
      </c>
      <c r="G380" s="15">
        <v>7.7350000000000002E-2</v>
      </c>
    </row>
    <row r="381" spans="1:7" x14ac:dyDescent="0.3">
      <c r="A381" s="12" t="s">
        <v>1679</v>
      </c>
      <c r="B381" s="30" t="s">
        <v>1680</v>
      </c>
      <c r="C381" s="30" t="s">
        <v>128</v>
      </c>
      <c r="D381" s="13">
        <v>2500000</v>
      </c>
      <c r="E381" s="14">
        <v>2494.6999999999998</v>
      </c>
      <c r="F381" s="15">
        <v>3.5999999999999999E-3</v>
      </c>
      <c r="G381" s="15">
        <v>7.0495000000000002E-2</v>
      </c>
    </row>
    <row r="382" spans="1:7" x14ac:dyDescent="0.3">
      <c r="A382" s="12" t="s">
        <v>1681</v>
      </c>
      <c r="B382" s="30" t="s">
        <v>1682</v>
      </c>
      <c r="C382" s="30" t="s">
        <v>128</v>
      </c>
      <c r="D382" s="13">
        <v>2500000</v>
      </c>
      <c r="E382" s="14">
        <v>2424.86</v>
      </c>
      <c r="F382" s="15">
        <v>3.5000000000000001E-3</v>
      </c>
      <c r="G382" s="15">
        <v>7.6426999999999995E-2</v>
      </c>
    </row>
    <row r="383" spans="1:7" x14ac:dyDescent="0.3">
      <c r="A383" s="12" t="s">
        <v>1683</v>
      </c>
      <c r="B383" s="30" t="s">
        <v>1684</v>
      </c>
      <c r="C383" s="30" t="s">
        <v>128</v>
      </c>
      <c r="D383" s="13">
        <v>2500000</v>
      </c>
      <c r="E383" s="14">
        <v>2412.4699999999998</v>
      </c>
      <c r="F383" s="15">
        <v>3.5000000000000001E-3</v>
      </c>
      <c r="G383" s="15">
        <v>7.6550999999999994E-2</v>
      </c>
    </row>
    <row r="384" spans="1:7" x14ac:dyDescent="0.3">
      <c r="A384" s="16" t="s">
        <v>124</v>
      </c>
      <c r="B384" s="31"/>
      <c r="C384" s="31"/>
      <c r="D384" s="17"/>
      <c r="E384" s="37">
        <v>48690.35</v>
      </c>
      <c r="F384" s="38">
        <v>6.9800000000000001E-2</v>
      </c>
      <c r="G384" s="20"/>
    </row>
    <row r="385" spans="1:7" x14ac:dyDescent="0.3">
      <c r="A385" s="12"/>
      <c r="B385" s="30"/>
      <c r="C385" s="30"/>
      <c r="D385" s="13"/>
      <c r="E385" s="14"/>
      <c r="F385" s="15"/>
      <c r="G385" s="15"/>
    </row>
    <row r="386" spans="1:7" x14ac:dyDescent="0.3">
      <c r="A386" s="21" t="s">
        <v>154</v>
      </c>
      <c r="B386" s="32"/>
      <c r="C386" s="32"/>
      <c r="D386" s="22"/>
      <c r="E386" s="18">
        <v>117659.35</v>
      </c>
      <c r="F386" s="19">
        <v>0.16850000000000001</v>
      </c>
      <c r="G386" s="20"/>
    </row>
    <row r="387" spans="1:7" x14ac:dyDescent="0.3">
      <c r="A387" s="12"/>
      <c r="B387" s="30"/>
      <c r="C387" s="30"/>
      <c r="D387" s="13"/>
      <c r="E387" s="14"/>
      <c r="F387" s="15"/>
      <c r="G387" s="15"/>
    </row>
    <row r="388" spans="1:7" x14ac:dyDescent="0.3">
      <c r="A388" s="12"/>
      <c r="B388" s="30"/>
      <c r="C388" s="30"/>
      <c r="D388" s="13"/>
      <c r="E388" s="14"/>
      <c r="F388" s="15"/>
      <c r="G388" s="15"/>
    </row>
    <row r="389" spans="1:7" x14ac:dyDescent="0.3">
      <c r="A389" s="16" t="s">
        <v>801</v>
      </c>
      <c r="B389" s="30"/>
      <c r="C389" s="30"/>
      <c r="D389" s="13"/>
      <c r="E389" s="14"/>
      <c r="F389" s="15"/>
      <c r="G389" s="15"/>
    </row>
    <row r="390" spans="1:7" x14ac:dyDescent="0.3">
      <c r="A390" s="12" t="s">
        <v>1685</v>
      </c>
      <c r="B390" s="30" t="s">
        <v>1686</v>
      </c>
      <c r="C390" s="30"/>
      <c r="D390" s="13">
        <v>266162.03399999999</v>
      </c>
      <c r="E390" s="14">
        <v>8003.1</v>
      </c>
      <c r="F390" s="15">
        <v>1.15E-2</v>
      </c>
      <c r="G390" s="15"/>
    </row>
    <row r="391" spans="1:7" x14ac:dyDescent="0.3">
      <c r="A391" s="12"/>
      <c r="B391" s="30"/>
      <c r="C391" s="30"/>
      <c r="D391" s="13"/>
      <c r="E391" s="14"/>
      <c r="F391" s="15"/>
      <c r="G391" s="15"/>
    </row>
    <row r="392" spans="1:7" x14ac:dyDescent="0.3">
      <c r="A392" s="21" t="s">
        <v>154</v>
      </c>
      <c r="B392" s="32"/>
      <c r="C392" s="32"/>
      <c r="D392" s="22"/>
      <c r="E392" s="18">
        <v>8003.1</v>
      </c>
      <c r="F392" s="19">
        <v>1.15E-2</v>
      </c>
      <c r="G392" s="20"/>
    </row>
    <row r="393" spans="1:7" x14ac:dyDescent="0.3">
      <c r="A393" s="12"/>
      <c r="B393" s="30"/>
      <c r="C393" s="30"/>
      <c r="D393" s="13"/>
      <c r="E393" s="14"/>
      <c r="F393" s="15"/>
      <c r="G393" s="15"/>
    </row>
    <row r="394" spans="1:7" x14ac:dyDescent="0.3">
      <c r="A394" s="16" t="s">
        <v>155</v>
      </c>
      <c r="B394" s="30"/>
      <c r="C394" s="30"/>
      <c r="D394" s="13"/>
      <c r="E394" s="14"/>
      <c r="F394" s="15"/>
      <c r="G394" s="15"/>
    </row>
    <row r="395" spans="1:7" x14ac:dyDescent="0.3">
      <c r="A395" s="12" t="s">
        <v>156</v>
      </c>
      <c r="B395" s="30"/>
      <c r="C395" s="30"/>
      <c r="D395" s="13"/>
      <c r="E395" s="14">
        <v>28407.81</v>
      </c>
      <c r="F395" s="15">
        <v>4.07E-2</v>
      </c>
      <c r="G395" s="15">
        <v>6.8055000000000004E-2</v>
      </c>
    </row>
    <row r="396" spans="1:7" x14ac:dyDescent="0.3">
      <c r="A396" s="12" t="s">
        <v>156</v>
      </c>
      <c r="B396" s="30"/>
      <c r="C396" s="30"/>
      <c r="D396" s="13"/>
      <c r="E396" s="14">
        <v>899.5</v>
      </c>
      <c r="F396" s="15">
        <v>1.2999999999999999E-3</v>
      </c>
      <c r="G396" s="15">
        <v>6.7000000000000004E-2</v>
      </c>
    </row>
    <row r="397" spans="1:7" x14ac:dyDescent="0.3">
      <c r="A397" s="16" t="s">
        <v>124</v>
      </c>
      <c r="B397" s="31"/>
      <c r="C397" s="31"/>
      <c r="D397" s="17"/>
      <c r="E397" s="37">
        <v>29307.31</v>
      </c>
      <c r="F397" s="38">
        <v>4.2000000000000003E-2</v>
      </c>
      <c r="G397" s="20"/>
    </row>
    <row r="398" spans="1:7" x14ac:dyDescent="0.3">
      <c r="A398" s="12"/>
      <c r="B398" s="30"/>
      <c r="C398" s="30"/>
      <c r="D398" s="13"/>
      <c r="E398" s="14"/>
      <c r="F398" s="15"/>
      <c r="G398" s="15"/>
    </row>
    <row r="399" spans="1:7" x14ac:dyDescent="0.3">
      <c r="A399" s="21" t="s">
        <v>154</v>
      </c>
      <c r="B399" s="32"/>
      <c r="C399" s="32"/>
      <c r="D399" s="22"/>
      <c r="E399" s="18">
        <v>29307.31</v>
      </c>
      <c r="F399" s="19">
        <v>4.2000000000000003E-2</v>
      </c>
      <c r="G399" s="20"/>
    </row>
    <row r="400" spans="1:7" x14ac:dyDescent="0.3">
      <c r="A400" s="12" t="s">
        <v>157</v>
      </c>
      <c r="B400" s="30"/>
      <c r="C400" s="30"/>
      <c r="D400" s="13"/>
      <c r="E400" s="14">
        <v>581.83350489999998</v>
      </c>
      <c r="F400" s="15">
        <v>8.3299999999999997E-4</v>
      </c>
      <c r="G400" s="15"/>
    </row>
    <row r="401" spans="1:7" x14ac:dyDescent="0.3">
      <c r="A401" s="12" t="s">
        <v>158</v>
      </c>
      <c r="B401" s="30"/>
      <c r="C401" s="30"/>
      <c r="D401" s="13"/>
      <c r="E401" s="23">
        <v>-1115.3735048999999</v>
      </c>
      <c r="F401" s="24">
        <v>-1.5330000000000001E-3</v>
      </c>
      <c r="G401" s="15">
        <v>6.7528000000000005E-2</v>
      </c>
    </row>
    <row r="402" spans="1:7" x14ac:dyDescent="0.3">
      <c r="A402" s="25" t="s">
        <v>159</v>
      </c>
      <c r="B402" s="33"/>
      <c r="C402" s="33"/>
      <c r="D402" s="26"/>
      <c r="E402" s="27">
        <v>698424.02</v>
      </c>
      <c r="F402" s="28">
        <v>1</v>
      </c>
      <c r="G402" s="28"/>
    </row>
    <row r="404" spans="1:7" x14ac:dyDescent="0.3">
      <c r="A404" s="1" t="s">
        <v>1687</v>
      </c>
    </row>
    <row r="405" spans="1:7" x14ac:dyDescent="0.3">
      <c r="A405" s="1" t="s">
        <v>160</v>
      </c>
    </row>
    <row r="406" spans="1:7" x14ac:dyDescent="0.3">
      <c r="A406" s="1" t="s">
        <v>161</v>
      </c>
    </row>
    <row r="407" spans="1:7" x14ac:dyDescent="0.3">
      <c r="A407" s="1" t="s">
        <v>162</v>
      </c>
    </row>
    <row r="408" spans="1:7" x14ac:dyDescent="0.3">
      <c r="A408" s="53" t="s">
        <v>163</v>
      </c>
      <c r="B408" s="34" t="s">
        <v>112</v>
      </c>
    </row>
    <row r="409" spans="1:7" x14ac:dyDescent="0.3">
      <c r="A409" t="s">
        <v>164</v>
      </c>
    </row>
    <row r="410" spans="1:7" x14ac:dyDescent="0.3">
      <c r="A410" t="s">
        <v>165</v>
      </c>
      <c r="B410" t="s">
        <v>166</v>
      </c>
      <c r="C410" t="s">
        <v>166</v>
      </c>
    </row>
    <row r="411" spans="1:7" x14ac:dyDescent="0.3">
      <c r="B411" s="54">
        <v>45169</v>
      </c>
      <c r="C411" s="54">
        <v>45198</v>
      </c>
    </row>
    <row r="412" spans="1:7" x14ac:dyDescent="0.3">
      <c r="A412" t="s">
        <v>170</v>
      </c>
      <c r="B412">
        <v>18.0412</v>
      </c>
      <c r="C412">
        <v>18.1691</v>
      </c>
      <c r="E412" s="2"/>
    </row>
    <row r="413" spans="1:7" x14ac:dyDescent="0.3">
      <c r="A413" t="s">
        <v>171</v>
      </c>
      <c r="B413">
        <v>12.897500000000001</v>
      </c>
      <c r="C413">
        <v>12.988899999999999</v>
      </c>
      <c r="E413" s="2"/>
    </row>
    <row r="414" spans="1:7" x14ac:dyDescent="0.3">
      <c r="A414" t="s">
        <v>631</v>
      </c>
      <c r="B414">
        <v>14.8209</v>
      </c>
      <c r="C414">
        <v>14.926</v>
      </c>
      <c r="E414" s="2"/>
    </row>
    <row r="415" spans="1:7" x14ac:dyDescent="0.3">
      <c r="A415" t="s">
        <v>179</v>
      </c>
      <c r="B415">
        <v>17.028199999999998</v>
      </c>
      <c r="C415">
        <v>17.139299999999999</v>
      </c>
      <c r="E415" s="2"/>
    </row>
    <row r="416" spans="1:7" x14ac:dyDescent="0.3">
      <c r="A416" t="s">
        <v>634</v>
      </c>
      <c r="B416">
        <v>17.0244</v>
      </c>
      <c r="C416">
        <v>17.1356</v>
      </c>
      <c r="E416" s="2"/>
    </row>
    <row r="417" spans="1:5" x14ac:dyDescent="0.3">
      <c r="A417" t="s">
        <v>635</v>
      </c>
      <c r="B417">
        <v>12.492900000000001</v>
      </c>
      <c r="C417">
        <v>12.5745</v>
      </c>
      <c r="E417" s="2"/>
    </row>
    <row r="418" spans="1:5" x14ac:dyDescent="0.3">
      <c r="A418" t="s">
        <v>636</v>
      </c>
      <c r="B418">
        <v>13.9087</v>
      </c>
      <c r="C418">
        <v>13.999599999999999</v>
      </c>
      <c r="E418" s="2"/>
    </row>
    <row r="419" spans="1:5" x14ac:dyDescent="0.3">
      <c r="E419" s="2"/>
    </row>
    <row r="420" spans="1:5" x14ac:dyDescent="0.3">
      <c r="A420" t="s">
        <v>181</v>
      </c>
      <c r="B420" s="34" t="s">
        <v>112</v>
      </c>
    </row>
    <row r="421" spans="1:5" x14ac:dyDescent="0.3">
      <c r="A421" t="s">
        <v>182</v>
      </c>
      <c r="B421" s="34" t="s">
        <v>112</v>
      </c>
    </row>
    <row r="422" spans="1:5" ht="30" customHeight="1" x14ac:dyDescent="0.3">
      <c r="A422" s="53" t="s">
        <v>183</v>
      </c>
      <c r="B422" s="34" t="s">
        <v>112</v>
      </c>
    </row>
    <row r="423" spans="1:5" ht="30" customHeight="1" x14ac:dyDescent="0.3">
      <c r="A423" s="53" t="s">
        <v>184</v>
      </c>
      <c r="B423" s="34" t="s">
        <v>112</v>
      </c>
    </row>
    <row r="424" spans="1:5" x14ac:dyDescent="0.3">
      <c r="A424" t="s">
        <v>1688</v>
      </c>
      <c r="B424" s="55">
        <v>16.439733</v>
      </c>
    </row>
    <row r="425" spans="1:5" ht="45" customHeight="1" x14ac:dyDescent="0.3">
      <c r="A425" s="53" t="s">
        <v>186</v>
      </c>
      <c r="B425" s="34">
        <v>0</v>
      </c>
    </row>
    <row r="426" spans="1:5" ht="30" customHeight="1" x14ac:dyDescent="0.3">
      <c r="A426" s="53" t="s">
        <v>187</v>
      </c>
      <c r="B426" s="34" t="s">
        <v>112</v>
      </c>
    </row>
    <row r="427" spans="1:5" ht="30" customHeight="1" x14ac:dyDescent="0.3">
      <c r="A427" s="53" t="s">
        <v>188</v>
      </c>
      <c r="B427" s="34" t="s">
        <v>112</v>
      </c>
    </row>
    <row r="428" spans="1:5" x14ac:dyDescent="0.3">
      <c r="A428" t="s">
        <v>189</v>
      </c>
      <c r="B428" s="34" t="s">
        <v>112</v>
      </c>
    </row>
    <row r="429" spans="1:5" x14ac:dyDescent="0.3">
      <c r="A429" t="s">
        <v>190</v>
      </c>
      <c r="B429" s="34" t="s">
        <v>112</v>
      </c>
    </row>
    <row r="431" spans="1:5" ht="70.05" customHeight="1" x14ac:dyDescent="0.3">
      <c r="A431" s="76" t="s">
        <v>200</v>
      </c>
      <c r="B431" s="76" t="s">
        <v>201</v>
      </c>
      <c r="C431" s="76" t="s">
        <v>5</v>
      </c>
      <c r="D431" s="76" t="s">
        <v>6</v>
      </c>
    </row>
    <row r="432" spans="1:5" ht="70.05" customHeight="1" x14ac:dyDescent="0.3">
      <c r="A432" s="76" t="s">
        <v>1689</v>
      </c>
      <c r="B432" s="76"/>
      <c r="C432" s="76" t="s">
        <v>49</v>
      </c>
      <c r="D43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47"/>
  <sheetViews>
    <sheetView showGridLines="0" workbookViewId="0">
      <pane ySplit="4" topLeftCell="A215" activePane="bottomLeft" state="frozen"/>
      <selection pane="bottomLeft" activeCell="B240" sqref="B24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1690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1691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3979960</v>
      </c>
      <c r="E8" s="14">
        <v>60746.13</v>
      </c>
      <c r="F8" s="15">
        <v>6.4100000000000004E-2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5049698</v>
      </c>
      <c r="E9" s="14">
        <v>48068.08</v>
      </c>
      <c r="F9" s="15">
        <v>5.0700000000000002E-2</v>
      </c>
      <c r="G9" s="15"/>
    </row>
    <row r="10" spans="1:8" x14ac:dyDescent="0.3">
      <c r="A10" s="12" t="s">
        <v>1125</v>
      </c>
      <c r="B10" s="30" t="s">
        <v>1126</v>
      </c>
      <c r="C10" s="30" t="s">
        <v>1127</v>
      </c>
      <c r="D10" s="13">
        <v>1852072</v>
      </c>
      <c r="E10" s="14">
        <v>43431.09</v>
      </c>
      <c r="F10" s="15">
        <v>4.58E-2</v>
      </c>
      <c r="G10" s="15"/>
    </row>
    <row r="11" spans="1:8" x14ac:dyDescent="0.3">
      <c r="A11" s="12" t="s">
        <v>1692</v>
      </c>
      <c r="B11" s="30" t="s">
        <v>1693</v>
      </c>
      <c r="C11" s="30" t="s">
        <v>1232</v>
      </c>
      <c r="D11" s="13">
        <v>1753909</v>
      </c>
      <c r="E11" s="14">
        <v>25176.49</v>
      </c>
      <c r="F11" s="15">
        <v>2.6599999999999999E-2</v>
      </c>
      <c r="G11" s="15"/>
    </row>
    <row r="12" spans="1:8" x14ac:dyDescent="0.3">
      <c r="A12" s="12" t="s">
        <v>1251</v>
      </c>
      <c r="B12" s="30" t="s">
        <v>1252</v>
      </c>
      <c r="C12" s="30" t="s">
        <v>1253</v>
      </c>
      <c r="D12" s="13">
        <v>5103587</v>
      </c>
      <c r="E12" s="14">
        <v>22680.34</v>
      </c>
      <c r="F12" s="15">
        <v>2.3900000000000001E-2</v>
      </c>
      <c r="G12" s="15"/>
    </row>
    <row r="13" spans="1:8" x14ac:dyDescent="0.3">
      <c r="A13" s="12" t="s">
        <v>1185</v>
      </c>
      <c r="B13" s="30" t="s">
        <v>1186</v>
      </c>
      <c r="C13" s="30" t="s">
        <v>1124</v>
      </c>
      <c r="D13" s="13">
        <v>1932718</v>
      </c>
      <c r="E13" s="14">
        <v>20036.490000000002</v>
      </c>
      <c r="F13" s="15">
        <v>2.1100000000000001E-2</v>
      </c>
      <c r="G13" s="15"/>
    </row>
    <row r="14" spans="1:8" x14ac:dyDescent="0.3">
      <c r="A14" s="12" t="s">
        <v>1694</v>
      </c>
      <c r="B14" s="30" t="s">
        <v>1695</v>
      </c>
      <c r="C14" s="30" t="s">
        <v>1159</v>
      </c>
      <c r="D14" s="13">
        <v>2138353</v>
      </c>
      <c r="E14" s="14">
        <v>19809.7</v>
      </c>
      <c r="F14" s="15">
        <v>2.0899999999999998E-2</v>
      </c>
      <c r="G14" s="15"/>
    </row>
    <row r="15" spans="1:8" x14ac:dyDescent="0.3">
      <c r="A15" s="12" t="s">
        <v>1291</v>
      </c>
      <c r="B15" s="30" t="s">
        <v>1292</v>
      </c>
      <c r="C15" s="30" t="s">
        <v>1124</v>
      </c>
      <c r="D15" s="13">
        <v>3151405</v>
      </c>
      <c r="E15" s="14">
        <v>18862.73</v>
      </c>
      <c r="F15" s="15">
        <v>1.9900000000000001E-2</v>
      </c>
      <c r="G15" s="15"/>
    </row>
    <row r="16" spans="1:8" x14ac:dyDescent="0.3">
      <c r="A16" s="12" t="s">
        <v>1364</v>
      </c>
      <c r="B16" s="30" t="s">
        <v>1365</v>
      </c>
      <c r="C16" s="30" t="s">
        <v>1366</v>
      </c>
      <c r="D16" s="13">
        <v>524730</v>
      </c>
      <c r="E16" s="14">
        <v>15865.47</v>
      </c>
      <c r="F16" s="15">
        <v>1.67E-2</v>
      </c>
      <c r="G16" s="15"/>
    </row>
    <row r="17" spans="1:7" x14ac:dyDescent="0.3">
      <c r="A17" s="12" t="s">
        <v>1154</v>
      </c>
      <c r="B17" s="30" t="s">
        <v>1155</v>
      </c>
      <c r="C17" s="30" t="s">
        <v>1156</v>
      </c>
      <c r="D17" s="13">
        <v>6353809</v>
      </c>
      <c r="E17" s="14">
        <v>15601.78</v>
      </c>
      <c r="F17" s="15">
        <v>1.6500000000000001E-2</v>
      </c>
      <c r="G17" s="15"/>
    </row>
    <row r="18" spans="1:7" x14ac:dyDescent="0.3">
      <c r="A18" s="12" t="s">
        <v>1381</v>
      </c>
      <c r="B18" s="30" t="s">
        <v>1382</v>
      </c>
      <c r="C18" s="30" t="s">
        <v>1232</v>
      </c>
      <c r="D18" s="13">
        <v>429891</v>
      </c>
      <c r="E18" s="14">
        <v>15169.13</v>
      </c>
      <c r="F18" s="15">
        <v>1.6E-2</v>
      </c>
      <c r="G18" s="15"/>
    </row>
    <row r="19" spans="1:7" x14ac:dyDescent="0.3">
      <c r="A19" s="12" t="s">
        <v>1160</v>
      </c>
      <c r="B19" s="30" t="s">
        <v>1161</v>
      </c>
      <c r="C19" s="30" t="s">
        <v>1124</v>
      </c>
      <c r="D19" s="13">
        <v>981758</v>
      </c>
      <c r="E19" s="14">
        <v>14027.85</v>
      </c>
      <c r="F19" s="15">
        <v>1.4800000000000001E-2</v>
      </c>
      <c r="G19" s="15"/>
    </row>
    <row r="20" spans="1:7" x14ac:dyDescent="0.3">
      <c r="A20" s="12" t="s">
        <v>1415</v>
      </c>
      <c r="B20" s="30" t="s">
        <v>1416</v>
      </c>
      <c r="C20" s="30" t="s">
        <v>1202</v>
      </c>
      <c r="D20" s="13">
        <v>178259</v>
      </c>
      <c r="E20" s="14">
        <v>13923.36</v>
      </c>
      <c r="F20" s="15">
        <v>1.47E-2</v>
      </c>
      <c r="G20" s="15"/>
    </row>
    <row r="21" spans="1:7" x14ac:dyDescent="0.3">
      <c r="A21" s="12" t="s">
        <v>1141</v>
      </c>
      <c r="B21" s="30" t="s">
        <v>1142</v>
      </c>
      <c r="C21" s="30" t="s">
        <v>1124</v>
      </c>
      <c r="D21" s="13">
        <v>9037856</v>
      </c>
      <c r="E21" s="14">
        <v>13303.72</v>
      </c>
      <c r="F21" s="15">
        <v>1.4E-2</v>
      </c>
      <c r="G21" s="15"/>
    </row>
    <row r="22" spans="1:7" x14ac:dyDescent="0.3">
      <c r="A22" s="12" t="s">
        <v>1298</v>
      </c>
      <c r="B22" s="30" t="s">
        <v>1299</v>
      </c>
      <c r="C22" s="30" t="s">
        <v>1145</v>
      </c>
      <c r="D22" s="13">
        <v>233870</v>
      </c>
      <c r="E22" s="14">
        <v>13066.32</v>
      </c>
      <c r="F22" s="15">
        <v>1.38E-2</v>
      </c>
      <c r="G22" s="15"/>
    </row>
    <row r="23" spans="1:7" x14ac:dyDescent="0.3">
      <c r="A23" s="12" t="s">
        <v>1183</v>
      </c>
      <c r="B23" s="30" t="s">
        <v>1184</v>
      </c>
      <c r="C23" s="30" t="s">
        <v>1132</v>
      </c>
      <c r="D23" s="13">
        <v>119200</v>
      </c>
      <c r="E23" s="14">
        <v>12647.84</v>
      </c>
      <c r="F23" s="15">
        <v>1.3299999999999999E-2</v>
      </c>
      <c r="G23" s="15"/>
    </row>
    <row r="24" spans="1:7" x14ac:dyDescent="0.3">
      <c r="A24" s="12" t="s">
        <v>1143</v>
      </c>
      <c r="B24" s="30" t="s">
        <v>1144</v>
      </c>
      <c r="C24" s="30" t="s">
        <v>1145</v>
      </c>
      <c r="D24" s="13">
        <v>998597</v>
      </c>
      <c r="E24" s="14">
        <v>11570.24</v>
      </c>
      <c r="F24" s="15">
        <v>1.2200000000000001E-2</v>
      </c>
      <c r="G24" s="15"/>
    </row>
    <row r="25" spans="1:7" x14ac:dyDescent="0.3">
      <c r="A25" s="12" t="s">
        <v>1696</v>
      </c>
      <c r="B25" s="30" t="s">
        <v>1697</v>
      </c>
      <c r="C25" s="30" t="s">
        <v>1401</v>
      </c>
      <c r="D25" s="13">
        <v>236926</v>
      </c>
      <c r="E25" s="14">
        <v>10749.69</v>
      </c>
      <c r="F25" s="15">
        <v>1.1299999999999999E-2</v>
      </c>
      <c r="G25" s="15"/>
    </row>
    <row r="26" spans="1:7" x14ac:dyDescent="0.3">
      <c r="A26" s="12" t="s">
        <v>1385</v>
      </c>
      <c r="B26" s="30" t="s">
        <v>1386</v>
      </c>
      <c r="C26" s="30" t="s">
        <v>1264</v>
      </c>
      <c r="D26" s="13">
        <v>2489202</v>
      </c>
      <c r="E26" s="14">
        <v>10233.11</v>
      </c>
      <c r="F26" s="15">
        <v>1.0800000000000001E-2</v>
      </c>
      <c r="G26" s="15"/>
    </row>
    <row r="27" spans="1:7" x14ac:dyDescent="0.3">
      <c r="A27" s="12" t="s">
        <v>1379</v>
      </c>
      <c r="B27" s="30" t="s">
        <v>1380</v>
      </c>
      <c r="C27" s="30" t="s">
        <v>1253</v>
      </c>
      <c r="D27" s="13">
        <v>405141</v>
      </c>
      <c r="E27" s="14">
        <v>9989.16</v>
      </c>
      <c r="F27" s="15">
        <v>1.0500000000000001E-2</v>
      </c>
      <c r="G27" s="15"/>
    </row>
    <row r="28" spans="1:7" x14ac:dyDescent="0.3">
      <c r="A28" s="12" t="s">
        <v>1285</v>
      </c>
      <c r="B28" s="30" t="s">
        <v>1286</v>
      </c>
      <c r="C28" s="30" t="s">
        <v>1164</v>
      </c>
      <c r="D28" s="13">
        <v>7465258</v>
      </c>
      <c r="E28" s="14">
        <v>9622.7199999999993</v>
      </c>
      <c r="F28" s="15">
        <v>1.0200000000000001E-2</v>
      </c>
      <c r="G28" s="15"/>
    </row>
    <row r="29" spans="1:7" x14ac:dyDescent="0.3">
      <c r="A29" s="12" t="s">
        <v>1133</v>
      </c>
      <c r="B29" s="30" t="s">
        <v>1134</v>
      </c>
      <c r="C29" s="30" t="s">
        <v>1124</v>
      </c>
      <c r="D29" s="13">
        <v>4102350</v>
      </c>
      <c r="E29" s="14">
        <v>8776.98</v>
      </c>
      <c r="F29" s="15">
        <v>9.2999999999999992E-3</v>
      </c>
      <c r="G29" s="15"/>
    </row>
    <row r="30" spans="1:7" x14ac:dyDescent="0.3">
      <c r="A30" s="12" t="s">
        <v>1347</v>
      </c>
      <c r="B30" s="30" t="s">
        <v>1348</v>
      </c>
      <c r="C30" s="30" t="s">
        <v>1232</v>
      </c>
      <c r="D30" s="13">
        <v>668590</v>
      </c>
      <c r="E30" s="14">
        <v>8175.52</v>
      </c>
      <c r="F30" s="15">
        <v>8.6E-3</v>
      </c>
      <c r="G30" s="15"/>
    </row>
    <row r="31" spans="1:7" x14ac:dyDescent="0.3">
      <c r="A31" s="12" t="s">
        <v>1426</v>
      </c>
      <c r="B31" s="30" t="s">
        <v>1427</v>
      </c>
      <c r="C31" s="30" t="s">
        <v>1132</v>
      </c>
      <c r="D31" s="13">
        <v>481821</v>
      </c>
      <c r="E31" s="14">
        <v>7488.7</v>
      </c>
      <c r="F31" s="15">
        <v>7.9000000000000008E-3</v>
      </c>
      <c r="G31" s="15"/>
    </row>
    <row r="32" spans="1:7" x14ac:dyDescent="0.3">
      <c r="A32" s="12" t="s">
        <v>1377</v>
      </c>
      <c r="B32" s="30" t="s">
        <v>1378</v>
      </c>
      <c r="C32" s="30" t="s">
        <v>1132</v>
      </c>
      <c r="D32" s="13">
        <v>211764</v>
      </c>
      <c r="E32" s="14">
        <v>7299.4</v>
      </c>
      <c r="F32" s="15">
        <v>7.7000000000000002E-3</v>
      </c>
      <c r="G32" s="15"/>
    </row>
    <row r="33" spans="1:7" x14ac:dyDescent="0.3">
      <c r="A33" s="12" t="s">
        <v>1698</v>
      </c>
      <c r="B33" s="30" t="s">
        <v>1699</v>
      </c>
      <c r="C33" s="30" t="s">
        <v>1132</v>
      </c>
      <c r="D33" s="13">
        <v>477640</v>
      </c>
      <c r="E33" s="14">
        <v>7268.73</v>
      </c>
      <c r="F33" s="15">
        <v>7.7000000000000002E-3</v>
      </c>
      <c r="G33" s="15"/>
    </row>
    <row r="34" spans="1:7" x14ac:dyDescent="0.3">
      <c r="A34" s="12" t="s">
        <v>1146</v>
      </c>
      <c r="B34" s="30" t="s">
        <v>1147</v>
      </c>
      <c r="C34" s="30" t="s">
        <v>1124</v>
      </c>
      <c r="D34" s="13">
        <v>415430</v>
      </c>
      <c r="E34" s="14">
        <v>7210.62</v>
      </c>
      <c r="F34" s="15">
        <v>7.6E-3</v>
      </c>
      <c r="G34" s="15"/>
    </row>
    <row r="35" spans="1:7" x14ac:dyDescent="0.3">
      <c r="A35" s="12" t="s">
        <v>1410</v>
      </c>
      <c r="B35" s="30" t="s">
        <v>1411</v>
      </c>
      <c r="C35" s="30" t="s">
        <v>1232</v>
      </c>
      <c r="D35" s="13">
        <v>123633</v>
      </c>
      <c r="E35" s="14">
        <v>7166.63</v>
      </c>
      <c r="F35" s="15">
        <v>7.6E-3</v>
      </c>
      <c r="G35" s="15"/>
    </row>
    <row r="36" spans="1:7" x14ac:dyDescent="0.3">
      <c r="A36" s="12" t="s">
        <v>1447</v>
      </c>
      <c r="B36" s="30" t="s">
        <v>1448</v>
      </c>
      <c r="C36" s="30" t="s">
        <v>1371</v>
      </c>
      <c r="D36" s="13">
        <v>220000</v>
      </c>
      <c r="E36" s="14">
        <v>6954.31</v>
      </c>
      <c r="F36" s="15">
        <v>7.3000000000000001E-3</v>
      </c>
      <c r="G36" s="15"/>
    </row>
    <row r="37" spans="1:7" x14ac:dyDescent="0.3">
      <c r="A37" s="12" t="s">
        <v>1349</v>
      </c>
      <c r="B37" s="30" t="s">
        <v>1350</v>
      </c>
      <c r="C37" s="30" t="s">
        <v>1351</v>
      </c>
      <c r="D37" s="13">
        <v>283719</v>
      </c>
      <c r="E37" s="14">
        <v>6755.92</v>
      </c>
      <c r="F37" s="15">
        <v>7.1000000000000004E-3</v>
      </c>
      <c r="G37" s="15"/>
    </row>
    <row r="38" spans="1:7" x14ac:dyDescent="0.3">
      <c r="A38" s="12" t="s">
        <v>1372</v>
      </c>
      <c r="B38" s="30" t="s">
        <v>1373</v>
      </c>
      <c r="C38" s="30" t="s">
        <v>1358</v>
      </c>
      <c r="D38" s="13">
        <v>7021980</v>
      </c>
      <c r="E38" s="14">
        <v>6741.1</v>
      </c>
      <c r="F38" s="15">
        <v>7.1000000000000004E-3</v>
      </c>
      <c r="G38" s="15"/>
    </row>
    <row r="39" spans="1:7" x14ac:dyDescent="0.3">
      <c r="A39" s="12" t="s">
        <v>1165</v>
      </c>
      <c r="B39" s="30" t="s">
        <v>1166</v>
      </c>
      <c r="C39" s="30" t="s">
        <v>1167</v>
      </c>
      <c r="D39" s="13">
        <v>508739</v>
      </c>
      <c r="E39" s="14">
        <v>6641.08</v>
      </c>
      <c r="F39" s="15">
        <v>7.0000000000000001E-3</v>
      </c>
      <c r="G39" s="15"/>
    </row>
    <row r="40" spans="1:7" x14ac:dyDescent="0.3">
      <c r="A40" s="12" t="s">
        <v>1329</v>
      </c>
      <c r="B40" s="30" t="s">
        <v>1330</v>
      </c>
      <c r="C40" s="30" t="s">
        <v>1127</v>
      </c>
      <c r="D40" s="13">
        <v>1853797</v>
      </c>
      <c r="E40" s="14">
        <v>6425.26</v>
      </c>
      <c r="F40" s="15">
        <v>6.7999999999999996E-3</v>
      </c>
      <c r="G40" s="15"/>
    </row>
    <row r="41" spans="1:7" x14ac:dyDescent="0.3">
      <c r="A41" s="12" t="s">
        <v>1700</v>
      </c>
      <c r="B41" s="30" t="s">
        <v>1701</v>
      </c>
      <c r="C41" s="30" t="s">
        <v>1202</v>
      </c>
      <c r="D41" s="13">
        <v>485577</v>
      </c>
      <c r="E41" s="14">
        <v>6387.77</v>
      </c>
      <c r="F41" s="15">
        <v>6.7000000000000002E-3</v>
      </c>
      <c r="G41" s="15"/>
    </row>
    <row r="42" spans="1:7" x14ac:dyDescent="0.3">
      <c r="A42" s="12" t="s">
        <v>1702</v>
      </c>
      <c r="B42" s="30" t="s">
        <v>1703</v>
      </c>
      <c r="C42" s="30" t="s">
        <v>1124</v>
      </c>
      <c r="D42" s="13">
        <v>1448335</v>
      </c>
      <c r="E42" s="14">
        <v>6134.42</v>
      </c>
      <c r="F42" s="15">
        <v>6.4999999999999997E-3</v>
      </c>
      <c r="G42" s="15"/>
    </row>
    <row r="43" spans="1:7" x14ac:dyDescent="0.3">
      <c r="A43" s="12" t="s">
        <v>1704</v>
      </c>
      <c r="B43" s="30" t="s">
        <v>1705</v>
      </c>
      <c r="C43" s="30" t="s">
        <v>1274</v>
      </c>
      <c r="D43" s="13">
        <v>1070000</v>
      </c>
      <c r="E43" s="14">
        <v>6076</v>
      </c>
      <c r="F43" s="15">
        <v>6.4000000000000003E-3</v>
      </c>
      <c r="G43" s="15"/>
    </row>
    <row r="44" spans="1:7" x14ac:dyDescent="0.3">
      <c r="A44" s="12" t="s">
        <v>1242</v>
      </c>
      <c r="B44" s="30" t="s">
        <v>1243</v>
      </c>
      <c r="C44" s="30" t="s">
        <v>1182</v>
      </c>
      <c r="D44" s="13">
        <v>71608</v>
      </c>
      <c r="E44" s="14">
        <v>5911.13</v>
      </c>
      <c r="F44" s="15">
        <v>6.1999999999999998E-3</v>
      </c>
      <c r="G44" s="15"/>
    </row>
    <row r="45" spans="1:7" x14ac:dyDescent="0.3">
      <c r="A45" s="12" t="s">
        <v>1367</v>
      </c>
      <c r="B45" s="30" t="s">
        <v>1368</v>
      </c>
      <c r="C45" s="30" t="s">
        <v>1202</v>
      </c>
      <c r="D45" s="13">
        <v>742619</v>
      </c>
      <c r="E45" s="14">
        <v>5874.86</v>
      </c>
      <c r="F45" s="15">
        <v>6.1999999999999998E-3</v>
      </c>
      <c r="G45" s="15"/>
    </row>
    <row r="46" spans="1:7" x14ac:dyDescent="0.3">
      <c r="A46" s="12" t="s">
        <v>1706</v>
      </c>
      <c r="B46" s="30" t="s">
        <v>1707</v>
      </c>
      <c r="C46" s="30" t="s">
        <v>1202</v>
      </c>
      <c r="D46" s="13">
        <v>2468822</v>
      </c>
      <c r="E46" s="14">
        <v>5707.92</v>
      </c>
      <c r="F46" s="15">
        <v>6.0000000000000001E-3</v>
      </c>
      <c r="G46" s="15"/>
    </row>
    <row r="47" spans="1:7" x14ac:dyDescent="0.3">
      <c r="A47" s="12" t="s">
        <v>1433</v>
      </c>
      <c r="B47" s="30" t="s">
        <v>1434</v>
      </c>
      <c r="C47" s="30" t="s">
        <v>1232</v>
      </c>
      <c r="D47" s="13">
        <v>450000</v>
      </c>
      <c r="E47" s="14">
        <v>5556.6</v>
      </c>
      <c r="F47" s="15">
        <v>5.8999999999999999E-3</v>
      </c>
      <c r="G47" s="15"/>
    </row>
    <row r="48" spans="1:7" x14ac:dyDescent="0.3">
      <c r="A48" s="12" t="s">
        <v>1246</v>
      </c>
      <c r="B48" s="30" t="s">
        <v>1247</v>
      </c>
      <c r="C48" s="30" t="s">
        <v>1193</v>
      </c>
      <c r="D48" s="13">
        <v>1099094</v>
      </c>
      <c r="E48" s="14">
        <v>5414.69</v>
      </c>
      <c r="F48" s="15">
        <v>5.7000000000000002E-3</v>
      </c>
      <c r="G48" s="15"/>
    </row>
    <row r="49" spans="1:7" x14ac:dyDescent="0.3">
      <c r="A49" s="12" t="s">
        <v>1177</v>
      </c>
      <c r="B49" s="30" t="s">
        <v>1178</v>
      </c>
      <c r="C49" s="30" t="s">
        <v>1179</v>
      </c>
      <c r="D49" s="13">
        <v>4290798</v>
      </c>
      <c r="E49" s="14">
        <v>5337.75</v>
      </c>
      <c r="F49" s="15">
        <v>5.5999999999999999E-3</v>
      </c>
      <c r="G49" s="15"/>
    </row>
    <row r="50" spans="1:7" x14ac:dyDescent="0.3">
      <c r="A50" s="12" t="s">
        <v>1422</v>
      </c>
      <c r="B50" s="30" t="s">
        <v>1423</v>
      </c>
      <c r="C50" s="30" t="s">
        <v>1145</v>
      </c>
      <c r="D50" s="13">
        <v>860499</v>
      </c>
      <c r="E50" s="14">
        <v>5292.07</v>
      </c>
      <c r="F50" s="15">
        <v>5.5999999999999999E-3</v>
      </c>
      <c r="G50" s="15"/>
    </row>
    <row r="51" spans="1:7" x14ac:dyDescent="0.3">
      <c r="A51" s="12" t="s">
        <v>1325</v>
      </c>
      <c r="B51" s="30" t="s">
        <v>1326</v>
      </c>
      <c r="C51" s="30" t="s">
        <v>1153</v>
      </c>
      <c r="D51" s="13">
        <v>127485</v>
      </c>
      <c r="E51" s="14">
        <v>5224.6499999999996</v>
      </c>
      <c r="F51" s="15">
        <v>5.4999999999999997E-3</v>
      </c>
      <c r="G51" s="15"/>
    </row>
    <row r="52" spans="1:7" x14ac:dyDescent="0.3">
      <c r="A52" s="12" t="s">
        <v>1130</v>
      </c>
      <c r="B52" s="30" t="s">
        <v>1131</v>
      </c>
      <c r="C52" s="30" t="s">
        <v>1132</v>
      </c>
      <c r="D52" s="13">
        <v>812060</v>
      </c>
      <c r="E52" s="14">
        <v>5117.6000000000004</v>
      </c>
      <c r="F52" s="15">
        <v>5.4000000000000003E-3</v>
      </c>
      <c r="G52" s="15"/>
    </row>
    <row r="53" spans="1:7" x14ac:dyDescent="0.3">
      <c r="A53" s="12" t="s">
        <v>1356</v>
      </c>
      <c r="B53" s="30" t="s">
        <v>1357</v>
      </c>
      <c r="C53" s="30" t="s">
        <v>1358</v>
      </c>
      <c r="D53" s="13">
        <v>26367</v>
      </c>
      <c r="E53" s="14">
        <v>5014.92</v>
      </c>
      <c r="F53" s="15">
        <v>5.3E-3</v>
      </c>
      <c r="G53" s="15"/>
    </row>
    <row r="54" spans="1:7" x14ac:dyDescent="0.3">
      <c r="A54" s="12" t="s">
        <v>1439</v>
      </c>
      <c r="B54" s="30" t="s">
        <v>1440</v>
      </c>
      <c r="C54" s="30" t="s">
        <v>1145</v>
      </c>
      <c r="D54" s="13">
        <v>21458</v>
      </c>
      <c r="E54" s="14">
        <v>4973.8500000000004</v>
      </c>
      <c r="F54" s="15">
        <v>5.1999999999999998E-3</v>
      </c>
      <c r="G54" s="15"/>
    </row>
    <row r="55" spans="1:7" x14ac:dyDescent="0.3">
      <c r="A55" s="12" t="s">
        <v>1428</v>
      </c>
      <c r="B55" s="30" t="s">
        <v>1429</v>
      </c>
      <c r="C55" s="30" t="s">
        <v>1363</v>
      </c>
      <c r="D55" s="13">
        <v>500000</v>
      </c>
      <c r="E55" s="14">
        <v>4958</v>
      </c>
      <c r="F55" s="15">
        <v>5.1999999999999998E-3</v>
      </c>
      <c r="G55" s="15"/>
    </row>
    <row r="56" spans="1:7" x14ac:dyDescent="0.3">
      <c r="A56" s="12" t="s">
        <v>1708</v>
      </c>
      <c r="B56" s="30" t="s">
        <v>1709</v>
      </c>
      <c r="C56" s="30" t="s">
        <v>1207</v>
      </c>
      <c r="D56" s="13">
        <v>140109</v>
      </c>
      <c r="E56" s="14">
        <v>4921.6099999999997</v>
      </c>
      <c r="F56" s="15">
        <v>5.1999999999999998E-3</v>
      </c>
      <c r="G56" s="15"/>
    </row>
    <row r="57" spans="1:7" x14ac:dyDescent="0.3">
      <c r="A57" s="12" t="s">
        <v>1710</v>
      </c>
      <c r="B57" s="30" t="s">
        <v>1711</v>
      </c>
      <c r="C57" s="30" t="s">
        <v>1421</v>
      </c>
      <c r="D57" s="13">
        <v>132709</v>
      </c>
      <c r="E57" s="14">
        <v>4877.8500000000004</v>
      </c>
      <c r="F57" s="15">
        <v>5.1000000000000004E-3</v>
      </c>
      <c r="G57" s="15"/>
    </row>
    <row r="58" spans="1:7" x14ac:dyDescent="0.3">
      <c r="A58" s="12" t="s">
        <v>1712</v>
      </c>
      <c r="B58" s="30" t="s">
        <v>1713</v>
      </c>
      <c r="C58" s="30" t="s">
        <v>1156</v>
      </c>
      <c r="D58" s="13">
        <v>641704</v>
      </c>
      <c r="E58" s="14">
        <v>4738.9799999999996</v>
      </c>
      <c r="F58" s="15">
        <v>5.0000000000000001E-3</v>
      </c>
      <c r="G58" s="15"/>
    </row>
    <row r="59" spans="1:7" x14ac:dyDescent="0.3">
      <c r="A59" s="12" t="s">
        <v>1399</v>
      </c>
      <c r="B59" s="30" t="s">
        <v>1400</v>
      </c>
      <c r="C59" s="30" t="s">
        <v>1401</v>
      </c>
      <c r="D59" s="13">
        <v>20959</v>
      </c>
      <c r="E59" s="14">
        <v>4717.22</v>
      </c>
      <c r="F59" s="15">
        <v>5.0000000000000001E-3</v>
      </c>
      <c r="G59" s="15"/>
    </row>
    <row r="60" spans="1:7" x14ac:dyDescent="0.3">
      <c r="A60" s="12" t="s">
        <v>1714</v>
      </c>
      <c r="B60" s="30" t="s">
        <v>1715</v>
      </c>
      <c r="C60" s="30" t="s">
        <v>1264</v>
      </c>
      <c r="D60" s="13">
        <v>489033</v>
      </c>
      <c r="E60" s="14">
        <v>4571.7299999999996</v>
      </c>
      <c r="F60" s="15">
        <v>4.7999999999999996E-3</v>
      </c>
      <c r="G60" s="15"/>
    </row>
    <row r="61" spans="1:7" x14ac:dyDescent="0.3">
      <c r="A61" s="12" t="s">
        <v>1716</v>
      </c>
      <c r="B61" s="30" t="s">
        <v>1717</v>
      </c>
      <c r="C61" s="30" t="s">
        <v>1421</v>
      </c>
      <c r="D61" s="13">
        <v>359391</v>
      </c>
      <c r="E61" s="14">
        <v>4559.41</v>
      </c>
      <c r="F61" s="15">
        <v>4.7999999999999996E-3</v>
      </c>
      <c r="G61" s="15"/>
    </row>
    <row r="62" spans="1:7" x14ac:dyDescent="0.3">
      <c r="A62" s="12" t="s">
        <v>1300</v>
      </c>
      <c r="B62" s="30" t="s">
        <v>1301</v>
      </c>
      <c r="C62" s="30" t="s">
        <v>1302</v>
      </c>
      <c r="D62" s="13">
        <v>563378</v>
      </c>
      <c r="E62" s="14">
        <v>4530.3999999999996</v>
      </c>
      <c r="F62" s="15">
        <v>4.7999999999999996E-3</v>
      </c>
      <c r="G62" s="15"/>
    </row>
    <row r="63" spans="1:7" x14ac:dyDescent="0.3">
      <c r="A63" s="12" t="s">
        <v>1718</v>
      </c>
      <c r="B63" s="30" t="s">
        <v>1719</v>
      </c>
      <c r="C63" s="30" t="s">
        <v>1358</v>
      </c>
      <c r="D63" s="13">
        <v>745088</v>
      </c>
      <c r="E63" s="14">
        <v>4466.43</v>
      </c>
      <c r="F63" s="15">
        <v>4.7000000000000002E-3</v>
      </c>
      <c r="G63" s="15"/>
    </row>
    <row r="64" spans="1:7" x14ac:dyDescent="0.3">
      <c r="A64" s="12" t="s">
        <v>1269</v>
      </c>
      <c r="B64" s="30" t="s">
        <v>1270</v>
      </c>
      <c r="C64" s="30" t="s">
        <v>1271</v>
      </c>
      <c r="D64" s="13">
        <v>217216</v>
      </c>
      <c r="E64" s="14">
        <v>4452.28</v>
      </c>
      <c r="F64" s="15">
        <v>4.7000000000000002E-3</v>
      </c>
      <c r="G64" s="15"/>
    </row>
    <row r="65" spans="1:7" x14ac:dyDescent="0.3">
      <c r="A65" s="12" t="s">
        <v>1205</v>
      </c>
      <c r="B65" s="30" t="s">
        <v>1206</v>
      </c>
      <c r="C65" s="30" t="s">
        <v>1207</v>
      </c>
      <c r="D65" s="13">
        <v>82469</v>
      </c>
      <c r="E65" s="14">
        <v>4406.3599999999997</v>
      </c>
      <c r="F65" s="15">
        <v>4.7000000000000002E-3</v>
      </c>
      <c r="G65" s="15"/>
    </row>
    <row r="66" spans="1:7" x14ac:dyDescent="0.3">
      <c r="A66" s="12" t="s">
        <v>1720</v>
      </c>
      <c r="B66" s="30" t="s">
        <v>1721</v>
      </c>
      <c r="C66" s="30" t="s">
        <v>1371</v>
      </c>
      <c r="D66" s="13">
        <v>331164</v>
      </c>
      <c r="E66" s="14">
        <v>4378.32</v>
      </c>
      <c r="F66" s="15">
        <v>4.5999999999999999E-3</v>
      </c>
      <c r="G66" s="15"/>
    </row>
    <row r="67" spans="1:7" x14ac:dyDescent="0.3">
      <c r="A67" s="12" t="s">
        <v>1254</v>
      </c>
      <c r="B67" s="30" t="s">
        <v>1255</v>
      </c>
      <c r="C67" s="30" t="s">
        <v>1127</v>
      </c>
      <c r="D67" s="13">
        <v>1716813</v>
      </c>
      <c r="E67" s="14">
        <v>4377.01</v>
      </c>
      <c r="F67" s="15">
        <v>4.5999999999999999E-3</v>
      </c>
      <c r="G67" s="15"/>
    </row>
    <row r="68" spans="1:7" x14ac:dyDescent="0.3">
      <c r="A68" s="12" t="s">
        <v>1210</v>
      </c>
      <c r="B68" s="30" t="s">
        <v>1211</v>
      </c>
      <c r="C68" s="30" t="s">
        <v>1202</v>
      </c>
      <c r="D68" s="13">
        <v>282576</v>
      </c>
      <c r="E68" s="14">
        <v>4352.38</v>
      </c>
      <c r="F68" s="15">
        <v>4.5999999999999999E-3</v>
      </c>
      <c r="G68" s="15"/>
    </row>
    <row r="69" spans="1:7" x14ac:dyDescent="0.3">
      <c r="A69" s="12" t="s">
        <v>1722</v>
      </c>
      <c r="B69" s="30" t="s">
        <v>1723</v>
      </c>
      <c r="C69" s="30" t="s">
        <v>1724</v>
      </c>
      <c r="D69" s="13">
        <v>13628</v>
      </c>
      <c r="E69" s="14">
        <v>4334.5</v>
      </c>
      <c r="F69" s="15">
        <v>4.5999999999999999E-3</v>
      </c>
      <c r="G69" s="15"/>
    </row>
    <row r="70" spans="1:7" x14ac:dyDescent="0.3">
      <c r="A70" s="12" t="s">
        <v>1725</v>
      </c>
      <c r="B70" s="30" t="s">
        <v>1726</v>
      </c>
      <c r="C70" s="30" t="s">
        <v>1153</v>
      </c>
      <c r="D70" s="13">
        <v>752490</v>
      </c>
      <c r="E70" s="14">
        <v>4179.33</v>
      </c>
      <c r="F70" s="15">
        <v>4.4000000000000003E-3</v>
      </c>
      <c r="G70" s="15"/>
    </row>
    <row r="71" spans="1:7" x14ac:dyDescent="0.3">
      <c r="A71" s="12" t="s">
        <v>1727</v>
      </c>
      <c r="B71" s="30" t="s">
        <v>1728</v>
      </c>
      <c r="C71" s="30" t="s">
        <v>1207</v>
      </c>
      <c r="D71" s="13">
        <v>249029</v>
      </c>
      <c r="E71" s="14">
        <v>4046.72</v>
      </c>
      <c r="F71" s="15">
        <v>4.3E-3</v>
      </c>
      <c r="G71" s="15"/>
    </row>
    <row r="72" spans="1:7" x14ac:dyDescent="0.3">
      <c r="A72" s="12" t="s">
        <v>1317</v>
      </c>
      <c r="B72" s="30" t="s">
        <v>1318</v>
      </c>
      <c r="C72" s="30" t="s">
        <v>1250</v>
      </c>
      <c r="D72" s="13">
        <v>394794</v>
      </c>
      <c r="E72" s="14">
        <v>3976.56</v>
      </c>
      <c r="F72" s="15">
        <v>4.1999999999999997E-3</v>
      </c>
      <c r="G72" s="15"/>
    </row>
    <row r="73" spans="1:7" x14ac:dyDescent="0.3">
      <c r="A73" s="12" t="s">
        <v>1729</v>
      </c>
      <c r="B73" s="30" t="s">
        <v>1730</v>
      </c>
      <c r="C73" s="30" t="s">
        <v>1731</v>
      </c>
      <c r="D73" s="13">
        <v>83421</v>
      </c>
      <c r="E73" s="14">
        <v>3817.3</v>
      </c>
      <c r="F73" s="15">
        <v>4.0000000000000001E-3</v>
      </c>
      <c r="G73" s="15"/>
    </row>
    <row r="74" spans="1:7" x14ac:dyDescent="0.3">
      <c r="A74" s="12" t="s">
        <v>1732</v>
      </c>
      <c r="B74" s="30" t="s">
        <v>1733</v>
      </c>
      <c r="C74" s="30" t="s">
        <v>1358</v>
      </c>
      <c r="D74" s="13">
        <v>78776</v>
      </c>
      <c r="E74" s="14">
        <v>3651.62</v>
      </c>
      <c r="F74" s="15">
        <v>3.8999999999999998E-3</v>
      </c>
      <c r="G74" s="15"/>
    </row>
    <row r="75" spans="1:7" x14ac:dyDescent="0.3">
      <c r="A75" s="12" t="s">
        <v>1734</v>
      </c>
      <c r="B75" s="30" t="s">
        <v>1735</v>
      </c>
      <c r="C75" s="30" t="s">
        <v>1363</v>
      </c>
      <c r="D75" s="13">
        <v>181796</v>
      </c>
      <c r="E75" s="14">
        <v>3646.01</v>
      </c>
      <c r="F75" s="15">
        <v>3.8E-3</v>
      </c>
      <c r="G75" s="15"/>
    </row>
    <row r="76" spans="1:7" x14ac:dyDescent="0.3">
      <c r="A76" s="12" t="s">
        <v>1219</v>
      </c>
      <c r="B76" s="30" t="s">
        <v>1220</v>
      </c>
      <c r="C76" s="30" t="s">
        <v>1182</v>
      </c>
      <c r="D76" s="13">
        <v>113883</v>
      </c>
      <c r="E76" s="14">
        <v>3620.85</v>
      </c>
      <c r="F76" s="15">
        <v>3.8E-3</v>
      </c>
      <c r="G76" s="15"/>
    </row>
    <row r="77" spans="1:7" x14ac:dyDescent="0.3">
      <c r="A77" s="12" t="s">
        <v>1736</v>
      </c>
      <c r="B77" s="30" t="s">
        <v>1737</v>
      </c>
      <c r="C77" s="30" t="s">
        <v>1295</v>
      </c>
      <c r="D77" s="13">
        <v>74752</v>
      </c>
      <c r="E77" s="14">
        <v>3603.05</v>
      </c>
      <c r="F77" s="15">
        <v>3.8E-3</v>
      </c>
      <c r="G77" s="15"/>
    </row>
    <row r="78" spans="1:7" x14ac:dyDescent="0.3">
      <c r="A78" s="12" t="s">
        <v>1738</v>
      </c>
      <c r="B78" s="30" t="s">
        <v>1739</v>
      </c>
      <c r="C78" s="30" t="s">
        <v>1232</v>
      </c>
      <c r="D78" s="13">
        <v>49499</v>
      </c>
      <c r="E78" s="14">
        <v>3577.37</v>
      </c>
      <c r="F78" s="15">
        <v>3.8E-3</v>
      </c>
      <c r="G78" s="15"/>
    </row>
    <row r="79" spans="1:7" x14ac:dyDescent="0.3">
      <c r="A79" s="12" t="s">
        <v>1740</v>
      </c>
      <c r="B79" s="30" t="s">
        <v>1741</v>
      </c>
      <c r="C79" s="30" t="s">
        <v>1295</v>
      </c>
      <c r="D79" s="13">
        <v>363311</v>
      </c>
      <c r="E79" s="14">
        <v>3518.49</v>
      </c>
      <c r="F79" s="15">
        <v>3.7000000000000002E-3</v>
      </c>
      <c r="G79" s="15"/>
    </row>
    <row r="80" spans="1:7" x14ac:dyDescent="0.3">
      <c r="A80" s="12" t="s">
        <v>1230</v>
      </c>
      <c r="B80" s="30" t="s">
        <v>1231</v>
      </c>
      <c r="C80" s="30" t="s">
        <v>1232</v>
      </c>
      <c r="D80" s="13">
        <v>61673</v>
      </c>
      <c r="E80" s="14">
        <v>3148.07</v>
      </c>
      <c r="F80" s="15">
        <v>3.3E-3</v>
      </c>
      <c r="G80" s="15"/>
    </row>
    <row r="81" spans="1:7" x14ac:dyDescent="0.3">
      <c r="A81" s="12" t="s">
        <v>1408</v>
      </c>
      <c r="B81" s="30" t="s">
        <v>1409</v>
      </c>
      <c r="C81" s="30" t="s">
        <v>1202</v>
      </c>
      <c r="D81" s="13">
        <v>406348</v>
      </c>
      <c r="E81" s="14">
        <v>3107.75</v>
      </c>
      <c r="F81" s="15">
        <v>3.3E-3</v>
      </c>
      <c r="G81" s="15"/>
    </row>
    <row r="82" spans="1:7" x14ac:dyDescent="0.3">
      <c r="A82" s="12" t="s">
        <v>1248</v>
      </c>
      <c r="B82" s="30" t="s">
        <v>1249</v>
      </c>
      <c r="C82" s="30" t="s">
        <v>1250</v>
      </c>
      <c r="D82" s="13">
        <v>172883</v>
      </c>
      <c r="E82" s="14">
        <v>2691.79</v>
      </c>
      <c r="F82" s="15">
        <v>2.8E-3</v>
      </c>
      <c r="G82" s="15"/>
    </row>
    <row r="83" spans="1:7" x14ac:dyDescent="0.3">
      <c r="A83" s="12" t="s">
        <v>1260</v>
      </c>
      <c r="B83" s="30" t="s">
        <v>1261</v>
      </c>
      <c r="C83" s="30" t="s">
        <v>1182</v>
      </c>
      <c r="D83" s="13">
        <v>631800</v>
      </c>
      <c r="E83" s="14">
        <v>2683.89</v>
      </c>
      <c r="F83" s="15">
        <v>2.8E-3</v>
      </c>
      <c r="G83" s="15"/>
    </row>
    <row r="84" spans="1:7" x14ac:dyDescent="0.3">
      <c r="A84" s="12" t="s">
        <v>1194</v>
      </c>
      <c r="B84" s="30" t="s">
        <v>1195</v>
      </c>
      <c r="C84" s="30" t="s">
        <v>1196</v>
      </c>
      <c r="D84" s="13">
        <v>899683</v>
      </c>
      <c r="E84" s="14">
        <v>2655.86</v>
      </c>
      <c r="F84" s="15">
        <v>2.8E-3</v>
      </c>
      <c r="G84" s="15"/>
    </row>
    <row r="85" spans="1:7" x14ac:dyDescent="0.3">
      <c r="A85" s="12" t="s">
        <v>1742</v>
      </c>
      <c r="B85" s="30" t="s">
        <v>1743</v>
      </c>
      <c r="C85" s="30" t="s">
        <v>1274</v>
      </c>
      <c r="D85" s="13">
        <v>987600</v>
      </c>
      <c r="E85" s="14">
        <v>2379.33</v>
      </c>
      <c r="F85" s="15">
        <v>2.5000000000000001E-3</v>
      </c>
      <c r="G85" s="15"/>
    </row>
    <row r="86" spans="1:7" x14ac:dyDescent="0.3">
      <c r="A86" s="12" t="s">
        <v>1744</v>
      </c>
      <c r="B86" s="30" t="s">
        <v>1745</v>
      </c>
      <c r="C86" s="30" t="s">
        <v>1167</v>
      </c>
      <c r="D86" s="13">
        <v>359645</v>
      </c>
      <c r="E86" s="14">
        <v>2161.29</v>
      </c>
      <c r="F86" s="15">
        <v>2.3E-3</v>
      </c>
      <c r="G86" s="15"/>
    </row>
    <row r="87" spans="1:7" x14ac:dyDescent="0.3">
      <c r="A87" s="12" t="s">
        <v>1746</v>
      </c>
      <c r="B87" s="30" t="s">
        <v>1747</v>
      </c>
      <c r="C87" s="30" t="s">
        <v>1124</v>
      </c>
      <c r="D87" s="13">
        <v>300550</v>
      </c>
      <c r="E87" s="14">
        <v>2144.42</v>
      </c>
      <c r="F87" s="15">
        <v>2.3E-3</v>
      </c>
      <c r="G87" s="15"/>
    </row>
    <row r="88" spans="1:7" x14ac:dyDescent="0.3">
      <c r="A88" s="12" t="s">
        <v>1406</v>
      </c>
      <c r="B88" s="30" t="s">
        <v>1407</v>
      </c>
      <c r="C88" s="30" t="s">
        <v>1167</v>
      </c>
      <c r="D88" s="13">
        <v>142436</v>
      </c>
      <c r="E88" s="14">
        <v>1865.27</v>
      </c>
      <c r="F88" s="15">
        <v>2E-3</v>
      </c>
      <c r="G88" s="15"/>
    </row>
    <row r="89" spans="1:7" x14ac:dyDescent="0.3">
      <c r="A89" s="12" t="s">
        <v>1748</v>
      </c>
      <c r="B89" s="30" t="s">
        <v>1749</v>
      </c>
      <c r="C89" s="30" t="s">
        <v>1421</v>
      </c>
      <c r="D89" s="13">
        <v>110859</v>
      </c>
      <c r="E89" s="14">
        <v>1483.9</v>
      </c>
      <c r="F89" s="15">
        <v>1.6000000000000001E-3</v>
      </c>
      <c r="G89" s="15"/>
    </row>
    <row r="90" spans="1:7" x14ac:dyDescent="0.3">
      <c r="A90" s="12" t="s">
        <v>1750</v>
      </c>
      <c r="B90" s="30" t="s">
        <v>1751</v>
      </c>
      <c r="C90" s="30" t="s">
        <v>1264</v>
      </c>
      <c r="D90" s="13">
        <v>1024658</v>
      </c>
      <c r="E90" s="14">
        <v>1402.24</v>
      </c>
      <c r="F90" s="15">
        <v>1.5E-3</v>
      </c>
      <c r="G90" s="15"/>
    </row>
    <row r="91" spans="1:7" x14ac:dyDescent="0.3">
      <c r="A91" s="12" t="s">
        <v>1374</v>
      </c>
      <c r="B91" s="30" t="s">
        <v>1375</v>
      </c>
      <c r="C91" s="30" t="s">
        <v>1376</v>
      </c>
      <c r="D91" s="13">
        <v>3151</v>
      </c>
      <c r="E91" s="14">
        <v>1228.22</v>
      </c>
      <c r="F91" s="15">
        <v>1.2999999999999999E-3</v>
      </c>
      <c r="G91" s="15"/>
    </row>
    <row r="92" spans="1:7" x14ac:dyDescent="0.3">
      <c r="A92" s="12" t="s">
        <v>1217</v>
      </c>
      <c r="B92" s="30" t="s">
        <v>1218</v>
      </c>
      <c r="C92" s="30" t="s">
        <v>1202</v>
      </c>
      <c r="D92" s="13">
        <v>720000</v>
      </c>
      <c r="E92" s="14">
        <v>927.72</v>
      </c>
      <c r="F92" s="15">
        <v>1E-3</v>
      </c>
      <c r="G92" s="15"/>
    </row>
    <row r="93" spans="1:7" x14ac:dyDescent="0.3">
      <c r="A93" s="12" t="s">
        <v>1752</v>
      </c>
      <c r="B93" s="30" t="s">
        <v>1753</v>
      </c>
      <c r="C93" s="30" t="s">
        <v>1363</v>
      </c>
      <c r="D93" s="13">
        <v>3980</v>
      </c>
      <c r="E93" s="14">
        <v>714.51</v>
      </c>
      <c r="F93" s="15">
        <v>8.0000000000000004E-4</v>
      </c>
      <c r="G93" s="15"/>
    </row>
    <row r="94" spans="1:7" x14ac:dyDescent="0.3">
      <c r="A94" s="12" t="s">
        <v>1168</v>
      </c>
      <c r="B94" s="30" t="s">
        <v>1169</v>
      </c>
      <c r="C94" s="30" t="s">
        <v>1124</v>
      </c>
      <c r="D94" s="13">
        <v>880000</v>
      </c>
      <c r="E94" s="14">
        <v>705.76</v>
      </c>
      <c r="F94" s="15">
        <v>6.9999999999999999E-4</v>
      </c>
      <c r="G94" s="15"/>
    </row>
    <row r="95" spans="1:7" x14ac:dyDescent="0.3">
      <c r="A95" s="12" t="s">
        <v>1172</v>
      </c>
      <c r="B95" s="30" t="s">
        <v>1173</v>
      </c>
      <c r="C95" s="30" t="s">
        <v>1174</v>
      </c>
      <c r="D95" s="13">
        <v>264000</v>
      </c>
      <c r="E95" s="14">
        <v>698.41</v>
      </c>
      <c r="F95" s="15">
        <v>6.9999999999999999E-4</v>
      </c>
      <c r="G95" s="15"/>
    </row>
    <row r="96" spans="1:7" x14ac:dyDescent="0.3">
      <c r="A96" s="12" t="s">
        <v>1754</v>
      </c>
      <c r="B96" s="30" t="s">
        <v>1755</v>
      </c>
      <c r="C96" s="30" t="s">
        <v>1207</v>
      </c>
      <c r="D96" s="13">
        <v>28891</v>
      </c>
      <c r="E96" s="14">
        <v>490.08</v>
      </c>
      <c r="F96" s="15">
        <v>5.0000000000000001E-4</v>
      </c>
      <c r="G96" s="15"/>
    </row>
    <row r="97" spans="1:7" x14ac:dyDescent="0.3">
      <c r="A97" s="12" t="s">
        <v>1162</v>
      </c>
      <c r="B97" s="30" t="s">
        <v>1163</v>
      </c>
      <c r="C97" s="30" t="s">
        <v>1164</v>
      </c>
      <c r="D97" s="13">
        <v>400000</v>
      </c>
      <c r="E97" s="14">
        <v>375.4</v>
      </c>
      <c r="F97" s="15">
        <v>4.0000000000000002E-4</v>
      </c>
      <c r="G97" s="15"/>
    </row>
    <row r="98" spans="1:7" x14ac:dyDescent="0.3">
      <c r="A98" s="12" t="s">
        <v>1228</v>
      </c>
      <c r="B98" s="30" t="s">
        <v>1229</v>
      </c>
      <c r="C98" s="30" t="s">
        <v>1150</v>
      </c>
      <c r="D98" s="13">
        <v>630000</v>
      </c>
      <c r="E98" s="14">
        <v>375.17</v>
      </c>
      <c r="F98" s="15">
        <v>4.0000000000000002E-4</v>
      </c>
      <c r="G98" s="15"/>
    </row>
    <row r="99" spans="1:7" x14ac:dyDescent="0.3">
      <c r="A99" s="12" t="s">
        <v>1191</v>
      </c>
      <c r="B99" s="30" t="s">
        <v>1192</v>
      </c>
      <c r="C99" s="30" t="s">
        <v>1193</v>
      </c>
      <c r="D99" s="13">
        <v>292500</v>
      </c>
      <c r="E99" s="14">
        <v>284.31</v>
      </c>
      <c r="F99" s="15">
        <v>2.9999999999999997E-4</v>
      </c>
      <c r="G99" s="15"/>
    </row>
    <row r="100" spans="1:7" x14ac:dyDescent="0.3">
      <c r="A100" s="12" t="s">
        <v>1189</v>
      </c>
      <c r="B100" s="30" t="s">
        <v>1190</v>
      </c>
      <c r="C100" s="30" t="s">
        <v>1174</v>
      </c>
      <c r="D100" s="13">
        <v>9768</v>
      </c>
      <c r="E100" s="14">
        <v>167.71</v>
      </c>
      <c r="F100" s="15">
        <v>2.0000000000000001E-4</v>
      </c>
      <c r="G100" s="15"/>
    </row>
    <row r="101" spans="1:7" x14ac:dyDescent="0.3">
      <c r="A101" s="12" t="s">
        <v>1135</v>
      </c>
      <c r="B101" s="30" t="s">
        <v>1136</v>
      </c>
      <c r="C101" s="30" t="s">
        <v>1137</v>
      </c>
      <c r="D101" s="13">
        <v>103500</v>
      </c>
      <c r="E101" s="14">
        <v>153.13</v>
      </c>
      <c r="F101" s="15">
        <v>2.0000000000000001E-4</v>
      </c>
      <c r="G101" s="15"/>
    </row>
    <row r="102" spans="1:7" x14ac:dyDescent="0.3">
      <c r="A102" s="12" t="s">
        <v>1469</v>
      </c>
      <c r="B102" s="30" t="s">
        <v>1470</v>
      </c>
      <c r="C102" s="30" t="s">
        <v>1182</v>
      </c>
      <c r="D102" s="13">
        <v>4800</v>
      </c>
      <c r="E102" s="14">
        <v>96.59</v>
      </c>
      <c r="F102" s="15">
        <v>1E-4</v>
      </c>
      <c r="G102" s="15"/>
    </row>
    <row r="103" spans="1:7" x14ac:dyDescent="0.3">
      <c r="A103" s="12" t="s">
        <v>1289</v>
      </c>
      <c r="B103" s="30" t="s">
        <v>1290</v>
      </c>
      <c r="C103" s="30" t="s">
        <v>1164</v>
      </c>
      <c r="D103" s="13">
        <v>10800</v>
      </c>
      <c r="E103" s="14">
        <v>84.2</v>
      </c>
      <c r="F103" s="15">
        <v>1E-4</v>
      </c>
      <c r="G103" s="15"/>
    </row>
    <row r="104" spans="1:7" x14ac:dyDescent="0.3">
      <c r="A104" s="12" t="s">
        <v>1457</v>
      </c>
      <c r="B104" s="30" t="s">
        <v>1458</v>
      </c>
      <c r="C104" s="30" t="s">
        <v>1432</v>
      </c>
      <c r="D104" s="13">
        <v>40000</v>
      </c>
      <c r="E104" s="14">
        <v>70.8</v>
      </c>
      <c r="F104" s="15">
        <v>1E-4</v>
      </c>
      <c r="G104" s="15"/>
    </row>
    <row r="105" spans="1:7" x14ac:dyDescent="0.3">
      <c r="A105" s="12" t="s">
        <v>1244</v>
      </c>
      <c r="B105" s="30" t="s">
        <v>1245</v>
      </c>
      <c r="C105" s="30" t="s">
        <v>1174</v>
      </c>
      <c r="D105" s="13">
        <v>10500</v>
      </c>
      <c r="E105" s="14">
        <v>64.28</v>
      </c>
      <c r="F105" s="15">
        <v>1E-4</v>
      </c>
      <c r="G105" s="15"/>
    </row>
    <row r="106" spans="1:7" x14ac:dyDescent="0.3">
      <c r="A106" s="12" t="s">
        <v>1756</v>
      </c>
      <c r="B106" s="30" t="s">
        <v>1757</v>
      </c>
      <c r="C106" s="30" t="s">
        <v>1264</v>
      </c>
      <c r="D106" s="13">
        <v>34772</v>
      </c>
      <c r="E106" s="14">
        <v>52.11</v>
      </c>
      <c r="F106" s="15">
        <v>1E-4</v>
      </c>
      <c r="G106" s="15"/>
    </row>
    <row r="107" spans="1:7" x14ac:dyDescent="0.3">
      <c r="A107" s="12" t="s">
        <v>1395</v>
      </c>
      <c r="B107" s="30" t="s">
        <v>1396</v>
      </c>
      <c r="C107" s="30" t="s">
        <v>1371</v>
      </c>
      <c r="D107" s="13">
        <v>3600</v>
      </c>
      <c r="E107" s="14">
        <v>31.08</v>
      </c>
      <c r="F107" s="15">
        <v>0</v>
      </c>
      <c r="G107" s="15"/>
    </row>
    <row r="108" spans="1:7" x14ac:dyDescent="0.3">
      <c r="A108" s="16" t="s">
        <v>124</v>
      </c>
      <c r="B108" s="31"/>
      <c r="C108" s="31"/>
      <c r="D108" s="17"/>
      <c r="E108" s="37">
        <v>728032.99</v>
      </c>
      <c r="F108" s="38">
        <v>0.76800000000000002</v>
      </c>
      <c r="G108" s="20"/>
    </row>
    <row r="109" spans="1:7" x14ac:dyDescent="0.3">
      <c r="A109" s="16" t="s">
        <v>1477</v>
      </c>
      <c r="B109" s="30"/>
      <c r="C109" s="30"/>
      <c r="D109" s="13"/>
      <c r="E109" s="14"/>
      <c r="F109" s="15"/>
      <c r="G109" s="15"/>
    </row>
    <row r="110" spans="1:7" x14ac:dyDescent="0.3">
      <c r="A110" s="16" t="s">
        <v>124</v>
      </c>
      <c r="B110" s="30"/>
      <c r="C110" s="30"/>
      <c r="D110" s="13"/>
      <c r="E110" s="39" t="s">
        <v>112</v>
      </c>
      <c r="F110" s="40" t="s">
        <v>112</v>
      </c>
      <c r="G110" s="15"/>
    </row>
    <row r="111" spans="1:7" x14ac:dyDescent="0.3">
      <c r="A111" s="21" t="s">
        <v>154</v>
      </c>
      <c r="B111" s="32"/>
      <c r="C111" s="32"/>
      <c r="D111" s="22"/>
      <c r="E111" s="27">
        <v>728032.99</v>
      </c>
      <c r="F111" s="28">
        <v>0.76800000000000002</v>
      </c>
      <c r="G111" s="20"/>
    </row>
    <row r="112" spans="1:7" x14ac:dyDescent="0.3">
      <c r="A112" s="12"/>
      <c r="B112" s="30"/>
      <c r="C112" s="30"/>
      <c r="D112" s="13"/>
      <c r="E112" s="14"/>
      <c r="F112" s="15"/>
      <c r="G112" s="15"/>
    </row>
    <row r="113" spans="1:7" x14ac:dyDescent="0.3">
      <c r="A113" s="16" t="s">
        <v>1478</v>
      </c>
      <c r="B113" s="30"/>
      <c r="C113" s="30"/>
      <c r="D113" s="13"/>
      <c r="E113" s="14"/>
      <c r="F113" s="15"/>
      <c r="G113" s="15"/>
    </row>
    <row r="114" spans="1:7" x14ac:dyDescent="0.3">
      <c r="A114" s="16" t="s">
        <v>1479</v>
      </c>
      <c r="B114" s="30"/>
      <c r="C114" s="30"/>
      <c r="D114" s="13"/>
      <c r="E114" s="14"/>
      <c r="F114" s="15"/>
      <c r="G114" s="15"/>
    </row>
    <row r="115" spans="1:7" x14ac:dyDescent="0.3">
      <c r="A115" s="12" t="s">
        <v>1758</v>
      </c>
      <c r="B115" s="30"/>
      <c r="C115" s="30" t="s">
        <v>1207</v>
      </c>
      <c r="D115" s="13">
        <v>220800</v>
      </c>
      <c r="E115" s="14">
        <v>3738.59</v>
      </c>
      <c r="F115" s="15">
        <v>3.9449999999999997E-3</v>
      </c>
      <c r="G115" s="15"/>
    </row>
    <row r="116" spans="1:7" x14ac:dyDescent="0.3">
      <c r="A116" s="12" t="s">
        <v>1759</v>
      </c>
      <c r="B116" s="30"/>
      <c r="C116" s="30" t="s">
        <v>1124</v>
      </c>
      <c r="D116" s="13">
        <v>333000</v>
      </c>
      <c r="E116" s="14">
        <v>2374.12</v>
      </c>
      <c r="F116" s="15">
        <v>2.5049999999999998E-3</v>
      </c>
      <c r="G116" s="15"/>
    </row>
    <row r="117" spans="1:7" x14ac:dyDescent="0.3">
      <c r="A117" s="12" t="s">
        <v>1760</v>
      </c>
      <c r="B117" s="30"/>
      <c r="C117" s="30" t="s">
        <v>1132</v>
      </c>
      <c r="D117" s="13">
        <v>15400</v>
      </c>
      <c r="E117" s="14">
        <v>234.68</v>
      </c>
      <c r="F117" s="15">
        <v>2.4699999999999999E-4</v>
      </c>
      <c r="G117" s="15"/>
    </row>
    <row r="118" spans="1:7" x14ac:dyDescent="0.3">
      <c r="A118" s="12" t="s">
        <v>1518</v>
      </c>
      <c r="B118" s="30"/>
      <c r="C118" s="30" t="s">
        <v>1371</v>
      </c>
      <c r="D118" s="41">
        <v>-3600</v>
      </c>
      <c r="E118" s="23">
        <v>-31.25</v>
      </c>
      <c r="F118" s="24">
        <v>-3.1999999999999999E-5</v>
      </c>
      <c r="G118" s="15"/>
    </row>
    <row r="119" spans="1:7" x14ac:dyDescent="0.3">
      <c r="A119" s="12" t="s">
        <v>1587</v>
      </c>
      <c r="B119" s="30"/>
      <c r="C119" s="30" t="s">
        <v>1174</v>
      </c>
      <c r="D119" s="41">
        <v>-10500</v>
      </c>
      <c r="E119" s="23">
        <v>-64.52</v>
      </c>
      <c r="F119" s="24">
        <v>-6.7999999999999999E-5</v>
      </c>
      <c r="G119" s="15"/>
    </row>
    <row r="120" spans="1:7" x14ac:dyDescent="0.3">
      <c r="A120" s="12" t="s">
        <v>1489</v>
      </c>
      <c r="B120" s="30"/>
      <c r="C120" s="30" t="s">
        <v>1432</v>
      </c>
      <c r="D120" s="41">
        <v>-40000</v>
      </c>
      <c r="E120" s="23">
        <v>-71.06</v>
      </c>
      <c r="F120" s="24">
        <v>-7.3999999999999996E-5</v>
      </c>
      <c r="G120" s="15"/>
    </row>
    <row r="121" spans="1:7" x14ac:dyDescent="0.3">
      <c r="A121" s="12" t="s">
        <v>1567</v>
      </c>
      <c r="B121" s="30"/>
      <c r="C121" s="30" t="s">
        <v>1164</v>
      </c>
      <c r="D121" s="41">
        <v>-10800</v>
      </c>
      <c r="E121" s="23">
        <v>-84.49</v>
      </c>
      <c r="F121" s="24">
        <v>-8.8999999999999995E-5</v>
      </c>
      <c r="G121" s="15"/>
    </row>
    <row r="122" spans="1:7" x14ac:dyDescent="0.3">
      <c r="A122" s="12" t="s">
        <v>1483</v>
      </c>
      <c r="B122" s="30"/>
      <c r="C122" s="30" t="s">
        <v>1182</v>
      </c>
      <c r="D122" s="41">
        <v>-4800</v>
      </c>
      <c r="E122" s="23">
        <v>-97.22</v>
      </c>
      <c r="F122" s="24">
        <v>-1.02E-4</v>
      </c>
      <c r="G122" s="15"/>
    </row>
    <row r="123" spans="1:7" x14ac:dyDescent="0.3">
      <c r="A123" s="12" t="s">
        <v>1631</v>
      </c>
      <c r="B123" s="30"/>
      <c r="C123" s="30" t="s">
        <v>1137</v>
      </c>
      <c r="D123" s="41">
        <v>-103500</v>
      </c>
      <c r="E123" s="23">
        <v>-153.80000000000001</v>
      </c>
      <c r="F123" s="24">
        <v>-1.6200000000000001E-4</v>
      </c>
      <c r="G123" s="15"/>
    </row>
    <row r="124" spans="1:7" x14ac:dyDescent="0.3">
      <c r="A124" s="12" t="s">
        <v>1610</v>
      </c>
      <c r="B124" s="30"/>
      <c r="C124" s="30" t="s">
        <v>1174</v>
      </c>
      <c r="D124" s="41">
        <v>-9768</v>
      </c>
      <c r="E124" s="23">
        <v>-168.85</v>
      </c>
      <c r="F124" s="24">
        <v>-1.7799999999999999E-4</v>
      </c>
      <c r="G124" s="15"/>
    </row>
    <row r="125" spans="1:7" x14ac:dyDescent="0.3">
      <c r="A125" s="12" t="s">
        <v>1627</v>
      </c>
      <c r="B125" s="30"/>
      <c r="C125" s="30" t="s">
        <v>1124</v>
      </c>
      <c r="D125" s="41">
        <v>-10800</v>
      </c>
      <c r="E125" s="23">
        <v>-188.54</v>
      </c>
      <c r="F125" s="24">
        <v>-1.9799999999999999E-4</v>
      </c>
      <c r="G125" s="15"/>
    </row>
    <row r="126" spans="1:7" x14ac:dyDescent="0.3">
      <c r="A126" s="12" t="s">
        <v>1528</v>
      </c>
      <c r="B126" s="30"/>
      <c r="C126" s="30" t="s">
        <v>1376</v>
      </c>
      <c r="D126" s="41">
        <v>-495</v>
      </c>
      <c r="E126" s="23">
        <v>-193.99</v>
      </c>
      <c r="F126" s="24">
        <v>-2.04E-4</v>
      </c>
      <c r="G126" s="15"/>
    </row>
    <row r="127" spans="1:7" x14ac:dyDescent="0.3">
      <c r="A127" s="12" t="s">
        <v>1569</v>
      </c>
      <c r="B127" s="30"/>
      <c r="C127" s="30" t="s">
        <v>1164</v>
      </c>
      <c r="D127" s="41">
        <v>-214500</v>
      </c>
      <c r="E127" s="23">
        <v>-278.52999999999997</v>
      </c>
      <c r="F127" s="24">
        <v>-2.9300000000000002E-4</v>
      </c>
      <c r="G127" s="15"/>
    </row>
    <row r="128" spans="1:7" x14ac:dyDescent="0.3">
      <c r="A128" s="12" t="s">
        <v>1609</v>
      </c>
      <c r="B128" s="30"/>
      <c r="C128" s="30" t="s">
        <v>1193</v>
      </c>
      <c r="D128" s="41">
        <v>-292500</v>
      </c>
      <c r="E128" s="23">
        <v>-286.20999999999998</v>
      </c>
      <c r="F128" s="24">
        <v>-3.0200000000000002E-4</v>
      </c>
      <c r="G128" s="15"/>
    </row>
    <row r="129" spans="1:7" x14ac:dyDescent="0.3">
      <c r="A129" s="12" t="s">
        <v>1593</v>
      </c>
      <c r="B129" s="30"/>
      <c r="C129" s="30" t="s">
        <v>1150</v>
      </c>
      <c r="D129" s="41">
        <v>-630000</v>
      </c>
      <c r="E129" s="23">
        <v>-377.06</v>
      </c>
      <c r="F129" s="24">
        <v>-3.97E-4</v>
      </c>
      <c r="G129" s="15"/>
    </row>
    <row r="130" spans="1:7" x14ac:dyDescent="0.3">
      <c r="A130" s="12" t="s">
        <v>1621</v>
      </c>
      <c r="B130" s="30"/>
      <c r="C130" s="30" t="s">
        <v>1164</v>
      </c>
      <c r="D130" s="41">
        <v>-400000</v>
      </c>
      <c r="E130" s="23">
        <v>-378</v>
      </c>
      <c r="F130" s="24">
        <v>-3.9800000000000002E-4</v>
      </c>
      <c r="G130" s="15"/>
    </row>
    <row r="131" spans="1:7" x14ac:dyDescent="0.3">
      <c r="A131" s="12" t="s">
        <v>1525</v>
      </c>
      <c r="B131" s="30"/>
      <c r="C131" s="30" t="s">
        <v>1232</v>
      </c>
      <c r="D131" s="41">
        <v>-14000</v>
      </c>
      <c r="E131" s="23">
        <v>-493.88</v>
      </c>
      <c r="F131" s="24">
        <v>-5.2099999999999998E-4</v>
      </c>
      <c r="G131" s="15"/>
    </row>
    <row r="132" spans="1:7" x14ac:dyDescent="0.3">
      <c r="A132" s="12" t="s">
        <v>1585</v>
      </c>
      <c r="B132" s="30"/>
      <c r="C132" s="30" t="s">
        <v>1250</v>
      </c>
      <c r="D132" s="41">
        <v>-42400</v>
      </c>
      <c r="E132" s="23">
        <v>-663.24</v>
      </c>
      <c r="F132" s="24">
        <v>-6.9899999999999997E-4</v>
      </c>
      <c r="G132" s="15"/>
    </row>
    <row r="133" spans="1:7" x14ac:dyDescent="0.3">
      <c r="A133" s="12" t="s">
        <v>1617</v>
      </c>
      <c r="B133" s="30"/>
      <c r="C133" s="30" t="s">
        <v>1174</v>
      </c>
      <c r="D133" s="41">
        <v>-264000</v>
      </c>
      <c r="E133" s="23">
        <v>-701.05</v>
      </c>
      <c r="F133" s="24">
        <v>-7.3899999999999997E-4</v>
      </c>
      <c r="G133" s="15"/>
    </row>
    <row r="134" spans="1:7" x14ac:dyDescent="0.3">
      <c r="A134" s="12" t="s">
        <v>1634</v>
      </c>
      <c r="B134" s="30"/>
      <c r="C134" s="30" t="s">
        <v>1124</v>
      </c>
      <c r="D134" s="41">
        <v>-74200</v>
      </c>
      <c r="E134" s="23">
        <v>-709.61</v>
      </c>
      <c r="F134" s="24">
        <v>-7.4799999999999997E-4</v>
      </c>
      <c r="G134" s="15"/>
    </row>
    <row r="135" spans="1:7" x14ac:dyDescent="0.3">
      <c r="A135" s="12" t="s">
        <v>1619</v>
      </c>
      <c r="B135" s="30"/>
      <c r="C135" s="30" t="s">
        <v>1124</v>
      </c>
      <c r="D135" s="41">
        <v>-880000</v>
      </c>
      <c r="E135" s="23">
        <v>-709.72</v>
      </c>
      <c r="F135" s="24">
        <v>-7.4899999999999999E-4</v>
      </c>
      <c r="G135" s="15"/>
    </row>
    <row r="136" spans="1:7" x14ac:dyDescent="0.3">
      <c r="A136" s="12" t="s">
        <v>1599</v>
      </c>
      <c r="B136" s="30"/>
      <c r="C136" s="30" t="s">
        <v>1202</v>
      </c>
      <c r="D136" s="41">
        <v>-720000</v>
      </c>
      <c r="E136" s="23">
        <v>-931.32</v>
      </c>
      <c r="F136" s="24">
        <v>-9.8200000000000002E-4</v>
      </c>
      <c r="G136" s="15"/>
    </row>
    <row r="137" spans="1:7" x14ac:dyDescent="0.3">
      <c r="A137" s="12" t="s">
        <v>1586</v>
      </c>
      <c r="B137" s="30"/>
      <c r="C137" s="30" t="s">
        <v>1193</v>
      </c>
      <c r="D137" s="41">
        <v>-208600</v>
      </c>
      <c r="E137" s="23">
        <v>-1029.96</v>
      </c>
      <c r="F137" s="24">
        <v>-1.0870000000000001E-3</v>
      </c>
      <c r="G137" s="15"/>
    </row>
    <row r="138" spans="1:7" x14ac:dyDescent="0.3">
      <c r="A138" s="12" t="s">
        <v>1584</v>
      </c>
      <c r="B138" s="30"/>
      <c r="C138" s="30" t="s">
        <v>1253</v>
      </c>
      <c r="D138" s="41">
        <v>-241600</v>
      </c>
      <c r="E138" s="23">
        <v>-1076.45</v>
      </c>
      <c r="F138" s="24">
        <v>-1.1360000000000001E-3</v>
      </c>
      <c r="G138" s="15"/>
    </row>
    <row r="139" spans="1:7" x14ac:dyDescent="0.3">
      <c r="A139" s="12" t="s">
        <v>1563</v>
      </c>
      <c r="B139" s="30"/>
      <c r="C139" s="30" t="s">
        <v>1145</v>
      </c>
      <c r="D139" s="41">
        <v>-21125</v>
      </c>
      <c r="E139" s="23">
        <v>-1187.6099999999999</v>
      </c>
      <c r="F139" s="24">
        <v>-1.253E-3</v>
      </c>
      <c r="G139" s="15"/>
    </row>
    <row r="140" spans="1:7" x14ac:dyDescent="0.3">
      <c r="A140" s="12" t="s">
        <v>1622</v>
      </c>
      <c r="B140" s="30"/>
      <c r="C140" s="30" t="s">
        <v>1124</v>
      </c>
      <c r="D140" s="41">
        <v>-87500</v>
      </c>
      <c r="E140" s="23">
        <v>-1258.1600000000001</v>
      </c>
      <c r="F140" s="24">
        <v>-1.3270000000000001E-3</v>
      </c>
      <c r="G140" s="15"/>
    </row>
    <row r="141" spans="1:7" x14ac:dyDescent="0.3">
      <c r="A141" s="12" t="s">
        <v>1615</v>
      </c>
      <c r="B141" s="30"/>
      <c r="C141" s="30" t="s">
        <v>1179</v>
      </c>
      <c r="D141" s="41">
        <v>-1024800</v>
      </c>
      <c r="E141" s="23">
        <v>-1283.05</v>
      </c>
      <c r="F141" s="24">
        <v>-1.354E-3</v>
      </c>
      <c r="G141" s="15"/>
    </row>
    <row r="142" spans="1:7" x14ac:dyDescent="0.3">
      <c r="A142" s="12" t="s">
        <v>1635</v>
      </c>
      <c r="B142" s="30"/>
      <c r="C142" s="30" t="s">
        <v>1127</v>
      </c>
      <c r="D142" s="41">
        <v>-108250</v>
      </c>
      <c r="E142" s="23">
        <v>-2552.54</v>
      </c>
      <c r="F142" s="24">
        <v>-2.6930000000000001E-3</v>
      </c>
      <c r="G142" s="15"/>
    </row>
    <row r="143" spans="1:7" x14ac:dyDescent="0.3">
      <c r="A143" s="12" t="s">
        <v>1580</v>
      </c>
      <c r="B143" s="30"/>
      <c r="C143" s="30" t="s">
        <v>1182</v>
      </c>
      <c r="D143" s="41">
        <v>-631800</v>
      </c>
      <c r="E143" s="23">
        <v>-2700.95</v>
      </c>
      <c r="F143" s="24">
        <v>-2.8500000000000001E-3</v>
      </c>
      <c r="G143" s="15"/>
    </row>
    <row r="144" spans="1:7" x14ac:dyDescent="0.3">
      <c r="A144" s="12" t="s">
        <v>1632</v>
      </c>
      <c r="B144" s="30"/>
      <c r="C144" s="30" t="s">
        <v>1124</v>
      </c>
      <c r="D144" s="41">
        <v>-1316250</v>
      </c>
      <c r="E144" s="23">
        <v>-2831.91</v>
      </c>
      <c r="F144" s="24">
        <v>-2.9880000000000002E-3</v>
      </c>
      <c r="G144" s="15"/>
    </row>
    <row r="145" spans="1:7" x14ac:dyDescent="0.3">
      <c r="A145" s="12" t="s">
        <v>1636</v>
      </c>
      <c r="B145" s="30"/>
      <c r="C145" s="30" t="s">
        <v>1124</v>
      </c>
      <c r="D145" s="41">
        <v>-364100</v>
      </c>
      <c r="E145" s="23">
        <v>-5595.12</v>
      </c>
      <c r="F145" s="24">
        <v>-5.9049999999999997E-3</v>
      </c>
      <c r="G145" s="15"/>
    </row>
    <row r="146" spans="1:7" x14ac:dyDescent="0.3">
      <c r="A146" s="12" t="s">
        <v>1761</v>
      </c>
      <c r="B146" s="30"/>
      <c r="C146" s="30" t="s">
        <v>1762</v>
      </c>
      <c r="D146" s="41">
        <v>-200000</v>
      </c>
      <c r="E146" s="23">
        <v>-39418</v>
      </c>
      <c r="F146" s="24">
        <v>-4.1602E-2</v>
      </c>
      <c r="G146" s="15"/>
    </row>
    <row r="147" spans="1:7" x14ac:dyDescent="0.3">
      <c r="A147" s="16" t="s">
        <v>124</v>
      </c>
      <c r="B147" s="31"/>
      <c r="C147" s="31"/>
      <c r="D147" s="17"/>
      <c r="E147" s="42">
        <v>-59168.7</v>
      </c>
      <c r="F147" s="43">
        <v>-6.2433000000000002E-2</v>
      </c>
      <c r="G147" s="20"/>
    </row>
    <row r="148" spans="1:7" x14ac:dyDescent="0.3">
      <c r="A148" s="12"/>
      <c r="B148" s="30"/>
      <c r="C148" s="30"/>
      <c r="D148" s="13"/>
      <c r="E148" s="14"/>
      <c r="F148" s="15"/>
      <c r="G148" s="15"/>
    </row>
    <row r="149" spans="1:7" x14ac:dyDescent="0.3">
      <c r="A149" s="12"/>
      <c r="B149" s="30"/>
      <c r="C149" s="30"/>
      <c r="D149" s="13"/>
      <c r="E149" s="14"/>
      <c r="F149" s="15"/>
      <c r="G149" s="15"/>
    </row>
    <row r="150" spans="1:7" x14ac:dyDescent="0.3">
      <c r="A150" s="16" t="s">
        <v>1763</v>
      </c>
      <c r="B150" s="31"/>
      <c r="C150" s="31"/>
      <c r="D150" s="17"/>
      <c r="E150" s="46"/>
      <c r="F150" s="20"/>
      <c r="G150" s="20"/>
    </row>
    <row r="151" spans="1:7" x14ac:dyDescent="0.3">
      <c r="A151" s="12" t="s">
        <v>1764</v>
      </c>
      <c r="B151" s="30"/>
      <c r="C151" s="30" t="s">
        <v>1765</v>
      </c>
      <c r="D151" s="13">
        <v>300000</v>
      </c>
      <c r="E151" s="14">
        <v>2383.8000000000002</v>
      </c>
      <c r="F151" s="15">
        <v>2.5000000000000001E-3</v>
      </c>
      <c r="G151" s="15"/>
    </row>
    <row r="152" spans="1:7" x14ac:dyDescent="0.3">
      <c r="A152" s="12" t="s">
        <v>1766</v>
      </c>
      <c r="B152" s="30"/>
      <c r="C152" s="30" t="s">
        <v>1765</v>
      </c>
      <c r="D152" s="13">
        <v>100000</v>
      </c>
      <c r="E152" s="14">
        <v>535.70000000000005</v>
      </c>
      <c r="F152" s="15">
        <v>5.9999999999999995E-4</v>
      </c>
      <c r="G152" s="15"/>
    </row>
    <row r="153" spans="1:7" x14ac:dyDescent="0.3">
      <c r="A153" s="12" t="s">
        <v>1767</v>
      </c>
      <c r="B153" s="30"/>
      <c r="C153" s="30" t="s">
        <v>1768</v>
      </c>
      <c r="D153" s="41">
        <v>-12125</v>
      </c>
      <c r="E153" s="23">
        <v>-3.87</v>
      </c>
      <c r="F153" s="15">
        <v>0</v>
      </c>
      <c r="G153" s="15"/>
    </row>
    <row r="154" spans="1:7" x14ac:dyDescent="0.3">
      <c r="A154" s="12" t="s">
        <v>1769</v>
      </c>
      <c r="B154" s="30"/>
      <c r="C154" s="30" t="s">
        <v>1768</v>
      </c>
      <c r="D154" s="41">
        <v>-619850</v>
      </c>
      <c r="E154" s="23">
        <v>-61.37</v>
      </c>
      <c r="F154" s="24">
        <v>-1E-4</v>
      </c>
      <c r="G154" s="15"/>
    </row>
    <row r="155" spans="1:7" x14ac:dyDescent="0.3">
      <c r="A155" s="16" t="s">
        <v>124</v>
      </c>
      <c r="B155" s="31"/>
      <c r="C155" s="31"/>
      <c r="D155" s="17"/>
      <c r="E155" s="37">
        <v>2854.26</v>
      </c>
      <c r="F155" s="38">
        <v>3.0000000000000001E-3</v>
      </c>
      <c r="G155" s="20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21" t="s">
        <v>154</v>
      </c>
      <c r="B157" s="32"/>
      <c r="C157" s="32"/>
      <c r="D157" s="22"/>
      <c r="E157" s="18">
        <v>2854.26</v>
      </c>
      <c r="F157" s="19">
        <v>3.0000000000000001E-3</v>
      </c>
      <c r="G157" s="20"/>
    </row>
    <row r="158" spans="1:7" x14ac:dyDescent="0.3">
      <c r="A158" s="16" t="s">
        <v>204</v>
      </c>
      <c r="B158" s="30"/>
      <c r="C158" s="30"/>
      <c r="D158" s="13"/>
      <c r="E158" s="14"/>
      <c r="F158" s="15"/>
      <c r="G158" s="15"/>
    </row>
    <row r="159" spans="1:7" x14ac:dyDescent="0.3">
      <c r="A159" s="16" t="s">
        <v>205</v>
      </c>
      <c r="B159" s="30"/>
      <c r="C159" s="30"/>
      <c r="D159" s="13"/>
      <c r="E159" s="14"/>
      <c r="F159" s="15"/>
      <c r="G159" s="15"/>
    </row>
    <row r="160" spans="1:7" x14ac:dyDescent="0.3">
      <c r="A160" s="12" t="s">
        <v>1770</v>
      </c>
      <c r="B160" s="30" t="s">
        <v>1771</v>
      </c>
      <c r="C160" s="30" t="s">
        <v>211</v>
      </c>
      <c r="D160" s="13">
        <v>17500000</v>
      </c>
      <c r="E160" s="14">
        <v>17426.47</v>
      </c>
      <c r="F160" s="15">
        <v>1.84E-2</v>
      </c>
      <c r="G160" s="15">
        <v>7.6649999999999996E-2</v>
      </c>
    </row>
    <row r="161" spans="1:7" x14ac:dyDescent="0.3">
      <c r="A161" s="12" t="s">
        <v>723</v>
      </c>
      <c r="B161" s="30" t="s">
        <v>724</v>
      </c>
      <c r="C161" s="30" t="s">
        <v>211</v>
      </c>
      <c r="D161" s="13">
        <v>15000000</v>
      </c>
      <c r="E161" s="14">
        <v>14917.41</v>
      </c>
      <c r="F161" s="15">
        <v>1.5699999999999999E-2</v>
      </c>
      <c r="G161" s="15">
        <v>7.5225E-2</v>
      </c>
    </row>
    <row r="162" spans="1:7" x14ac:dyDescent="0.3">
      <c r="A162" s="12" t="s">
        <v>1772</v>
      </c>
      <c r="B162" s="30" t="s">
        <v>1773</v>
      </c>
      <c r="C162" s="30" t="s">
        <v>211</v>
      </c>
      <c r="D162" s="13">
        <v>10000000</v>
      </c>
      <c r="E162" s="14">
        <v>9978.5499999999993</v>
      </c>
      <c r="F162" s="15">
        <v>1.0500000000000001E-2</v>
      </c>
      <c r="G162" s="15">
        <v>8.054E-2</v>
      </c>
    </row>
    <row r="163" spans="1:7" x14ac:dyDescent="0.3">
      <c r="A163" s="12" t="s">
        <v>1774</v>
      </c>
      <c r="B163" s="30" t="s">
        <v>1775</v>
      </c>
      <c r="C163" s="30" t="s">
        <v>211</v>
      </c>
      <c r="D163" s="13">
        <v>10000000</v>
      </c>
      <c r="E163" s="14">
        <v>9961.11</v>
      </c>
      <c r="F163" s="15">
        <v>1.0500000000000001E-2</v>
      </c>
      <c r="G163" s="15">
        <v>7.6902999999999999E-2</v>
      </c>
    </row>
    <row r="164" spans="1:7" x14ac:dyDescent="0.3">
      <c r="A164" s="12" t="s">
        <v>729</v>
      </c>
      <c r="B164" s="30" t="s">
        <v>730</v>
      </c>
      <c r="C164" s="30" t="s">
        <v>211</v>
      </c>
      <c r="D164" s="13">
        <v>10000000</v>
      </c>
      <c r="E164" s="14">
        <v>9671.27</v>
      </c>
      <c r="F164" s="15">
        <v>1.0200000000000001E-2</v>
      </c>
      <c r="G164" s="15">
        <v>7.6749999999999999E-2</v>
      </c>
    </row>
    <row r="165" spans="1:7" x14ac:dyDescent="0.3">
      <c r="A165" s="12" t="s">
        <v>1776</v>
      </c>
      <c r="B165" s="30" t="s">
        <v>1777</v>
      </c>
      <c r="C165" s="30" t="s">
        <v>211</v>
      </c>
      <c r="D165" s="13">
        <v>7500000</v>
      </c>
      <c r="E165" s="14">
        <v>7506.98</v>
      </c>
      <c r="F165" s="15">
        <v>7.9000000000000008E-3</v>
      </c>
      <c r="G165" s="15">
        <v>7.6580999999999996E-2</v>
      </c>
    </row>
    <row r="166" spans="1:7" x14ac:dyDescent="0.3">
      <c r="A166" s="12" t="s">
        <v>725</v>
      </c>
      <c r="B166" s="30" t="s">
        <v>726</v>
      </c>
      <c r="C166" s="30" t="s">
        <v>222</v>
      </c>
      <c r="D166" s="13">
        <v>7500000</v>
      </c>
      <c r="E166" s="14">
        <v>7442.36</v>
      </c>
      <c r="F166" s="15">
        <v>7.9000000000000008E-3</v>
      </c>
      <c r="G166" s="15">
        <v>7.6911999999999994E-2</v>
      </c>
    </row>
    <row r="167" spans="1:7" x14ac:dyDescent="0.3">
      <c r="A167" s="12" t="s">
        <v>1778</v>
      </c>
      <c r="B167" s="30" t="s">
        <v>1779</v>
      </c>
      <c r="C167" s="30" t="s">
        <v>211</v>
      </c>
      <c r="D167" s="13">
        <v>2500000</v>
      </c>
      <c r="E167" s="14">
        <v>2534.16</v>
      </c>
      <c r="F167" s="15">
        <v>2.7000000000000001E-3</v>
      </c>
      <c r="G167" s="15">
        <v>7.9399999999999998E-2</v>
      </c>
    </row>
    <row r="168" spans="1:7" x14ac:dyDescent="0.3">
      <c r="A168" s="12" t="s">
        <v>1780</v>
      </c>
      <c r="B168" s="30" t="s">
        <v>1781</v>
      </c>
      <c r="C168" s="30" t="s">
        <v>328</v>
      </c>
      <c r="D168" s="13">
        <v>2500000</v>
      </c>
      <c r="E168" s="14">
        <v>2469.84</v>
      </c>
      <c r="F168" s="15">
        <v>2.5999999999999999E-3</v>
      </c>
      <c r="G168" s="15">
        <v>7.9850000000000004E-2</v>
      </c>
    </row>
    <row r="169" spans="1:7" x14ac:dyDescent="0.3">
      <c r="A169" s="12" t="s">
        <v>263</v>
      </c>
      <c r="B169" s="30" t="s">
        <v>264</v>
      </c>
      <c r="C169" s="30" t="s">
        <v>211</v>
      </c>
      <c r="D169" s="13">
        <v>2500000</v>
      </c>
      <c r="E169" s="14">
        <v>2426.13</v>
      </c>
      <c r="F169" s="15">
        <v>2.5999999999999999E-3</v>
      </c>
      <c r="G169" s="15">
        <v>7.6071E-2</v>
      </c>
    </row>
    <row r="170" spans="1:7" x14ac:dyDescent="0.3">
      <c r="A170" s="16" t="s">
        <v>124</v>
      </c>
      <c r="B170" s="31"/>
      <c r="C170" s="31"/>
      <c r="D170" s="17"/>
      <c r="E170" s="37">
        <v>84334.28</v>
      </c>
      <c r="F170" s="38">
        <v>8.8999999999999996E-2</v>
      </c>
      <c r="G170" s="20"/>
    </row>
    <row r="171" spans="1:7" x14ac:dyDescent="0.3">
      <c r="A171" s="12"/>
      <c r="B171" s="30"/>
      <c r="C171" s="30"/>
      <c r="D171" s="13"/>
      <c r="E171" s="14"/>
      <c r="F171" s="15"/>
      <c r="G171" s="15"/>
    </row>
    <row r="172" spans="1:7" x14ac:dyDescent="0.3">
      <c r="A172" s="16" t="s">
        <v>293</v>
      </c>
      <c r="B172" s="30"/>
      <c r="C172" s="30"/>
      <c r="D172" s="13"/>
      <c r="E172" s="14"/>
      <c r="F172" s="15"/>
      <c r="G172" s="15"/>
    </row>
    <row r="173" spans="1:7" x14ac:dyDescent="0.3">
      <c r="A173" s="12" t="s">
        <v>655</v>
      </c>
      <c r="B173" s="30" t="s">
        <v>656</v>
      </c>
      <c r="C173" s="30" t="s">
        <v>117</v>
      </c>
      <c r="D173" s="13">
        <v>25000000</v>
      </c>
      <c r="E173" s="14">
        <v>25106.799999999999</v>
      </c>
      <c r="F173" s="15">
        <v>2.6499999999999999E-2</v>
      </c>
      <c r="G173" s="15">
        <v>7.3730127889999997E-2</v>
      </c>
    </row>
    <row r="174" spans="1:7" x14ac:dyDescent="0.3">
      <c r="A174" s="12" t="s">
        <v>1637</v>
      </c>
      <c r="B174" s="30" t="s">
        <v>1638</v>
      </c>
      <c r="C174" s="30" t="s">
        <v>117</v>
      </c>
      <c r="D174" s="13">
        <v>10000000</v>
      </c>
      <c r="E174" s="14">
        <v>9967.0400000000009</v>
      </c>
      <c r="F174" s="15">
        <v>1.0500000000000001E-2</v>
      </c>
      <c r="G174" s="15">
        <v>7.2624776976000005E-2</v>
      </c>
    </row>
    <row r="175" spans="1:7" x14ac:dyDescent="0.3">
      <c r="A175" s="12" t="s">
        <v>677</v>
      </c>
      <c r="B175" s="30" t="s">
        <v>678</v>
      </c>
      <c r="C175" s="30" t="s">
        <v>117</v>
      </c>
      <c r="D175" s="13">
        <v>10000000</v>
      </c>
      <c r="E175" s="14">
        <v>9933.82</v>
      </c>
      <c r="F175" s="15">
        <v>1.0500000000000001E-2</v>
      </c>
      <c r="G175" s="15">
        <v>7.3641015722000006E-2</v>
      </c>
    </row>
    <row r="176" spans="1:7" x14ac:dyDescent="0.3">
      <c r="A176" s="12" t="s">
        <v>874</v>
      </c>
      <c r="B176" s="30" t="s">
        <v>875</v>
      </c>
      <c r="C176" s="30" t="s">
        <v>117</v>
      </c>
      <c r="D176" s="13">
        <v>10000000</v>
      </c>
      <c r="E176" s="14">
        <v>9580.6299999999992</v>
      </c>
      <c r="F176" s="15">
        <v>1.01E-2</v>
      </c>
      <c r="G176" s="15">
        <v>7.3937379789999993E-2</v>
      </c>
    </row>
    <row r="177" spans="1:7" x14ac:dyDescent="0.3">
      <c r="A177" s="12" t="s">
        <v>1001</v>
      </c>
      <c r="B177" s="30" t="s">
        <v>1002</v>
      </c>
      <c r="C177" s="30" t="s">
        <v>117</v>
      </c>
      <c r="D177" s="13">
        <v>6000000</v>
      </c>
      <c r="E177" s="14">
        <v>5777.95</v>
      </c>
      <c r="F177" s="15">
        <v>6.1000000000000004E-3</v>
      </c>
      <c r="G177" s="15">
        <v>7.3875202119999997E-2</v>
      </c>
    </row>
    <row r="178" spans="1:7" x14ac:dyDescent="0.3">
      <c r="A178" s="16" t="s">
        <v>124</v>
      </c>
      <c r="B178" s="31"/>
      <c r="C178" s="31"/>
      <c r="D178" s="17"/>
      <c r="E178" s="37">
        <v>60366.239999999998</v>
      </c>
      <c r="F178" s="38">
        <v>6.3700000000000007E-2</v>
      </c>
      <c r="G178" s="20"/>
    </row>
    <row r="179" spans="1:7" x14ac:dyDescent="0.3">
      <c r="A179" s="12"/>
      <c r="B179" s="30"/>
      <c r="C179" s="30"/>
      <c r="D179" s="13"/>
      <c r="E179" s="14"/>
      <c r="F179" s="15"/>
      <c r="G179" s="15"/>
    </row>
    <row r="180" spans="1:7" x14ac:dyDescent="0.3">
      <c r="A180" s="16" t="s">
        <v>296</v>
      </c>
      <c r="B180" s="30"/>
      <c r="C180" s="30"/>
      <c r="D180" s="13"/>
      <c r="E180" s="14"/>
      <c r="F180" s="15"/>
      <c r="G180" s="15"/>
    </row>
    <row r="181" spans="1:7" x14ac:dyDescent="0.3">
      <c r="A181" s="16" t="s">
        <v>124</v>
      </c>
      <c r="B181" s="30"/>
      <c r="C181" s="30"/>
      <c r="D181" s="13"/>
      <c r="E181" s="39" t="s">
        <v>112</v>
      </c>
      <c r="F181" s="40" t="s">
        <v>112</v>
      </c>
      <c r="G181" s="15"/>
    </row>
    <row r="182" spans="1:7" x14ac:dyDescent="0.3">
      <c r="A182" s="12"/>
      <c r="B182" s="30"/>
      <c r="C182" s="30"/>
      <c r="D182" s="13"/>
      <c r="E182" s="14"/>
      <c r="F182" s="15"/>
      <c r="G182" s="15"/>
    </row>
    <row r="183" spans="1:7" x14ac:dyDescent="0.3">
      <c r="A183" s="16" t="s">
        <v>297</v>
      </c>
      <c r="B183" s="30"/>
      <c r="C183" s="30"/>
      <c r="D183" s="13"/>
      <c r="E183" s="14"/>
      <c r="F183" s="15"/>
      <c r="G183" s="15"/>
    </row>
    <row r="184" spans="1:7" x14ac:dyDescent="0.3">
      <c r="A184" s="16" t="s">
        <v>124</v>
      </c>
      <c r="B184" s="30"/>
      <c r="C184" s="30"/>
      <c r="D184" s="13"/>
      <c r="E184" s="39" t="s">
        <v>112</v>
      </c>
      <c r="F184" s="40" t="s">
        <v>112</v>
      </c>
      <c r="G184" s="15"/>
    </row>
    <row r="185" spans="1:7" x14ac:dyDescent="0.3">
      <c r="A185" s="12"/>
      <c r="B185" s="30"/>
      <c r="C185" s="30"/>
      <c r="D185" s="13"/>
      <c r="E185" s="14"/>
      <c r="F185" s="15"/>
      <c r="G185" s="15"/>
    </row>
    <row r="186" spans="1:7" x14ac:dyDescent="0.3">
      <c r="A186" s="21" t="s">
        <v>154</v>
      </c>
      <c r="B186" s="32"/>
      <c r="C186" s="32"/>
      <c r="D186" s="22"/>
      <c r="E186" s="18">
        <v>144700.51999999999</v>
      </c>
      <c r="F186" s="19">
        <v>0.1527</v>
      </c>
      <c r="G186" s="20"/>
    </row>
    <row r="187" spans="1:7" x14ac:dyDescent="0.3">
      <c r="A187" s="12"/>
      <c r="B187" s="30"/>
      <c r="C187" s="30"/>
      <c r="D187" s="13"/>
      <c r="E187" s="14"/>
      <c r="F187" s="15"/>
      <c r="G187" s="15"/>
    </row>
    <row r="188" spans="1:7" x14ac:dyDescent="0.3">
      <c r="A188" s="16" t="s">
        <v>113</v>
      </c>
      <c r="B188" s="30"/>
      <c r="C188" s="30"/>
      <c r="D188" s="13"/>
      <c r="E188" s="14"/>
      <c r="F188" s="15"/>
      <c r="G188" s="15"/>
    </row>
    <row r="189" spans="1:7" x14ac:dyDescent="0.3">
      <c r="A189" s="12"/>
      <c r="B189" s="30"/>
      <c r="C189" s="30"/>
      <c r="D189" s="13"/>
      <c r="E189" s="14"/>
      <c r="F189" s="15"/>
      <c r="G189" s="15"/>
    </row>
    <row r="190" spans="1:7" x14ac:dyDescent="0.3">
      <c r="A190" s="16" t="s">
        <v>114</v>
      </c>
      <c r="B190" s="30"/>
      <c r="C190" s="30"/>
      <c r="D190" s="13"/>
      <c r="E190" s="14"/>
      <c r="F190" s="15"/>
      <c r="G190" s="15"/>
    </row>
    <row r="191" spans="1:7" x14ac:dyDescent="0.3">
      <c r="A191" s="12" t="s">
        <v>1782</v>
      </c>
      <c r="B191" s="30" t="s">
        <v>1783</v>
      </c>
      <c r="C191" s="30" t="s">
        <v>117</v>
      </c>
      <c r="D191" s="13">
        <v>10000000</v>
      </c>
      <c r="E191" s="14">
        <v>9837.76</v>
      </c>
      <c r="F191" s="15">
        <v>1.04E-2</v>
      </c>
      <c r="G191" s="15">
        <v>6.7634E-2</v>
      </c>
    </row>
    <row r="192" spans="1:7" x14ac:dyDescent="0.3">
      <c r="A192" s="12" t="s">
        <v>1659</v>
      </c>
      <c r="B192" s="30" t="s">
        <v>1660</v>
      </c>
      <c r="C192" s="30" t="s">
        <v>117</v>
      </c>
      <c r="D192" s="13">
        <v>5000000</v>
      </c>
      <c r="E192" s="14">
        <v>4964.46</v>
      </c>
      <c r="F192" s="15">
        <v>5.1999999999999998E-3</v>
      </c>
      <c r="G192" s="15">
        <v>6.7000000000000004E-2</v>
      </c>
    </row>
    <row r="193" spans="1:7" x14ac:dyDescent="0.3">
      <c r="A193" s="12" t="s">
        <v>1645</v>
      </c>
      <c r="B193" s="30" t="s">
        <v>1646</v>
      </c>
      <c r="C193" s="30" t="s">
        <v>117</v>
      </c>
      <c r="D193" s="13">
        <v>500000</v>
      </c>
      <c r="E193" s="14">
        <v>493.26</v>
      </c>
      <c r="F193" s="15">
        <v>5.0000000000000001E-4</v>
      </c>
      <c r="G193" s="15">
        <v>6.7426E-2</v>
      </c>
    </row>
    <row r="194" spans="1:7" x14ac:dyDescent="0.3">
      <c r="A194" s="16" t="s">
        <v>124</v>
      </c>
      <c r="B194" s="31"/>
      <c r="C194" s="31"/>
      <c r="D194" s="17"/>
      <c r="E194" s="37">
        <v>15295.48</v>
      </c>
      <c r="F194" s="38">
        <v>1.61E-2</v>
      </c>
      <c r="G194" s="20"/>
    </row>
    <row r="195" spans="1:7" x14ac:dyDescent="0.3">
      <c r="A195" s="12"/>
      <c r="B195" s="30"/>
      <c r="C195" s="30"/>
      <c r="D195" s="13"/>
      <c r="E195" s="14"/>
      <c r="F195" s="15"/>
      <c r="G195" s="15"/>
    </row>
    <row r="196" spans="1:7" x14ac:dyDescent="0.3">
      <c r="A196" s="21" t="s">
        <v>154</v>
      </c>
      <c r="B196" s="32"/>
      <c r="C196" s="32"/>
      <c r="D196" s="22"/>
      <c r="E196" s="18">
        <v>15295.48</v>
      </c>
      <c r="F196" s="19">
        <v>1.61E-2</v>
      </c>
      <c r="G196" s="20"/>
    </row>
    <row r="197" spans="1:7" x14ac:dyDescent="0.3">
      <c r="A197" s="12"/>
      <c r="B197" s="30"/>
      <c r="C197" s="30"/>
      <c r="D197" s="13"/>
      <c r="E197" s="14"/>
      <c r="F197" s="15"/>
      <c r="G197" s="15"/>
    </row>
    <row r="198" spans="1:7" x14ac:dyDescent="0.3">
      <c r="A198" s="12"/>
      <c r="B198" s="30"/>
      <c r="C198" s="30"/>
      <c r="D198" s="13"/>
      <c r="E198" s="14"/>
      <c r="F198" s="15"/>
      <c r="G198" s="15"/>
    </row>
    <row r="199" spans="1:7" x14ac:dyDescent="0.3">
      <c r="A199" s="16" t="s">
        <v>801</v>
      </c>
      <c r="B199" s="30"/>
      <c r="C199" s="30"/>
      <c r="D199" s="13"/>
      <c r="E199" s="14"/>
      <c r="F199" s="15"/>
      <c r="G199" s="15"/>
    </row>
    <row r="200" spans="1:7" x14ac:dyDescent="0.3">
      <c r="A200" s="12" t="s">
        <v>1784</v>
      </c>
      <c r="B200" s="30" t="s">
        <v>1785</v>
      </c>
      <c r="C200" s="30"/>
      <c r="D200" s="13">
        <v>0.01</v>
      </c>
      <c r="E200" s="14">
        <v>0</v>
      </c>
      <c r="F200" s="15">
        <v>0</v>
      </c>
      <c r="G200" s="15"/>
    </row>
    <row r="201" spans="1:7" x14ac:dyDescent="0.3">
      <c r="A201" s="12"/>
      <c r="B201" s="30"/>
      <c r="C201" s="30"/>
      <c r="D201" s="13"/>
      <c r="E201" s="14"/>
      <c r="F201" s="15"/>
      <c r="G201" s="15"/>
    </row>
    <row r="202" spans="1:7" x14ac:dyDescent="0.3">
      <c r="A202" s="21" t="s">
        <v>154</v>
      </c>
      <c r="B202" s="32"/>
      <c r="C202" s="32"/>
      <c r="D202" s="22"/>
      <c r="E202" s="18">
        <v>0</v>
      </c>
      <c r="F202" s="19">
        <v>0</v>
      </c>
      <c r="G202" s="20"/>
    </row>
    <row r="203" spans="1:7" x14ac:dyDescent="0.3">
      <c r="A203" s="12"/>
      <c r="B203" s="30"/>
      <c r="C203" s="30"/>
      <c r="D203" s="13"/>
      <c r="E203" s="14"/>
      <c r="F203" s="15"/>
      <c r="G203" s="15"/>
    </row>
    <row r="204" spans="1:7" x14ac:dyDescent="0.3">
      <c r="A204" s="16" t="s">
        <v>155</v>
      </c>
      <c r="B204" s="30"/>
      <c r="C204" s="30"/>
      <c r="D204" s="13"/>
      <c r="E204" s="14"/>
      <c r="F204" s="15"/>
      <c r="G204" s="15"/>
    </row>
    <row r="205" spans="1:7" x14ac:dyDescent="0.3">
      <c r="A205" s="12" t="s">
        <v>156</v>
      </c>
      <c r="B205" s="30"/>
      <c r="C205" s="30"/>
      <c r="D205" s="13"/>
      <c r="E205" s="14">
        <v>63097.94</v>
      </c>
      <c r="F205" s="15">
        <v>6.6600000000000006E-2</v>
      </c>
      <c r="G205" s="15">
        <v>6.8055000000000004E-2</v>
      </c>
    </row>
    <row r="206" spans="1:7" x14ac:dyDescent="0.3">
      <c r="A206" s="16" t="s">
        <v>124</v>
      </c>
      <c r="B206" s="31"/>
      <c r="C206" s="31"/>
      <c r="D206" s="17"/>
      <c r="E206" s="37">
        <v>63097.94</v>
      </c>
      <c r="F206" s="38">
        <v>6.6600000000000006E-2</v>
      </c>
      <c r="G206" s="20"/>
    </row>
    <row r="207" spans="1:7" x14ac:dyDescent="0.3">
      <c r="A207" s="12"/>
      <c r="B207" s="30"/>
      <c r="C207" s="30"/>
      <c r="D207" s="13"/>
      <c r="E207" s="14"/>
      <c r="F207" s="15"/>
      <c r="G207" s="15"/>
    </row>
    <row r="208" spans="1:7" x14ac:dyDescent="0.3">
      <c r="A208" s="21" t="s">
        <v>154</v>
      </c>
      <c r="B208" s="32"/>
      <c r="C208" s="32"/>
      <c r="D208" s="22"/>
      <c r="E208" s="18">
        <v>63097.94</v>
      </c>
      <c r="F208" s="19">
        <v>6.6600000000000006E-2</v>
      </c>
      <c r="G208" s="20"/>
    </row>
    <row r="209" spans="1:7" x14ac:dyDescent="0.3">
      <c r="A209" s="12" t="s">
        <v>157</v>
      </c>
      <c r="B209" s="30"/>
      <c r="C209" s="30"/>
      <c r="D209" s="13"/>
      <c r="E209" s="14">
        <v>3827.7175523000001</v>
      </c>
      <c r="F209" s="15">
        <v>4.0390000000000001E-3</v>
      </c>
      <c r="G209" s="15"/>
    </row>
    <row r="210" spans="1:7" x14ac:dyDescent="0.3">
      <c r="A210" s="12" t="s">
        <v>158</v>
      </c>
      <c r="B210" s="30"/>
      <c r="C210" s="30"/>
      <c r="D210" s="13"/>
      <c r="E210" s="23">
        <v>-10313.2875523</v>
      </c>
      <c r="F210" s="24">
        <v>-1.0439E-2</v>
      </c>
      <c r="G210" s="15">
        <v>6.8055000000000004E-2</v>
      </c>
    </row>
    <row r="211" spans="1:7" x14ac:dyDescent="0.3">
      <c r="A211" s="25" t="s">
        <v>159</v>
      </c>
      <c r="B211" s="33"/>
      <c r="C211" s="33"/>
      <c r="D211" s="26"/>
      <c r="E211" s="27">
        <v>947495.62</v>
      </c>
      <c r="F211" s="28">
        <v>1</v>
      </c>
      <c r="G211" s="28"/>
    </row>
    <row r="213" spans="1:7" x14ac:dyDescent="0.3">
      <c r="A213" s="1" t="s">
        <v>1687</v>
      </c>
    </row>
    <row r="214" spans="1:7" x14ac:dyDescent="0.3">
      <c r="A214" s="1" t="s">
        <v>161</v>
      </c>
    </row>
    <row r="216" spans="1:7" x14ac:dyDescent="0.3">
      <c r="A216" s="1" t="s">
        <v>162</v>
      </c>
    </row>
    <row r="217" spans="1:7" x14ac:dyDescent="0.3">
      <c r="A217" s="53" t="s">
        <v>163</v>
      </c>
      <c r="B217" s="34" t="s">
        <v>112</v>
      </c>
    </row>
    <row r="218" spans="1:7" x14ac:dyDescent="0.3">
      <c r="A218" t="s">
        <v>164</v>
      </c>
    </row>
    <row r="219" spans="1:7" x14ac:dyDescent="0.3">
      <c r="A219" t="s">
        <v>165</v>
      </c>
      <c r="B219" t="s">
        <v>166</v>
      </c>
      <c r="C219" t="s">
        <v>166</v>
      </c>
    </row>
    <row r="220" spans="1:7" x14ac:dyDescent="0.3">
      <c r="B220" s="54">
        <v>45169</v>
      </c>
      <c r="C220" s="54">
        <v>45198</v>
      </c>
    </row>
    <row r="221" spans="1:7" x14ac:dyDescent="0.3">
      <c r="A221" t="s">
        <v>1786</v>
      </c>
      <c r="B221">
        <v>23.6</v>
      </c>
      <c r="C221">
        <v>23.66</v>
      </c>
      <c r="E221" s="2"/>
    </row>
    <row r="222" spans="1:7" x14ac:dyDescent="0.3">
      <c r="A222" t="s">
        <v>170</v>
      </c>
      <c r="B222">
        <v>44.28</v>
      </c>
      <c r="C222">
        <v>44.77</v>
      </c>
      <c r="E222" s="2"/>
    </row>
    <row r="223" spans="1:7" x14ac:dyDescent="0.3">
      <c r="A223" t="s">
        <v>631</v>
      </c>
      <c r="B223">
        <v>23.77</v>
      </c>
      <c r="C223">
        <v>23.87</v>
      </c>
      <c r="E223" s="2"/>
    </row>
    <row r="224" spans="1:7" x14ac:dyDescent="0.3">
      <c r="A224" t="s">
        <v>1787</v>
      </c>
      <c r="B224">
        <v>18.34</v>
      </c>
      <c r="C224">
        <v>18.32</v>
      </c>
      <c r="E224" s="2"/>
    </row>
    <row r="225" spans="1:5" x14ac:dyDescent="0.3">
      <c r="A225" t="s">
        <v>634</v>
      </c>
      <c r="B225">
        <v>39.82</v>
      </c>
      <c r="C225">
        <v>40.22</v>
      </c>
      <c r="E225" s="2"/>
    </row>
    <row r="226" spans="1:5" x14ac:dyDescent="0.3">
      <c r="A226" t="s">
        <v>636</v>
      </c>
      <c r="B226">
        <v>20.309999999999999</v>
      </c>
      <c r="C226">
        <v>20.36</v>
      </c>
      <c r="E226" s="2"/>
    </row>
    <row r="227" spans="1:5" x14ac:dyDescent="0.3">
      <c r="E227" s="2"/>
    </row>
    <row r="228" spans="1:5" x14ac:dyDescent="0.3">
      <c r="A228" t="s">
        <v>638</v>
      </c>
    </row>
    <row r="230" spans="1:5" x14ac:dyDescent="0.3">
      <c r="A230" s="56" t="s">
        <v>639</v>
      </c>
      <c r="B230" s="56" t="s">
        <v>640</v>
      </c>
      <c r="C230" s="56" t="s">
        <v>641</v>
      </c>
      <c r="D230" s="56" t="s">
        <v>642</v>
      </c>
    </row>
    <row r="231" spans="1:5" x14ac:dyDescent="0.3">
      <c r="A231" s="56" t="s">
        <v>1788</v>
      </c>
      <c r="B231" s="56"/>
      <c r="C231" s="56">
        <v>0.2</v>
      </c>
      <c r="D231" s="56">
        <v>0.2</v>
      </c>
    </row>
    <row r="232" spans="1:5" x14ac:dyDescent="0.3">
      <c r="A232" s="56" t="s">
        <v>1789</v>
      </c>
      <c r="B232" s="56"/>
      <c r="C232" s="56">
        <v>0.15</v>
      </c>
      <c r="D232" s="56">
        <v>0.15</v>
      </c>
    </row>
    <row r="233" spans="1:5" x14ac:dyDescent="0.3">
      <c r="A233" s="56" t="s">
        <v>1790</v>
      </c>
      <c r="B233" s="56"/>
      <c r="C233" s="56">
        <v>0.15</v>
      </c>
      <c r="D233" s="56">
        <v>0.15</v>
      </c>
    </row>
    <row r="234" spans="1:5" x14ac:dyDescent="0.3">
      <c r="A234" s="56" t="s">
        <v>1791</v>
      </c>
      <c r="B234" s="56"/>
      <c r="C234" s="56">
        <v>0.2</v>
      </c>
      <c r="D234" s="56">
        <v>0.2</v>
      </c>
    </row>
    <row r="236" spans="1:5" x14ac:dyDescent="0.3">
      <c r="A236" t="s">
        <v>182</v>
      </c>
      <c r="B236" s="34" t="s">
        <v>112</v>
      </c>
    </row>
    <row r="237" spans="1:5" ht="30" customHeight="1" x14ac:dyDescent="0.3">
      <c r="A237" s="53" t="s">
        <v>183</v>
      </c>
      <c r="B237" s="34" t="s">
        <v>112</v>
      </c>
    </row>
    <row r="238" spans="1:5" ht="30" customHeight="1" x14ac:dyDescent="0.3">
      <c r="A238" s="53" t="s">
        <v>184</v>
      </c>
      <c r="B238" s="34" t="s">
        <v>112</v>
      </c>
    </row>
    <row r="239" spans="1:5" x14ac:dyDescent="0.3">
      <c r="A239" t="s">
        <v>1688</v>
      </c>
      <c r="B239" s="55">
        <v>2.1991079999999998</v>
      </c>
    </row>
    <row r="240" spans="1:5" ht="45" customHeight="1" x14ac:dyDescent="0.3">
      <c r="A240" s="53" t="s">
        <v>186</v>
      </c>
      <c r="B240" s="34">
        <v>9266.8896999999997</v>
      </c>
    </row>
    <row r="241" spans="1:4" ht="30" customHeight="1" x14ac:dyDescent="0.3">
      <c r="A241" s="53" t="s">
        <v>187</v>
      </c>
      <c r="B241" s="34" t="s">
        <v>112</v>
      </c>
    </row>
    <row r="242" spans="1:4" ht="30" customHeight="1" x14ac:dyDescent="0.3">
      <c r="A242" s="53" t="s">
        <v>188</v>
      </c>
      <c r="B242" s="34" t="s">
        <v>112</v>
      </c>
    </row>
    <row r="243" spans="1:4" x14ac:dyDescent="0.3">
      <c r="A243" t="s">
        <v>189</v>
      </c>
      <c r="B243" s="34" t="s">
        <v>112</v>
      </c>
    </row>
    <row r="244" spans="1:4" x14ac:dyDescent="0.3">
      <c r="A244" t="s">
        <v>190</v>
      </c>
      <c r="B244" s="34" t="s">
        <v>112</v>
      </c>
    </row>
    <row r="246" spans="1:4" ht="70.05" customHeight="1" x14ac:dyDescent="0.3">
      <c r="A246" s="76" t="s">
        <v>200</v>
      </c>
      <c r="B246" s="76" t="s">
        <v>201</v>
      </c>
      <c r="C246" s="76" t="s">
        <v>5</v>
      </c>
      <c r="D246" s="76" t="s">
        <v>6</v>
      </c>
    </row>
    <row r="247" spans="1:4" ht="70.05" customHeight="1" x14ac:dyDescent="0.3">
      <c r="A247" s="76" t="s">
        <v>1792</v>
      </c>
      <c r="B247" s="76"/>
      <c r="C247" s="76" t="s">
        <v>51</v>
      </c>
      <c r="D24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54"/>
  <sheetViews>
    <sheetView showGridLines="0" workbookViewId="0">
      <pane ySplit="4" topLeftCell="A120" activePane="bottomLeft" state="frozen"/>
      <selection pane="bottomLeft" activeCell="B147" sqref="B147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1793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1794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291966</v>
      </c>
      <c r="E8" s="14">
        <v>4456.28</v>
      </c>
      <c r="F8" s="15">
        <v>7.9899999999999999E-2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348146</v>
      </c>
      <c r="E9" s="14">
        <v>3314</v>
      </c>
      <c r="F9" s="15">
        <v>5.9400000000000001E-2</v>
      </c>
      <c r="G9" s="15"/>
    </row>
    <row r="10" spans="1:8" x14ac:dyDescent="0.3">
      <c r="A10" s="12" t="s">
        <v>1125</v>
      </c>
      <c r="B10" s="30" t="s">
        <v>1126</v>
      </c>
      <c r="C10" s="30" t="s">
        <v>1127</v>
      </c>
      <c r="D10" s="13">
        <v>138250</v>
      </c>
      <c r="E10" s="14">
        <v>3241.96</v>
      </c>
      <c r="F10" s="15">
        <v>5.8099999999999999E-2</v>
      </c>
      <c r="G10" s="15"/>
    </row>
    <row r="11" spans="1:8" x14ac:dyDescent="0.3">
      <c r="A11" s="12" t="s">
        <v>1251</v>
      </c>
      <c r="B11" s="30" t="s">
        <v>1252</v>
      </c>
      <c r="C11" s="30" t="s">
        <v>1253</v>
      </c>
      <c r="D11" s="13">
        <v>600000</v>
      </c>
      <c r="E11" s="14">
        <v>2666.4</v>
      </c>
      <c r="F11" s="15">
        <v>4.7800000000000002E-2</v>
      </c>
      <c r="G11" s="15"/>
    </row>
    <row r="12" spans="1:8" x14ac:dyDescent="0.3">
      <c r="A12" s="12" t="s">
        <v>1364</v>
      </c>
      <c r="B12" s="30" t="s">
        <v>1365</v>
      </c>
      <c r="C12" s="30" t="s">
        <v>1366</v>
      </c>
      <c r="D12" s="13">
        <v>79500</v>
      </c>
      <c r="E12" s="14">
        <v>2403.7199999999998</v>
      </c>
      <c r="F12" s="15">
        <v>4.3099999999999999E-2</v>
      </c>
      <c r="G12" s="15"/>
    </row>
    <row r="13" spans="1:8" x14ac:dyDescent="0.3">
      <c r="A13" s="12" t="s">
        <v>1185</v>
      </c>
      <c r="B13" s="30" t="s">
        <v>1186</v>
      </c>
      <c r="C13" s="30" t="s">
        <v>1124</v>
      </c>
      <c r="D13" s="13">
        <v>206159</v>
      </c>
      <c r="E13" s="14">
        <v>2137.25</v>
      </c>
      <c r="F13" s="15">
        <v>3.8300000000000001E-2</v>
      </c>
      <c r="G13" s="15"/>
    </row>
    <row r="14" spans="1:8" x14ac:dyDescent="0.3">
      <c r="A14" s="12" t="s">
        <v>1692</v>
      </c>
      <c r="B14" s="30" t="s">
        <v>1693</v>
      </c>
      <c r="C14" s="30" t="s">
        <v>1232</v>
      </c>
      <c r="D14" s="13">
        <v>145900</v>
      </c>
      <c r="E14" s="14">
        <v>2094.3200000000002</v>
      </c>
      <c r="F14" s="15">
        <v>3.7499999999999999E-2</v>
      </c>
      <c r="G14" s="15"/>
    </row>
    <row r="15" spans="1:8" x14ac:dyDescent="0.3">
      <c r="A15" s="12" t="s">
        <v>1694</v>
      </c>
      <c r="B15" s="30" t="s">
        <v>1695</v>
      </c>
      <c r="C15" s="30" t="s">
        <v>1159</v>
      </c>
      <c r="D15" s="13">
        <v>205932</v>
      </c>
      <c r="E15" s="14">
        <v>1907.75</v>
      </c>
      <c r="F15" s="15">
        <v>3.4200000000000001E-2</v>
      </c>
      <c r="G15" s="15"/>
    </row>
    <row r="16" spans="1:8" x14ac:dyDescent="0.3">
      <c r="A16" s="12" t="s">
        <v>1291</v>
      </c>
      <c r="B16" s="30" t="s">
        <v>1292</v>
      </c>
      <c r="C16" s="30" t="s">
        <v>1124</v>
      </c>
      <c r="D16" s="13">
        <v>261434</v>
      </c>
      <c r="E16" s="14">
        <v>1564.81</v>
      </c>
      <c r="F16" s="15">
        <v>2.8000000000000001E-2</v>
      </c>
      <c r="G16" s="15"/>
    </row>
    <row r="17" spans="1:7" x14ac:dyDescent="0.3">
      <c r="A17" s="12" t="s">
        <v>1183</v>
      </c>
      <c r="B17" s="30" t="s">
        <v>1184</v>
      </c>
      <c r="C17" s="30" t="s">
        <v>1132</v>
      </c>
      <c r="D17" s="13">
        <v>11895</v>
      </c>
      <c r="E17" s="14">
        <v>1262.1300000000001</v>
      </c>
      <c r="F17" s="15">
        <v>2.2599999999999999E-2</v>
      </c>
      <c r="G17" s="15"/>
    </row>
    <row r="18" spans="1:7" x14ac:dyDescent="0.3">
      <c r="A18" s="12" t="s">
        <v>1143</v>
      </c>
      <c r="B18" s="30" t="s">
        <v>1144</v>
      </c>
      <c r="C18" s="30" t="s">
        <v>1145</v>
      </c>
      <c r="D18" s="13">
        <v>94316</v>
      </c>
      <c r="E18" s="14">
        <v>1092.79</v>
      </c>
      <c r="F18" s="15">
        <v>1.9599999999999999E-2</v>
      </c>
      <c r="G18" s="15"/>
    </row>
    <row r="19" spans="1:7" x14ac:dyDescent="0.3">
      <c r="A19" s="12" t="s">
        <v>1433</v>
      </c>
      <c r="B19" s="30" t="s">
        <v>1434</v>
      </c>
      <c r="C19" s="30" t="s">
        <v>1232</v>
      </c>
      <c r="D19" s="13">
        <v>86678</v>
      </c>
      <c r="E19" s="14">
        <v>1070.3</v>
      </c>
      <c r="F19" s="15">
        <v>1.9199999999999998E-2</v>
      </c>
      <c r="G19" s="15"/>
    </row>
    <row r="20" spans="1:7" x14ac:dyDescent="0.3">
      <c r="A20" s="12" t="s">
        <v>1415</v>
      </c>
      <c r="B20" s="30" t="s">
        <v>1416</v>
      </c>
      <c r="C20" s="30" t="s">
        <v>1202</v>
      </c>
      <c r="D20" s="13">
        <v>13489</v>
      </c>
      <c r="E20" s="14">
        <v>1053.5899999999999</v>
      </c>
      <c r="F20" s="15">
        <v>1.89E-2</v>
      </c>
      <c r="G20" s="15"/>
    </row>
    <row r="21" spans="1:7" x14ac:dyDescent="0.3">
      <c r="A21" s="12" t="s">
        <v>1379</v>
      </c>
      <c r="B21" s="30" t="s">
        <v>1380</v>
      </c>
      <c r="C21" s="30" t="s">
        <v>1253</v>
      </c>
      <c r="D21" s="13">
        <v>34167</v>
      </c>
      <c r="E21" s="14">
        <v>842.42</v>
      </c>
      <c r="F21" s="15">
        <v>1.5100000000000001E-2</v>
      </c>
      <c r="G21" s="15"/>
    </row>
    <row r="22" spans="1:7" x14ac:dyDescent="0.3">
      <c r="A22" s="12" t="s">
        <v>1160</v>
      </c>
      <c r="B22" s="30" t="s">
        <v>1161</v>
      </c>
      <c r="C22" s="30" t="s">
        <v>1124</v>
      </c>
      <c r="D22" s="13">
        <v>56330</v>
      </c>
      <c r="E22" s="14">
        <v>804.87</v>
      </c>
      <c r="F22" s="15">
        <v>1.44E-2</v>
      </c>
      <c r="G22" s="15"/>
    </row>
    <row r="23" spans="1:7" x14ac:dyDescent="0.3">
      <c r="A23" s="12" t="s">
        <v>1298</v>
      </c>
      <c r="B23" s="30" t="s">
        <v>1299</v>
      </c>
      <c r="C23" s="30" t="s">
        <v>1145</v>
      </c>
      <c r="D23" s="13">
        <v>14307</v>
      </c>
      <c r="E23" s="14">
        <v>799.33</v>
      </c>
      <c r="F23" s="15">
        <v>1.43E-2</v>
      </c>
      <c r="G23" s="15"/>
    </row>
    <row r="24" spans="1:7" x14ac:dyDescent="0.3">
      <c r="A24" s="12" t="s">
        <v>1385</v>
      </c>
      <c r="B24" s="30" t="s">
        <v>1386</v>
      </c>
      <c r="C24" s="30" t="s">
        <v>1264</v>
      </c>
      <c r="D24" s="13">
        <v>181874</v>
      </c>
      <c r="E24" s="14">
        <v>747.68</v>
      </c>
      <c r="F24" s="15">
        <v>1.34E-2</v>
      </c>
      <c r="G24" s="15"/>
    </row>
    <row r="25" spans="1:7" x14ac:dyDescent="0.3">
      <c r="A25" s="12" t="s">
        <v>1242</v>
      </c>
      <c r="B25" s="30" t="s">
        <v>1243</v>
      </c>
      <c r="C25" s="30" t="s">
        <v>1182</v>
      </c>
      <c r="D25" s="13">
        <v>8916</v>
      </c>
      <c r="E25" s="14">
        <v>736</v>
      </c>
      <c r="F25" s="15">
        <v>1.32E-2</v>
      </c>
      <c r="G25" s="15"/>
    </row>
    <row r="26" spans="1:7" x14ac:dyDescent="0.3">
      <c r="A26" s="12" t="s">
        <v>1146</v>
      </c>
      <c r="B26" s="30" t="s">
        <v>1147</v>
      </c>
      <c r="C26" s="30" t="s">
        <v>1124</v>
      </c>
      <c r="D26" s="13">
        <v>42398</v>
      </c>
      <c r="E26" s="14">
        <v>735.9</v>
      </c>
      <c r="F26" s="15">
        <v>1.32E-2</v>
      </c>
      <c r="G26" s="15"/>
    </row>
    <row r="27" spans="1:7" x14ac:dyDescent="0.3">
      <c r="A27" s="12" t="s">
        <v>1154</v>
      </c>
      <c r="B27" s="30" t="s">
        <v>1155</v>
      </c>
      <c r="C27" s="30" t="s">
        <v>1156</v>
      </c>
      <c r="D27" s="13">
        <v>280369</v>
      </c>
      <c r="E27" s="14">
        <v>688.45</v>
      </c>
      <c r="F27" s="15">
        <v>1.23E-2</v>
      </c>
      <c r="G27" s="15"/>
    </row>
    <row r="28" spans="1:7" x14ac:dyDescent="0.3">
      <c r="A28" s="12" t="s">
        <v>1237</v>
      </c>
      <c r="B28" s="30" t="s">
        <v>1238</v>
      </c>
      <c r="C28" s="30" t="s">
        <v>1239</v>
      </c>
      <c r="D28" s="13">
        <v>33184</v>
      </c>
      <c r="E28" s="14">
        <v>639.84</v>
      </c>
      <c r="F28" s="15">
        <v>1.15E-2</v>
      </c>
      <c r="G28" s="15"/>
    </row>
    <row r="29" spans="1:7" x14ac:dyDescent="0.3">
      <c r="A29" s="12" t="s">
        <v>1426</v>
      </c>
      <c r="B29" s="30" t="s">
        <v>1427</v>
      </c>
      <c r="C29" s="30" t="s">
        <v>1132</v>
      </c>
      <c r="D29" s="13">
        <v>39960</v>
      </c>
      <c r="E29" s="14">
        <v>621.08000000000004</v>
      </c>
      <c r="F29" s="15">
        <v>1.11E-2</v>
      </c>
      <c r="G29" s="15"/>
    </row>
    <row r="30" spans="1:7" x14ac:dyDescent="0.3">
      <c r="A30" s="12" t="s">
        <v>1381</v>
      </c>
      <c r="B30" s="30" t="s">
        <v>1382</v>
      </c>
      <c r="C30" s="30" t="s">
        <v>1232</v>
      </c>
      <c r="D30" s="13">
        <v>17000</v>
      </c>
      <c r="E30" s="14">
        <v>599.86</v>
      </c>
      <c r="F30" s="15">
        <v>1.0800000000000001E-2</v>
      </c>
      <c r="G30" s="15"/>
    </row>
    <row r="31" spans="1:7" x14ac:dyDescent="0.3">
      <c r="A31" s="12" t="s">
        <v>1285</v>
      </c>
      <c r="B31" s="30" t="s">
        <v>1286</v>
      </c>
      <c r="C31" s="30" t="s">
        <v>1164</v>
      </c>
      <c r="D31" s="13">
        <v>458826</v>
      </c>
      <c r="E31" s="14">
        <v>591.42999999999995</v>
      </c>
      <c r="F31" s="15">
        <v>1.06E-2</v>
      </c>
      <c r="G31" s="15"/>
    </row>
    <row r="32" spans="1:7" x14ac:dyDescent="0.3">
      <c r="A32" s="12" t="s">
        <v>1404</v>
      </c>
      <c r="B32" s="30" t="s">
        <v>1405</v>
      </c>
      <c r="C32" s="30" t="s">
        <v>1145</v>
      </c>
      <c r="D32" s="13">
        <v>29584</v>
      </c>
      <c r="E32" s="14">
        <v>570.70000000000005</v>
      </c>
      <c r="F32" s="15">
        <v>1.0200000000000001E-2</v>
      </c>
      <c r="G32" s="15"/>
    </row>
    <row r="33" spans="1:7" x14ac:dyDescent="0.3">
      <c r="A33" s="12" t="s">
        <v>1246</v>
      </c>
      <c r="B33" s="30" t="s">
        <v>1247</v>
      </c>
      <c r="C33" s="30" t="s">
        <v>1193</v>
      </c>
      <c r="D33" s="13">
        <v>115000</v>
      </c>
      <c r="E33" s="14">
        <v>566.54999999999995</v>
      </c>
      <c r="F33" s="15">
        <v>1.0200000000000001E-2</v>
      </c>
      <c r="G33" s="15"/>
    </row>
    <row r="34" spans="1:7" x14ac:dyDescent="0.3">
      <c r="A34" s="12" t="s">
        <v>1130</v>
      </c>
      <c r="B34" s="30" t="s">
        <v>1131</v>
      </c>
      <c r="C34" s="30" t="s">
        <v>1132</v>
      </c>
      <c r="D34" s="13">
        <v>89158</v>
      </c>
      <c r="E34" s="14">
        <v>561.87</v>
      </c>
      <c r="F34" s="15">
        <v>1.01E-2</v>
      </c>
      <c r="G34" s="15"/>
    </row>
    <row r="35" spans="1:7" x14ac:dyDescent="0.3">
      <c r="A35" s="12" t="s">
        <v>1347</v>
      </c>
      <c r="B35" s="30" t="s">
        <v>1348</v>
      </c>
      <c r="C35" s="30" t="s">
        <v>1232</v>
      </c>
      <c r="D35" s="13">
        <v>40008</v>
      </c>
      <c r="E35" s="14">
        <v>489.22</v>
      </c>
      <c r="F35" s="15">
        <v>8.8000000000000005E-3</v>
      </c>
      <c r="G35" s="15"/>
    </row>
    <row r="36" spans="1:7" x14ac:dyDescent="0.3">
      <c r="A36" s="12" t="s">
        <v>1722</v>
      </c>
      <c r="B36" s="30" t="s">
        <v>1723</v>
      </c>
      <c r="C36" s="30" t="s">
        <v>1724</v>
      </c>
      <c r="D36" s="13">
        <v>1427</v>
      </c>
      <c r="E36" s="14">
        <v>453.87</v>
      </c>
      <c r="F36" s="15">
        <v>8.0999999999999996E-3</v>
      </c>
      <c r="G36" s="15"/>
    </row>
    <row r="37" spans="1:7" x14ac:dyDescent="0.3">
      <c r="A37" s="12" t="s">
        <v>1224</v>
      </c>
      <c r="B37" s="30" t="s">
        <v>1225</v>
      </c>
      <c r="C37" s="30" t="s">
        <v>1132</v>
      </c>
      <c r="D37" s="13">
        <v>8649</v>
      </c>
      <c r="E37" s="14">
        <v>437.96</v>
      </c>
      <c r="F37" s="15">
        <v>7.9000000000000008E-3</v>
      </c>
      <c r="G37" s="15"/>
    </row>
    <row r="38" spans="1:7" x14ac:dyDescent="0.3">
      <c r="A38" s="12" t="s">
        <v>1736</v>
      </c>
      <c r="B38" s="30" t="s">
        <v>1737</v>
      </c>
      <c r="C38" s="30" t="s">
        <v>1295</v>
      </c>
      <c r="D38" s="13">
        <v>8963</v>
      </c>
      <c r="E38" s="14">
        <v>432.02</v>
      </c>
      <c r="F38" s="15">
        <v>7.7000000000000002E-3</v>
      </c>
      <c r="G38" s="15"/>
    </row>
    <row r="39" spans="1:7" x14ac:dyDescent="0.3">
      <c r="A39" s="12" t="s">
        <v>1696</v>
      </c>
      <c r="B39" s="30" t="s">
        <v>1697</v>
      </c>
      <c r="C39" s="30" t="s">
        <v>1401</v>
      </c>
      <c r="D39" s="13">
        <v>9471</v>
      </c>
      <c r="E39" s="14">
        <v>429.71</v>
      </c>
      <c r="F39" s="15">
        <v>7.7000000000000002E-3</v>
      </c>
      <c r="G39" s="15"/>
    </row>
    <row r="40" spans="1:7" x14ac:dyDescent="0.3">
      <c r="A40" s="12" t="s">
        <v>1210</v>
      </c>
      <c r="B40" s="30" t="s">
        <v>1211</v>
      </c>
      <c r="C40" s="30" t="s">
        <v>1202</v>
      </c>
      <c r="D40" s="13">
        <v>27401</v>
      </c>
      <c r="E40" s="14">
        <v>422.04</v>
      </c>
      <c r="F40" s="15">
        <v>7.6E-3</v>
      </c>
      <c r="G40" s="15"/>
    </row>
    <row r="41" spans="1:7" x14ac:dyDescent="0.3">
      <c r="A41" s="12" t="s">
        <v>1333</v>
      </c>
      <c r="B41" s="30" t="s">
        <v>1334</v>
      </c>
      <c r="C41" s="30" t="s">
        <v>1127</v>
      </c>
      <c r="D41" s="13">
        <v>438750</v>
      </c>
      <c r="E41" s="14">
        <v>399.04</v>
      </c>
      <c r="F41" s="15">
        <v>7.1999999999999998E-3</v>
      </c>
      <c r="G41" s="15"/>
    </row>
    <row r="42" spans="1:7" x14ac:dyDescent="0.3">
      <c r="A42" s="12" t="s">
        <v>1141</v>
      </c>
      <c r="B42" s="30" t="s">
        <v>1142</v>
      </c>
      <c r="C42" s="30" t="s">
        <v>1124</v>
      </c>
      <c r="D42" s="13">
        <v>251582</v>
      </c>
      <c r="E42" s="14">
        <v>370.33</v>
      </c>
      <c r="F42" s="15">
        <v>6.6E-3</v>
      </c>
      <c r="G42" s="15"/>
    </row>
    <row r="43" spans="1:7" x14ac:dyDescent="0.3">
      <c r="A43" s="12" t="s">
        <v>1795</v>
      </c>
      <c r="B43" s="30" t="s">
        <v>1796</v>
      </c>
      <c r="C43" s="30" t="s">
        <v>1358</v>
      </c>
      <c r="D43" s="13">
        <v>12367</v>
      </c>
      <c r="E43" s="14">
        <v>369.56</v>
      </c>
      <c r="F43" s="15">
        <v>6.6E-3</v>
      </c>
      <c r="G43" s="15"/>
    </row>
    <row r="44" spans="1:7" x14ac:dyDescent="0.3">
      <c r="A44" s="12" t="s">
        <v>1133</v>
      </c>
      <c r="B44" s="30" t="s">
        <v>1134</v>
      </c>
      <c r="C44" s="30" t="s">
        <v>1124</v>
      </c>
      <c r="D44" s="13">
        <v>164377</v>
      </c>
      <c r="E44" s="14">
        <v>351.68</v>
      </c>
      <c r="F44" s="15">
        <v>6.3E-3</v>
      </c>
      <c r="G44" s="15"/>
    </row>
    <row r="45" spans="1:7" x14ac:dyDescent="0.3">
      <c r="A45" s="12" t="s">
        <v>1165</v>
      </c>
      <c r="B45" s="30" t="s">
        <v>1166</v>
      </c>
      <c r="C45" s="30" t="s">
        <v>1167</v>
      </c>
      <c r="D45" s="13">
        <v>26885</v>
      </c>
      <c r="E45" s="14">
        <v>350.96</v>
      </c>
      <c r="F45" s="15">
        <v>6.3E-3</v>
      </c>
      <c r="G45" s="15"/>
    </row>
    <row r="46" spans="1:7" x14ac:dyDescent="0.3">
      <c r="A46" s="12" t="s">
        <v>1797</v>
      </c>
      <c r="B46" s="30" t="s">
        <v>1798</v>
      </c>
      <c r="C46" s="30" t="s">
        <v>1202</v>
      </c>
      <c r="D46" s="13">
        <v>8836</v>
      </c>
      <c r="E46" s="14">
        <v>346.74</v>
      </c>
      <c r="F46" s="15">
        <v>6.1999999999999998E-3</v>
      </c>
      <c r="G46" s="15"/>
    </row>
    <row r="47" spans="1:7" x14ac:dyDescent="0.3">
      <c r="A47" s="12" t="s">
        <v>1372</v>
      </c>
      <c r="B47" s="30" t="s">
        <v>1373</v>
      </c>
      <c r="C47" s="30" t="s">
        <v>1358</v>
      </c>
      <c r="D47" s="13">
        <v>355321</v>
      </c>
      <c r="E47" s="14">
        <v>341.11</v>
      </c>
      <c r="F47" s="15">
        <v>6.1000000000000004E-3</v>
      </c>
      <c r="G47" s="15"/>
    </row>
    <row r="48" spans="1:7" x14ac:dyDescent="0.3">
      <c r="A48" s="12" t="s">
        <v>1422</v>
      </c>
      <c r="B48" s="30" t="s">
        <v>1423</v>
      </c>
      <c r="C48" s="30" t="s">
        <v>1145</v>
      </c>
      <c r="D48" s="13">
        <v>53843</v>
      </c>
      <c r="E48" s="14">
        <v>331.13</v>
      </c>
      <c r="F48" s="15">
        <v>5.8999999999999999E-3</v>
      </c>
      <c r="G48" s="15"/>
    </row>
    <row r="49" spans="1:7" x14ac:dyDescent="0.3">
      <c r="A49" s="12" t="s">
        <v>1130</v>
      </c>
      <c r="B49" s="30" t="s">
        <v>1799</v>
      </c>
      <c r="C49" s="30" t="s">
        <v>1132</v>
      </c>
      <c r="D49" s="13">
        <v>76605</v>
      </c>
      <c r="E49" s="14">
        <v>327.91</v>
      </c>
      <c r="F49" s="15">
        <v>5.8999999999999999E-3</v>
      </c>
      <c r="G49" s="15"/>
    </row>
    <row r="50" spans="1:7" x14ac:dyDescent="0.3">
      <c r="A50" s="12" t="s">
        <v>1459</v>
      </c>
      <c r="B50" s="30" t="s">
        <v>1460</v>
      </c>
      <c r="C50" s="30" t="s">
        <v>1371</v>
      </c>
      <c r="D50" s="13">
        <v>10261</v>
      </c>
      <c r="E50" s="14">
        <v>323.10000000000002</v>
      </c>
      <c r="F50" s="15">
        <v>5.7999999999999996E-3</v>
      </c>
      <c r="G50" s="15"/>
    </row>
    <row r="51" spans="1:7" x14ac:dyDescent="0.3">
      <c r="A51" s="12" t="s">
        <v>1399</v>
      </c>
      <c r="B51" s="30" t="s">
        <v>1400</v>
      </c>
      <c r="C51" s="30" t="s">
        <v>1401</v>
      </c>
      <c r="D51" s="13">
        <v>1430</v>
      </c>
      <c r="E51" s="14">
        <v>321.85000000000002</v>
      </c>
      <c r="F51" s="15">
        <v>5.7999999999999996E-3</v>
      </c>
      <c r="G51" s="15"/>
    </row>
    <row r="52" spans="1:7" x14ac:dyDescent="0.3">
      <c r="A52" s="12" t="s">
        <v>1706</v>
      </c>
      <c r="B52" s="30" t="s">
        <v>1707</v>
      </c>
      <c r="C52" s="30" t="s">
        <v>1202</v>
      </c>
      <c r="D52" s="13">
        <v>138250</v>
      </c>
      <c r="E52" s="14">
        <v>319.63</v>
      </c>
      <c r="F52" s="15">
        <v>5.7000000000000002E-3</v>
      </c>
      <c r="G52" s="15"/>
    </row>
    <row r="53" spans="1:7" x14ac:dyDescent="0.3">
      <c r="A53" s="12" t="s">
        <v>1800</v>
      </c>
      <c r="B53" s="30" t="s">
        <v>1801</v>
      </c>
      <c r="C53" s="30" t="s">
        <v>1202</v>
      </c>
      <c r="D53" s="13">
        <v>25540</v>
      </c>
      <c r="E53" s="14">
        <v>310.95999999999998</v>
      </c>
      <c r="F53" s="15">
        <v>5.5999999999999999E-3</v>
      </c>
      <c r="G53" s="15"/>
    </row>
    <row r="54" spans="1:7" x14ac:dyDescent="0.3">
      <c r="A54" s="12" t="s">
        <v>1377</v>
      </c>
      <c r="B54" s="30" t="s">
        <v>1378</v>
      </c>
      <c r="C54" s="30" t="s">
        <v>1132</v>
      </c>
      <c r="D54" s="13">
        <v>8961</v>
      </c>
      <c r="E54" s="14">
        <v>308.88</v>
      </c>
      <c r="F54" s="15">
        <v>5.4999999999999997E-3</v>
      </c>
      <c r="G54" s="15"/>
    </row>
    <row r="55" spans="1:7" x14ac:dyDescent="0.3">
      <c r="A55" s="12" t="s">
        <v>1439</v>
      </c>
      <c r="B55" s="30" t="s">
        <v>1440</v>
      </c>
      <c r="C55" s="30" t="s">
        <v>1145</v>
      </c>
      <c r="D55" s="13">
        <v>1332</v>
      </c>
      <c r="E55" s="14">
        <v>308.75</v>
      </c>
      <c r="F55" s="15">
        <v>5.4999999999999997E-3</v>
      </c>
      <c r="G55" s="15"/>
    </row>
    <row r="56" spans="1:7" x14ac:dyDescent="0.3">
      <c r="A56" s="12" t="s">
        <v>1226</v>
      </c>
      <c r="B56" s="30" t="s">
        <v>1227</v>
      </c>
      <c r="C56" s="30" t="s">
        <v>1145</v>
      </c>
      <c r="D56" s="13">
        <v>25010</v>
      </c>
      <c r="E56" s="14">
        <v>296.66000000000003</v>
      </c>
      <c r="F56" s="15">
        <v>5.3E-3</v>
      </c>
      <c r="G56" s="15"/>
    </row>
    <row r="57" spans="1:7" x14ac:dyDescent="0.3">
      <c r="A57" s="12" t="s">
        <v>1738</v>
      </c>
      <c r="B57" s="30" t="s">
        <v>1739</v>
      </c>
      <c r="C57" s="30" t="s">
        <v>1232</v>
      </c>
      <c r="D57" s="13">
        <v>4082</v>
      </c>
      <c r="E57" s="14">
        <v>295.01</v>
      </c>
      <c r="F57" s="15">
        <v>5.3E-3</v>
      </c>
      <c r="G57" s="15"/>
    </row>
    <row r="58" spans="1:7" x14ac:dyDescent="0.3">
      <c r="A58" s="12" t="s">
        <v>1307</v>
      </c>
      <c r="B58" s="30" t="s">
        <v>1308</v>
      </c>
      <c r="C58" s="30" t="s">
        <v>1202</v>
      </c>
      <c r="D58" s="13">
        <v>15177</v>
      </c>
      <c r="E58" s="14">
        <v>291.3</v>
      </c>
      <c r="F58" s="15">
        <v>5.1999999999999998E-3</v>
      </c>
      <c r="G58" s="15"/>
    </row>
    <row r="59" spans="1:7" x14ac:dyDescent="0.3">
      <c r="A59" s="12" t="s">
        <v>1802</v>
      </c>
      <c r="B59" s="30" t="s">
        <v>1803</v>
      </c>
      <c r="C59" s="30" t="s">
        <v>1153</v>
      </c>
      <c r="D59" s="13">
        <v>9074</v>
      </c>
      <c r="E59" s="14">
        <v>282.25</v>
      </c>
      <c r="F59" s="15">
        <v>5.1000000000000004E-3</v>
      </c>
      <c r="G59" s="15"/>
    </row>
    <row r="60" spans="1:7" x14ac:dyDescent="0.3">
      <c r="A60" s="12" t="s">
        <v>1177</v>
      </c>
      <c r="B60" s="30" t="s">
        <v>1178</v>
      </c>
      <c r="C60" s="30" t="s">
        <v>1179</v>
      </c>
      <c r="D60" s="13">
        <v>225261</v>
      </c>
      <c r="E60" s="14">
        <v>280.22000000000003</v>
      </c>
      <c r="F60" s="15">
        <v>5.0000000000000001E-3</v>
      </c>
      <c r="G60" s="15"/>
    </row>
    <row r="61" spans="1:7" x14ac:dyDescent="0.3">
      <c r="A61" s="12" t="s">
        <v>1205</v>
      </c>
      <c r="B61" s="30" t="s">
        <v>1206</v>
      </c>
      <c r="C61" s="30" t="s">
        <v>1207</v>
      </c>
      <c r="D61" s="13">
        <v>5078</v>
      </c>
      <c r="E61" s="14">
        <v>271.32</v>
      </c>
      <c r="F61" s="15">
        <v>4.8999999999999998E-3</v>
      </c>
      <c r="G61" s="15"/>
    </row>
    <row r="62" spans="1:7" x14ac:dyDescent="0.3">
      <c r="A62" s="12" t="s">
        <v>1447</v>
      </c>
      <c r="B62" s="30" t="s">
        <v>1448</v>
      </c>
      <c r="C62" s="30" t="s">
        <v>1371</v>
      </c>
      <c r="D62" s="13">
        <v>8556</v>
      </c>
      <c r="E62" s="14">
        <v>270.45999999999998</v>
      </c>
      <c r="F62" s="15">
        <v>4.7999999999999996E-3</v>
      </c>
      <c r="G62" s="15"/>
    </row>
    <row r="63" spans="1:7" x14ac:dyDescent="0.3">
      <c r="A63" s="12" t="s">
        <v>1804</v>
      </c>
      <c r="B63" s="30" t="s">
        <v>1805</v>
      </c>
      <c r="C63" s="30" t="s">
        <v>1295</v>
      </c>
      <c r="D63" s="13">
        <v>8864</v>
      </c>
      <c r="E63" s="14">
        <v>270.35000000000002</v>
      </c>
      <c r="F63" s="15">
        <v>4.7999999999999996E-3</v>
      </c>
      <c r="G63" s="15"/>
    </row>
    <row r="64" spans="1:7" x14ac:dyDescent="0.3">
      <c r="A64" s="12" t="s">
        <v>1406</v>
      </c>
      <c r="B64" s="30" t="s">
        <v>1407</v>
      </c>
      <c r="C64" s="30" t="s">
        <v>1167</v>
      </c>
      <c r="D64" s="13">
        <v>20360</v>
      </c>
      <c r="E64" s="14">
        <v>266.62</v>
      </c>
      <c r="F64" s="15">
        <v>4.7999999999999996E-3</v>
      </c>
      <c r="G64" s="15"/>
    </row>
    <row r="65" spans="1:7" x14ac:dyDescent="0.3">
      <c r="A65" s="12" t="s">
        <v>1356</v>
      </c>
      <c r="B65" s="30" t="s">
        <v>1357</v>
      </c>
      <c r="C65" s="30" t="s">
        <v>1358</v>
      </c>
      <c r="D65" s="13">
        <v>1398</v>
      </c>
      <c r="E65" s="14">
        <v>265.89999999999998</v>
      </c>
      <c r="F65" s="15">
        <v>4.7999999999999996E-3</v>
      </c>
      <c r="G65" s="15"/>
    </row>
    <row r="66" spans="1:7" x14ac:dyDescent="0.3">
      <c r="A66" s="12" t="s">
        <v>1806</v>
      </c>
      <c r="B66" s="30" t="s">
        <v>1807</v>
      </c>
      <c r="C66" s="30" t="s">
        <v>1232</v>
      </c>
      <c r="D66" s="13">
        <v>22866</v>
      </c>
      <c r="E66" s="14">
        <v>263.48</v>
      </c>
      <c r="F66" s="15">
        <v>4.7000000000000002E-3</v>
      </c>
      <c r="G66" s="15"/>
    </row>
    <row r="67" spans="1:7" x14ac:dyDescent="0.3">
      <c r="A67" s="12" t="s">
        <v>1808</v>
      </c>
      <c r="B67" s="30" t="s">
        <v>1809</v>
      </c>
      <c r="C67" s="30" t="s">
        <v>1274</v>
      </c>
      <c r="D67" s="13">
        <v>14465</v>
      </c>
      <c r="E67" s="14">
        <v>262.45</v>
      </c>
      <c r="F67" s="15">
        <v>4.7000000000000002E-3</v>
      </c>
      <c r="G67" s="15"/>
    </row>
    <row r="68" spans="1:7" x14ac:dyDescent="0.3">
      <c r="A68" s="12" t="s">
        <v>1810</v>
      </c>
      <c r="B68" s="30" t="s">
        <v>1811</v>
      </c>
      <c r="C68" s="30" t="s">
        <v>1193</v>
      </c>
      <c r="D68" s="13">
        <v>83027</v>
      </c>
      <c r="E68" s="14">
        <v>256.26</v>
      </c>
      <c r="F68" s="15">
        <v>4.5999999999999999E-3</v>
      </c>
      <c r="G68" s="15"/>
    </row>
    <row r="69" spans="1:7" x14ac:dyDescent="0.3">
      <c r="A69" s="12" t="s">
        <v>1708</v>
      </c>
      <c r="B69" s="30" t="s">
        <v>1709</v>
      </c>
      <c r="C69" s="30" t="s">
        <v>1207</v>
      </c>
      <c r="D69" s="13">
        <v>7252</v>
      </c>
      <c r="E69" s="14">
        <v>254.74</v>
      </c>
      <c r="F69" s="15">
        <v>4.5999999999999999E-3</v>
      </c>
      <c r="G69" s="15"/>
    </row>
    <row r="70" spans="1:7" x14ac:dyDescent="0.3">
      <c r="A70" s="12" t="s">
        <v>1393</v>
      </c>
      <c r="B70" s="30" t="s">
        <v>1394</v>
      </c>
      <c r="C70" s="30" t="s">
        <v>1199</v>
      </c>
      <c r="D70" s="13">
        <v>6869</v>
      </c>
      <c r="E70" s="14">
        <v>237.19</v>
      </c>
      <c r="F70" s="15">
        <v>4.3E-3</v>
      </c>
      <c r="G70" s="15"/>
    </row>
    <row r="71" spans="1:7" x14ac:dyDescent="0.3">
      <c r="A71" s="12" t="s">
        <v>1374</v>
      </c>
      <c r="B71" s="30" t="s">
        <v>1375</v>
      </c>
      <c r="C71" s="30" t="s">
        <v>1376</v>
      </c>
      <c r="D71" s="13">
        <v>605</v>
      </c>
      <c r="E71" s="14">
        <v>235.82</v>
      </c>
      <c r="F71" s="15">
        <v>4.1999999999999997E-3</v>
      </c>
      <c r="G71" s="15"/>
    </row>
    <row r="72" spans="1:7" x14ac:dyDescent="0.3">
      <c r="A72" s="12" t="s">
        <v>1424</v>
      </c>
      <c r="B72" s="30" t="s">
        <v>1425</v>
      </c>
      <c r="C72" s="30" t="s">
        <v>1145</v>
      </c>
      <c r="D72" s="13">
        <v>6231</v>
      </c>
      <c r="E72" s="14">
        <v>234.61</v>
      </c>
      <c r="F72" s="15">
        <v>4.1999999999999997E-3</v>
      </c>
      <c r="G72" s="15"/>
    </row>
    <row r="73" spans="1:7" x14ac:dyDescent="0.3">
      <c r="A73" s="12" t="s">
        <v>1702</v>
      </c>
      <c r="B73" s="30" t="s">
        <v>1703</v>
      </c>
      <c r="C73" s="30" t="s">
        <v>1124</v>
      </c>
      <c r="D73" s="13">
        <v>54824</v>
      </c>
      <c r="E73" s="14">
        <v>232.21</v>
      </c>
      <c r="F73" s="15">
        <v>4.1999999999999997E-3</v>
      </c>
      <c r="G73" s="15"/>
    </row>
    <row r="74" spans="1:7" x14ac:dyDescent="0.3">
      <c r="A74" s="12" t="s">
        <v>1300</v>
      </c>
      <c r="B74" s="30" t="s">
        <v>1301</v>
      </c>
      <c r="C74" s="30" t="s">
        <v>1302</v>
      </c>
      <c r="D74" s="13">
        <v>28585</v>
      </c>
      <c r="E74" s="14">
        <v>229.87</v>
      </c>
      <c r="F74" s="15">
        <v>4.1000000000000003E-3</v>
      </c>
      <c r="G74" s="15"/>
    </row>
    <row r="75" spans="1:7" x14ac:dyDescent="0.3">
      <c r="A75" s="12" t="s">
        <v>1329</v>
      </c>
      <c r="B75" s="30" t="s">
        <v>1330</v>
      </c>
      <c r="C75" s="30" t="s">
        <v>1127</v>
      </c>
      <c r="D75" s="13">
        <v>61437</v>
      </c>
      <c r="E75" s="14">
        <v>212.94</v>
      </c>
      <c r="F75" s="15">
        <v>3.8E-3</v>
      </c>
      <c r="G75" s="15"/>
    </row>
    <row r="76" spans="1:7" x14ac:dyDescent="0.3">
      <c r="A76" s="12" t="s">
        <v>1335</v>
      </c>
      <c r="B76" s="30" t="s">
        <v>1336</v>
      </c>
      <c r="C76" s="30" t="s">
        <v>1145</v>
      </c>
      <c r="D76" s="13">
        <v>5848</v>
      </c>
      <c r="E76" s="14">
        <v>210.87</v>
      </c>
      <c r="F76" s="15">
        <v>3.8E-3</v>
      </c>
      <c r="G76" s="15"/>
    </row>
    <row r="77" spans="1:7" x14ac:dyDescent="0.3">
      <c r="A77" s="12" t="s">
        <v>1756</v>
      </c>
      <c r="B77" s="30" t="s">
        <v>1757</v>
      </c>
      <c r="C77" s="30" t="s">
        <v>1264</v>
      </c>
      <c r="D77" s="13">
        <v>100000</v>
      </c>
      <c r="E77" s="14">
        <v>149.85</v>
      </c>
      <c r="F77" s="15">
        <v>2.7000000000000001E-3</v>
      </c>
      <c r="G77" s="15"/>
    </row>
    <row r="78" spans="1:7" x14ac:dyDescent="0.3">
      <c r="A78" s="12" t="s">
        <v>1698</v>
      </c>
      <c r="B78" s="30" t="s">
        <v>1699</v>
      </c>
      <c r="C78" s="30" t="s">
        <v>1132</v>
      </c>
      <c r="D78" s="13">
        <v>370</v>
      </c>
      <c r="E78" s="14">
        <v>5.63</v>
      </c>
      <c r="F78" s="15">
        <v>1E-4</v>
      </c>
      <c r="G78" s="15"/>
    </row>
    <row r="79" spans="1:7" x14ac:dyDescent="0.3">
      <c r="A79" s="12" t="s">
        <v>1754</v>
      </c>
      <c r="B79" s="30" t="s">
        <v>1755</v>
      </c>
      <c r="C79" s="30" t="s">
        <v>1207</v>
      </c>
      <c r="D79" s="13">
        <v>189</v>
      </c>
      <c r="E79" s="14">
        <v>3.21</v>
      </c>
      <c r="F79" s="15">
        <v>1E-4</v>
      </c>
      <c r="G79" s="15"/>
    </row>
    <row r="80" spans="1:7" x14ac:dyDescent="0.3">
      <c r="A80" s="12" t="s">
        <v>1812</v>
      </c>
      <c r="B80" s="30" t="s">
        <v>1813</v>
      </c>
      <c r="C80" s="30" t="s">
        <v>1371</v>
      </c>
      <c r="D80" s="13">
        <v>494</v>
      </c>
      <c r="E80" s="14">
        <v>2.81</v>
      </c>
      <c r="F80" s="15">
        <v>1E-4</v>
      </c>
      <c r="G80" s="15"/>
    </row>
    <row r="81" spans="1:7" x14ac:dyDescent="0.3">
      <c r="A81" s="12" t="s">
        <v>1814</v>
      </c>
      <c r="B81" s="30" t="s">
        <v>1815</v>
      </c>
      <c r="C81" s="30" t="s">
        <v>1421</v>
      </c>
      <c r="D81" s="13">
        <v>450</v>
      </c>
      <c r="E81" s="14">
        <v>1.1399999999999999</v>
      </c>
      <c r="F81" s="15">
        <v>0</v>
      </c>
      <c r="G81" s="15"/>
    </row>
    <row r="82" spans="1:7" x14ac:dyDescent="0.3">
      <c r="A82" s="16" t="s">
        <v>124</v>
      </c>
      <c r="B82" s="31"/>
      <c r="C82" s="31"/>
      <c r="D82" s="17"/>
      <c r="E82" s="37">
        <v>51100.9</v>
      </c>
      <c r="F82" s="38">
        <v>0.91600000000000004</v>
      </c>
      <c r="G82" s="20"/>
    </row>
    <row r="83" spans="1:7" x14ac:dyDescent="0.3">
      <c r="A83" s="16" t="s">
        <v>1477</v>
      </c>
      <c r="B83" s="30"/>
      <c r="C83" s="30"/>
      <c r="D83" s="13"/>
      <c r="E83" s="14"/>
      <c r="F83" s="15"/>
      <c r="G83" s="15"/>
    </row>
    <row r="84" spans="1:7" x14ac:dyDescent="0.3">
      <c r="A84" s="16" t="s">
        <v>124</v>
      </c>
      <c r="B84" s="30"/>
      <c r="C84" s="30"/>
      <c r="D84" s="13"/>
      <c r="E84" s="39" t="s">
        <v>112</v>
      </c>
      <c r="F84" s="40" t="s">
        <v>112</v>
      </c>
      <c r="G84" s="15"/>
    </row>
    <row r="85" spans="1:7" x14ac:dyDescent="0.3">
      <c r="A85" s="21" t="s">
        <v>154</v>
      </c>
      <c r="B85" s="32"/>
      <c r="C85" s="32"/>
      <c r="D85" s="22"/>
      <c r="E85" s="27">
        <v>51100.9</v>
      </c>
      <c r="F85" s="28">
        <v>0.91600000000000004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1478</v>
      </c>
      <c r="B87" s="30"/>
      <c r="C87" s="30"/>
      <c r="D87" s="13"/>
      <c r="E87" s="14"/>
      <c r="F87" s="15"/>
      <c r="G87" s="15"/>
    </row>
    <row r="88" spans="1:7" x14ac:dyDescent="0.3">
      <c r="A88" s="16" t="s">
        <v>1479</v>
      </c>
      <c r="B88" s="30"/>
      <c r="C88" s="30"/>
      <c r="D88" s="13"/>
      <c r="E88" s="14"/>
      <c r="F88" s="15"/>
      <c r="G88" s="15"/>
    </row>
    <row r="89" spans="1:7" x14ac:dyDescent="0.3">
      <c r="A89" s="12" t="s">
        <v>1816</v>
      </c>
      <c r="B89" s="30"/>
      <c r="C89" s="30" t="s">
        <v>1762</v>
      </c>
      <c r="D89" s="13">
        <v>1500</v>
      </c>
      <c r="E89" s="14">
        <v>672.72</v>
      </c>
      <c r="F89" s="15">
        <v>1.2057E-2</v>
      </c>
      <c r="G89" s="15"/>
    </row>
    <row r="90" spans="1:7" x14ac:dyDescent="0.3">
      <c r="A90" s="12" t="s">
        <v>1760</v>
      </c>
      <c r="B90" s="30"/>
      <c r="C90" s="30" t="s">
        <v>1132</v>
      </c>
      <c r="D90" s="13">
        <v>29400</v>
      </c>
      <c r="E90" s="14">
        <v>448.03</v>
      </c>
      <c r="F90" s="15">
        <v>8.0300000000000007E-3</v>
      </c>
      <c r="G90" s="15"/>
    </row>
    <row r="91" spans="1:7" x14ac:dyDescent="0.3">
      <c r="A91" s="12" t="s">
        <v>1758</v>
      </c>
      <c r="B91" s="30"/>
      <c r="C91" s="30" t="s">
        <v>1207</v>
      </c>
      <c r="D91" s="13">
        <v>19800</v>
      </c>
      <c r="E91" s="14">
        <v>335.25</v>
      </c>
      <c r="F91" s="15">
        <v>6.0089999999999996E-3</v>
      </c>
      <c r="G91" s="15"/>
    </row>
    <row r="92" spans="1:7" x14ac:dyDescent="0.3">
      <c r="A92" s="12" t="s">
        <v>1817</v>
      </c>
      <c r="B92" s="30"/>
      <c r="C92" s="30" t="s">
        <v>1271</v>
      </c>
      <c r="D92" s="13">
        <v>12600</v>
      </c>
      <c r="E92" s="14">
        <v>332.54</v>
      </c>
      <c r="F92" s="15">
        <v>5.96E-3</v>
      </c>
      <c r="G92" s="15"/>
    </row>
    <row r="93" spans="1:7" x14ac:dyDescent="0.3">
      <c r="A93" s="12" t="s">
        <v>1761</v>
      </c>
      <c r="B93" s="30"/>
      <c r="C93" s="30" t="s">
        <v>1762</v>
      </c>
      <c r="D93" s="13">
        <v>1400</v>
      </c>
      <c r="E93" s="14">
        <v>275.93</v>
      </c>
      <c r="F93" s="15">
        <v>4.9449999999999997E-3</v>
      </c>
      <c r="G93" s="15"/>
    </row>
    <row r="94" spans="1:7" x14ac:dyDescent="0.3">
      <c r="A94" s="12" t="s">
        <v>1818</v>
      </c>
      <c r="B94" s="30"/>
      <c r="C94" s="30" t="s">
        <v>1371</v>
      </c>
      <c r="D94" s="13">
        <v>44880</v>
      </c>
      <c r="E94" s="14">
        <v>255.12</v>
      </c>
      <c r="F94" s="15">
        <v>4.5719999999999997E-3</v>
      </c>
      <c r="G94" s="15"/>
    </row>
    <row r="95" spans="1:7" x14ac:dyDescent="0.3">
      <c r="A95" s="16" t="s">
        <v>124</v>
      </c>
      <c r="B95" s="31"/>
      <c r="C95" s="31"/>
      <c r="D95" s="17"/>
      <c r="E95" s="37">
        <v>2319.59</v>
      </c>
      <c r="F95" s="38">
        <v>4.1572999999999999E-2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21" t="s">
        <v>154</v>
      </c>
      <c r="B99" s="32"/>
      <c r="C99" s="32"/>
      <c r="D99" s="22"/>
      <c r="E99" s="18">
        <v>2319.59</v>
      </c>
      <c r="F99" s="19">
        <v>4.1572999999999999E-2</v>
      </c>
      <c r="G99" s="20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113</v>
      </c>
      <c r="B101" s="30"/>
      <c r="C101" s="30"/>
      <c r="D101" s="13"/>
      <c r="E101" s="14"/>
      <c r="F101" s="15"/>
      <c r="G101" s="15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16" t="s">
        <v>114</v>
      </c>
      <c r="B103" s="30"/>
      <c r="C103" s="30"/>
      <c r="D103" s="13"/>
      <c r="E103" s="14"/>
      <c r="F103" s="15"/>
      <c r="G103" s="15"/>
    </row>
    <row r="104" spans="1:7" x14ac:dyDescent="0.3">
      <c r="A104" s="12" t="s">
        <v>1819</v>
      </c>
      <c r="B104" s="30" t="s">
        <v>1820</v>
      </c>
      <c r="C104" s="30" t="s">
        <v>117</v>
      </c>
      <c r="D104" s="13">
        <v>200000</v>
      </c>
      <c r="E104" s="14">
        <v>198.83</v>
      </c>
      <c r="F104" s="15">
        <v>3.5999999999999999E-3</v>
      </c>
      <c r="G104" s="15">
        <v>6.7003999999999994E-2</v>
      </c>
    </row>
    <row r="105" spans="1:7" x14ac:dyDescent="0.3">
      <c r="A105" s="12" t="s">
        <v>1821</v>
      </c>
      <c r="B105" s="30" t="s">
        <v>1822</v>
      </c>
      <c r="C105" s="30" t="s">
        <v>117</v>
      </c>
      <c r="D105" s="13">
        <v>200000</v>
      </c>
      <c r="E105" s="14">
        <v>198.32</v>
      </c>
      <c r="F105" s="15">
        <v>3.5999999999999999E-3</v>
      </c>
      <c r="G105" s="15">
        <v>6.7176E-2</v>
      </c>
    </row>
    <row r="106" spans="1:7" x14ac:dyDescent="0.3">
      <c r="A106" s="16" t="s">
        <v>124</v>
      </c>
      <c r="B106" s="31"/>
      <c r="C106" s="31"/>
      <c r="D106" s="17"/>
      <c r="E106" s="37">
        <v>397.15</v>
      </c>
      <c r="F106" s="38">
        <v>7.1999999999999998E-3</v>
      </c>
      <c r="G106" s="20"/>
    </row>
    <row r="107" spans="1:7" x14ac:dyDescent="0.3">
      <c r="A107" s="12"/>
      <c r="B107" s="30"/>
      <c r="C107" s="30"/>
      <c r="D107" s="13"/>
      <c r="E107" s="14"/>
      <c r="F107" s="15"/>
      <c r="G107" s="15"/>
    </row>
    <row r="108" spans="1:7" x14ac:dyDescent="0.3">
      <c r="A108" s="21" t="s">
        <v>154</v>
      </c>
      <c r="B108" s="32"/>
      <c r="C108" s="32"/>
      <c r="D108" s="22"/>
      <c r="E108" s="18">
        <v>397.15</v>
      </c>
      <c r="F108" s="19">
        <v>7.1999999999999998E-3</v>
      </c>
      <c r="G108" s="20"/>
    </row>
    <row r="109" spans="1:7" x14ac:dyDescent="0.3">
      <c r="A109" s="12"/>
      <c r="B109" s="30"/>
      <c r="C109" s="30"/>
      <c r="D109" s="13"/>
      <c r="E109" s="14"/>
      <c r="F109" s="15"/>
      <c r="G109" s="15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16" t="s">
        <v>155</v>
      </c>
      <c r="B111" s="30"/>
      <c r="C111" s="30"/>
      <c r="D111" s="13"/>
      <c r="E111" s="14"/>
      <c r="F111" s="15"/>
      <c r="G111" s="15"/>
    </row>
    <row r="112" spans="1:7" x14ac:dyDescent="0.3">
      <c r="A112" s="12" t="s">
        <v>156</v>
      </c>
      <c r="B112" s="30"/>
      <c r="C112" s="30"/>
      <c r="D112" s="13"/>
      <c r="E112" s="14">
        <v>4289.8</v>
      </c>
      <c r="F112" s="15">
        <v>7.6899999999999996E-2</v>
      </c>
      <c r="G112" s="15">
        <v>6.8055000000000004E-2</v>
      </c>
    </row>
    <row r="113" spans="1:7" x14ac:dyDescent="0.3">
      <c r="A113" s="16" t="s">
        <v>124</v>
      </c>
      <c r="B113" s="31"/>
      <c r="C113" s="31"/>
      <c r="D113" s="17"/>
      <c r="E113" s="37">
        <v>4289.8</v>
      </c>
      <c r="F113" s="38">
        <v>7.6899999999999996E-2</v>
      </c>
      <c r="G113" s="20"/>
    </row>
    <row r="114" spans="1:7" x14ac:dyDescent="0.3">
      <c r="A114" s="12"/>
      <c r="B114" s="30"/>
      <c r="C114" s="30"/>
      <c r="D114" s="13"/>
      <c r="E114" s="14"/>
      <c r="F114" s="15"/>
      <c r="G114" s="15"/>
    </row>
    <row r="115" spans="1:7" x14ac:dyDescent="0.3">
      <c r="A115" s="21" t="s">
        <v>154</v>
      </c>
      <c r="B115" s="32"/>
      <c r="C115" s="32"/>
      <c r="D115" s="22"/>
      <c r="E115" s="18">
        <v>4289.8</v>
      </c>
      <c r="F115" s="19">
        <v>7.6899999999999996E-2</v>
      </c>
      <c r="G115" s="20"/>
    </row>
    <row r="116" spans="1:7" x14ac:dyDescent="0.3">
      <c r="A116" s="12" t="s">
        <v>157</v>
      </c>
      <c r="B116" s="30"/>
      <c r="C116" s="30"/>
      <c r="D116" s="13"/>
      <c r="E116" s="14">
        <v>1.5996843000000001</v>
      </c>
      <c r="F116" s="15">
        <v>2.8E-5</v>
      </c>
      <c r="G116" s="15"/>
    </row>
    <row r="117" spans="1:7" x14ac:dyDescent="0.3">
      <c r="A117" s="12" t="s">
        <v>158</v>
      </c>
      <c r="B117" s="30"/>
      <c r="C117" s="30"/>
      <c r="D117" s="13"/>
      <c r="E117" s="14">
        <v>1.5303157000000001</v>
      </c>
      <c r="F117" s="24">
        <v>-1.2799999999999999E-4</v>
      </c>
      <c r="G117" s="15">
        <v>6.8055000000000004E-2</v>
      </c>
    </row>
    <row r="118" spans="1:7" x14ac:dyDescent="0.3">
      <c r="A118" s="25" t="s">
        <v>159</v>
      </c>
      <c r="B118" s="33"/>
      <c r="C118" s="33"/>
      <c r="D118" s="26"/>
      <c r="E118" s="27">
        <v>55790.98</v>
      </c>
      <c r="F118" s="28">
        <v>1</v>
      </c>
      <c r="G118" s="28"/>
    </row>
    <row r="120" spans="1:7" x14ac:dyDescent="0.3">
      <c r="A120" s="1" t="s">
        <v>1687</v>
      </c>
    </row>
    <row r="123" spans="1:7" x14ac:dyDescent="0.3">
      <c r="A123" s="1" t="s">
        <v>162</v>
      </c>
    </row>
    <row r="124" spans="1:7" x14ac:dyDescent="0.3">
      <c r="A124" s="53" t="s">
        <v>163</v>
      </c>
      <c r="B124" s="34" t="s">
        <v>112</v>
      </c>
    </row>
    <row r="125" spans="1:7" x14ac:dyDescent="0.3">
      <c r="A125" t="s">
        <v>164</v>
      </c>
    </row>
    <row r="126" spans="1:7" x14ac:dyDescent="0.3">
      <c r="A126" t="s">
        <v>165</v>
      </c>
      <c r="B126" t="s">
        <v>166</v>
      </c>
      <c r="C126" t="s">
        <v>166</v>
      </c>
    </row>
    <row r="127" spans="1:7" x14ac:dyDescent="0.3">
      <c r="B127" s="54">
        <v>45169</v>
      </c>
      <c r="C127" s="54">
        <v>45198</v>
      </c>
    </row>
    <row r="128" spans="1:7" x14ac:dyDescent="0.3">
      <c r="A128" t="s">
        <v>170</v>
      </c>
      <c r="B128">
        <v>69.84</v>
      </c>
      <c r="C128">
        <v>71.47</v>
      </c>
      <c r="E128" s="2"/>
    </row>
    <row r="129" spans="1:5" x14ac:dyDescent="0.3">
      <c r="A129" t="s">
        <v>171</v>
      </c>
      <c r="B129">
        <v>31.68</v>
      </c>
      <c r="C129">
        <v>31.42</v>
      </c>
      <c r="E129" s="2"/>
    </row>
    <row r="130" spans="1:5" x14ac:dyDescent="0.3">
      <c r="A130" t="s">
        <v>1823</v>
      </c>
      <c r="B130">
        <v>63.01</v>
      </c>
      <c r="C130">
        <v>64.39</v>
      </c>
      <c r="E130" s="2"/>
    </row>
    <row r="131" spans="1:5" x14ac:dyDescent="0.3">
      <c r="A131" t="s">
        <v>1824</v>
      </c>
      <c r="B131">
        <v>63.76</v>
      </c>
      <c r="C131">
        <v>65.16</v>
      </c>
      <c r="E131" s="2"/>
    </row>
    <row r="132" spans="1:5" x14ac:dyDescent="0.3">
      <c r="A132" t="s">
        <v>1825</v>
      </c>
      <c r="B132">
        <v>62.18</v>
      </c>
      <c r="C132">
        <v>63.55</v>
      </c>
      <c r="E132" s="2"/>
    </row>
    <row r="133" spans="1:5" x14ac:dyDescent="0.3">
      <c r="A133" t="s">
        <v>1826</v>
      </c>
      <c r="B133">
        <v>50.82</v>
      </c>
      <c r="C133">
        <v>51.94</v>
      </c>
      <c r="E133" s="2"/>
    </row>
    <row r="134" spans="1:5" x14ac:dyDescent="0.3">
      <c r="A134" t="s">
        <v>634</v>
      </c>
      <c r="B134">
        <v>62.62</v>
      </c>
      <c r="C134">
        <v>64</v>
      </c>
      <c r="E134" s="2"/>
    </row>
    <row r="135" spans="1:5" x14ac:dyDescent="0.3">
      <c r="A135" t="s">
        <v>635</v>
      </c>
      <c r="B135">
        <v>23.93</v>
      </c>
      <c r="C135">
        <v>23.45</v>
      </c>
      <c r="E135" s="2"/>
    </row>
    <row r="136" spans="1:5" x14ac:dyDescent="0.3">
      <c r="E136" s="2"/>
    </row>
    <row r="137" spans="1:5" x14ac:dyDescent="0.3">
      <c r="A137" t="s">
        <v>638</v>
      </c>
    </row>
    <row r="139" spans="1:5" x14ac:dyDescent="0.3">
      <c r="A139" s="56" t="s">
        <v>639</v>
      </c>
      <c r="B139" s="56" t="s">
        <v>640</v>
      </c>
      <c r="C139" s="56" t="s">
        <v>641</v>
      </c>
      <c r="D139" s="56" t="s">
        <v>642</v>
      </c>
    </row>
    <row r="140" spans="1:5" x14ac:dyDescent="0.3">
      <c r="A140" s="56" t="s">
        <v>1827</v>
      </c>
      <c r="B140" s="56"/>
      <c r="C140" s="56">
        <v>1</v>
      </c>
      <c r="D140" s="56">
        <v>1</v>
      </c>
    </row>
    <row r="141" spans="1:5" x14ac:dyDescent="0.3">
      <c r="A141" s="56" t="s">
        <v>1828</v>
      </c>
      <c r="B141" s="56"/>
      <c r="C141" s="56">
        <v>1</v>
      </c>
      <c r="D141" s="56">
        <v>1</v>
      </c>
    </row>
    <row r="143" spans="1:5" x14ac:dyDescent="0.3">
      <c r="A143" t="s">
        <v>182</v>
      </c>
      <c r="B143" s="34" t="s">
        <v>112</v>
      </c>
    </row>
    <row r="144" spans="1:5" ht="30" customHeight="1" x14ac:dyDescent="0.3">
      <c r="A144" s="53" t="s">
        <v>183</v>
      </c>
      <c r="B144" s="34" t="s">
        <v>112</v>
      </c>
    </row>
    <row r="145" spans="1:4" ht="30" customHeight="1" x14ac:dyDescent="0.3">
      <c r="A145" s="53" t="s">
        <v>184</v>
      </c>
      <c r="B145" s="34" t="s">
        <v>112</v>
      </c>
    </row>
    <row r="146" spans="1:4" x14ac:dyDescent="0.3">
      <c r="A146" t="s">
        <v>1688</v>
      </c>
      <c r="B146" s="55">
        <v>1.462623</v>
      </c>
    </row>
    <row r="147" spans="1:4" ht="45" customHeight="1" x14ac:dyDescent="0.3">
      <c r="A147" s="53" t="s">
        <v>186</v>
      </c>
      <c r="B147" s="34">
        <v>2319.5835099999999</v>
      </c>
    </row>
    <row r="148" spans="1:4" ht="30" customHeight="1" x14ac:dyDescent="0.3">
      <c r="A148" s="53" t="s">
        <v>187</v>
      </c>
      <c r="B148" s="34" t="s">
        <v>112</v>
      </c>
    </row>
    <row r="149" spans="1:4" ht="30" customHeight="1" x14ac:dyDescent="0.3">
      <c r="A149" s="53" t="s">
        <v>188</v>
      </c>
      <c r="B149" s="34" t="s">
        <v>112</v>
      </c>
    </row>
    <row r="150" spans="1:4" x14ac:dyDescent="0.3">
      <c r="A150" t="s">
        <v>189</v>
      </c>
      <c r="B150" s="34" t="s">
        <v>112</v>
      </c>
    </row>
    <row r="151" spans="1:4" x14ac:dyDescent="0.3">
      <c r="A151" t="s">
        <v>190</v>
      </c>
      <c r="B151" s="34" t="s">
        <v>112</v>
      </c>
    </row>
    <row r="153" spans="1:4" ht="70.05" customHeight="1" x14ac:dyDescent="0.3">
      <c r="A153" s="76" t="s">
        <v>200</v>
      </c>
      <c r="B153" s="76" t="s">
        <v>201</v>
      </c>
      <c r="C153" s="76" t="s">
        <v>5</v>
      </c>
      <c r="D153" s="76" t="s">
        <v>6</v>
      </c>
    </row>
    <row r="154" spans="1:4" ht="70.05" customHeight="1" x14ac:dyDescent="0.3">
      <c r="A154" s="76" t="s">
        <v>1829</v>
      </c>
      <c r="B154" s="76"/>
      <c r="C154" s="76" t="s">
        <v>53</v>
      </c>
      <c r="D15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8"/>
  <sheetViews>
    <sheetView showGridLines="0" workbookViewId="0">
      <pane ySplit="4" topLeftCell="A81" activePane="bottomLeft" state="frozen"/>
      <selection pane="bottomLeft" activeCell="C89" sqref="C89:C97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1830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1831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696011</v>
      </c>
      <c r="E8" s="14">
        <v>10623.22</v>
      </c>
      <c r="F8" s="15">
        <v>8.0199999999999994E-2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1109831</v>
      </c>
      <c r="E9" s="14">
        <v>10564.48</v>
      </c>
      <c r="F9" s="15">
        <v>7.9799999999999996E-2</v>
      </c>
      <c r="G9" s="15"/>
    </row>
    <row r="10" spans="1:8" x14ac:dyDescent="0.3">
      <c r="A10" s="12" t="s">
        <v>1364</v>
      </c>
      <c r="B10" s="30" t="s">
        <v>1365</v>
      </c>
      <c r="C10" s="30" t="s">
        <v>1366</v>
      </c>
      <c r="D10" s="13">
        <v>248743</v>
      </c>
      <c r="E10" s="14">
        <v>7520.87</v>
      </c>
      <c r="F10" s="15">
        <v>5.6800000000000003E-2</v>
      </c>
      <c r="G10" s="15"/>
    </row>
    <row r="11" spans="1:8" x14ac:dyDescent="0.3">
      <c r="A11" s="12" t="s">
        <v>1125</v>
      </c>
      <c r="B11" s="30" t="s">
        <v>1126</v>
      </c>
      <c r="C11" s="30" t="s">
        <v>1127</v>
      </c>
      <c r="D11" s="13">
        <v>230044</v>
      </c>
      <c r="E11" s="14">
        <v>5394.53</v>
      </c>
      <c r="F11" s="15">
        <v>4.07E-2</v>
      </c>
      <c r="G11" s="15"/>
    </row>
    <row r="12" spans="1:8" x14ac:dyDescent="0.3">
      <c r="A12" s="12" t="s">
        <v>1291</v>
      </c>
      <c r="B12" s="30" t="s">
        <v>1292</v>
      </c>
      <c r="C12" s="30" t="s">
        <v>1124</v>
      </c>
      <c r="D12" s="13">
        <v>896830</v>
      </c>
      <c r="E12" s="14">
        <v>5367.98</v>
      </c>
      <c r="F12" s="15">
        <v>4.0500000000000001E-2</v>
      </c>
      <c r="G12" s="15"/>
    </row>
    <row r="13" spans="1:8" x14ac:dyDescent="0.3">
      <c r="A13" s="12" t="s">
        <v>1381</v>
      </c>
      <c r="B13" s="30" t="s">
        <v>1382</v>
      </c>
      <c r="C13" s="30" t="s">
        <v>1232</v>
      </c>
      <c r="D13" s="13">
        <v>107919</v>
      </c>
      <c r="E13" s="14">
        <v>3808.03</v>
      </c>
      <c r="F13" s="15">
        <v>2.87E-2</v>
      </c>
      <c r="G13" s="15"/>
    </row>
    <row r="14" spans="1:8" x14ac:dyDescent="0.3">
      <c r="A14" s="12" t="s">
        <v>1800</v>
      </c>
      <c r="B14" s="30" t="s">
        <v>1801</v>
      </c>
      <c r="C14" s="30" t="s">
        <v>1202</v>
      </c>
      <c r="D14" s="13">
        <v>276916</v>
      </c>
      <c r="E14" s="14">
        <v>3371.59</v>
      </c>
      <c r="F14" s="15">
        <v>2.5499999999999998E-2</v>
      </c>
      <c r="G14" s="15"/>
    </row>
    <row r="15" spans="1:8" x14ac:dyDescent="0.3">
      <c r="A15" s="12" t="s">
        <v>1251</v>
      </c>
      <c r="B15" s="30" t="s">
        <v>1252</v>
      </c>
      <c r="C15" s="30" t="s">
        <v>1253</v>
      </c>
      <c r="D15" s="13">
        <v>737840</v>
      </c>
      <c r="E15" s="14">
        <v>3278.96</v>
      </c>
      <c r="F15" s="15">
        <v>2.4799999999999999E-2</v>
      </c>
      <c r="G15" s="15"/>
    </row>
    <row r="16" spans="1:8" x14ac:dyDescent="0.3">
      <c r="A16" s="12" t="s">
        <v>1242</v>
      </c>
      <c r="B16" s="30" t="s">
        <v>1243</v>
      </c>
      <c r="C16" s="30" t="s">
        <v>1182</v>
      </c>
      <c r="D16" s="13">
        <v>39455</v>
      </c>
      <c r="E16" s="14">
        <v>3256.95</v>
      </c>
      <c r="F16" s="15">
        <v>2.46E-2</v>
      </c>
      <c r="G16" s="15"/>
    </row>
    <row r="17" spans="1:7" x14ac:dyDescent="0.3">
      <c r="A17" s="12" t="s">
        <v>1224</v>
      </c>
      <c r="B17" s="30" t="s">
        <v>1225</v>
      </c>
      <c r="C17" s="30" t="s">
        <v>1132</v>
      </c>
      <c r="D17" s="13">
        <v>58772</v>
      </c>
      <c r="E17" s="14">
        <v>2976.04</v>
      </c>
      <c r="F17" s="15">
        <v>2.2499999999999999E-2</v>
      </c>
      <c r="G17" s="15"/>
    </row>
    <row r="18" spans="1:7" x14ac:dyDescent="0.3">
      <c r="A18" s="12" t="s">
        <v>1692</v>
      </c>
      <c r="B18" s="30" t="s">
        <v>1693</v>
      </c>
      <c r="C18" s="30" t="s">
        <v>1232</v>
      </c>
      <c r="D18" s="13">
        <v>194623</v>
      </c>
      <c r="E18" s="14">
        <v>2793.72</v>
      </c>
      <c r="F18" s="15">
        <v>2.1100000000000001E-2</v>
      </c>
      <c r="G18" s="15"/>
    </row>
    <row r="19" spans="1:7" x14ac:dyDescent="0.3">
      <c r="A19" s="12" t="s">
        <v>1194</v>
      </c>
      <c r="B19" s="30" t="s">
        <v>1195</v>
      </c>
      <c r="C19" s="30" t="s">
        <v>1196</v>
      </c>
      <c r="D19" s="13">
        <v>929009</v>
      </c>
      <c r="E19" s="14">
        <v>2742.43</v>
      </c>
      <c r="F19" s="15">
        <v>2.07E-2</v>
      </c>
      <c r="G19" s="15"/>
    </row>
    <row r="20" spans="1:7" x14ac:dyDescent="0.3">
      <c r="A20" s="12" t="s">
        <v>1185</v>
      </c>
      <c r="B20" s="30" t="s">
        <v>1186</v>
      </c>
      <c r="C20" s="30" t="s">
        <v>1124</v>
      </c>
      <c r="D20" s="13">
        <v>262859</v>
      </c>
      <c r="E20" s="14">
        <v>2725.06</v>
      </c>
      <c r="F20" s="15">
        <v>2.06E-2</v>
      </c>
      <c r="G20" s="15"/>
    </row>
    <row r="21" spans="1:7" x14ac:dyDescent="0.3">
      <c r="A21" s="12" t="s">
        <v>1410</v>
      </c>
      <c r="B21" s="30" t="s">
        <v>1411</v>
      </c>
      <c r="C21" s="30" t="s">
        <v>1232</v>
      </c>
      <c r="D21" s="13">
        <v>45679</v>
      </c>
      <c r="E21" s="14">
        <v>2647.87</v>
      </c>
      <c r="F21" s="15">
        <v>0.02</v>
      </c>
      <c r="G21" s="15"/>
    </row>
    <row r="22" spans="1:7" x14ac:dyDescent="0.3">
      <c r="A22" s="12" t="s">
        <v>1379</v>
      </c>
      <c r="B22" s="30" t="s">
        <v>1380</v>
      </c>
      <c r="C22" s="30" t="s">
        <v>1253</v>
      </c>
      <c r="D22" s="13">
        <v>106772</v>
      </c>
      <c r="E22" s="14">
        <v>2632.57</v>
      </c>
      <c r="F22" s="15">
        <v>1.9900000000000001E-2</v>
      </c>
      <c r="G22" s="15"/>
    </row>
    <row r="23" spans="1:7" x14ac:dyDescent="0.3">
      <c r="A23" s="12" t="s">
        <v>1461</v>
      </c>
      <c r="B23" s="30" t="s">
        <v>1462</v>
      </c>
      <c r="C23" s="30" t="s">
        <v>1239</v>
      </c>
      <c r="D23" s="13">
        <v>1887493</v>
      </c>
      <c r="E23" s="14">
        <v>2610.4</v>
      </c>
      <c r="F23" s="15">
        <v>1.9699999999999999E-2</v>
      </c>
      <c r="G23" s="15"/>
    </row>
    <row r="24" spans="1:7" x14ac:dyDescent="0.3">
      <c r="A24" s="12" t="s">
        <v>1230</v>
      </c>
      <c r="B24" s="30" t="s">
        <v>1231</v>
      </c>
      <c r="C24" s="30" t="s">
        <v>1232</v>
      </c>
      <c r="D24" s="13">
        <v>50900</v>
      </c>
      <c r="E24" s="14">
        <v>2598.17</v>
      </c>
      <c r="F24" s="15">
        <v>1.9599999999999999E-2</v>
      </c>
      <c r="G24" s="15"/>
    </row>
    <row r="25" spans="1:7" x14ac:dyDescent="0.3">
      <c r="A25" s="12" t="s">
        <v>1325</v>
      </c>
      <c r="B25" s="30" t="s">
        <v>1326</v>
      </c>
      <c r="C25" s="30" t="s">
        <v>1153</v>
      </c>
      <c r="D25" s="13">
        <v>62870</v>
      </c>
      <c r="E25" s="14">
        <v>2576.5700000000002</v>
      </c>
      <c r="F25" s="15">
        <v>1.95E-2</v>
      </c>
      <c r="G25" s="15"/>
    </row>
    <row r="26" spans="1:7" x14ac:dyDescent="0.3">
      <c r="A26" s="12" t="s">
        <v>1143</v>
      </c>
      <c r="B26" s="30" t="s">
        <v>1144</v>
      </c>
      <c r="C26" s="30" t="s">
        <v>1145</v>
      </c>
      <c r="D26" s="13">
        <v>221213</v>
      </c>
      <c r="E26" s="14">
        <v>2563.08</v>
      </c>
      <c r="F26" s="15">
        <v>1.9300000000000001E-2</v>
      </c>
      <c r="G26" s="15"/>
    </row>
    <row r="27" spans="1:7" x14ac:dyDescent="0.3">
      <c r="A27" s="12" t="s">
        <v>1154</v>
      </c>
      <c r="B27" s="30" t="s">
        <v>1155</v>
      </c>
      <c r="C27" s="30" t="s">
        <v>1156</v>
      </c>
      <c r="D27" s="13">
        <v>967978</v>
      </c>
      <c r="E27" s="14">
        <v>2376.87</v>
      </c>
      <c r="F27" s="15">
        <v>1.7899999999999999E-2</v>
      </c>
      <c r="G27" s="15"/>
    </row>
    <row r="28" spans="1:7" x14ac:dyDescent="0.3">
      <c r="A28" s="12" t="s">
        <v>1415</v>
      </c>
      <c r="B28" s="30" t="s">
        <v>1416</v>
      </c>
      <c r="C28" s="30" t="s">
        <v>1202</v>
      </c>
      <c r="D28" s="13">
        <v>29525</v>
      </c>
      <c r="E28" s="14">
        <v>2306.12</v>
      </c>
      <c r="F28" s="15">
        <v>1.7399999999999999E-2</v>
      </c>
      <c r="G28" s="15"/>
    </row>
    <row r="29" spans="1:7" x14ac:dyDescent="0.3">
      <c r="A29" s="12" t="s">
        <v>1372</v>
      </c>
      <c r="B29" s="30" t="s">
        <v>1373</v>
      </c>
      <c r="C29" s="30" t="s">
        <v>1358</v>
      </c>
      <c r="D29" s="13">
        <v>2291603</v>
      </c>
      <c r="E29" s="14">
        <v>2199.94</v>
      </c>
      <c r="F29" s="15">
        <v>1.66E-2</v>
      </c>
      <c r="G29" s="15"/>
    </row>
    <row r="30" spans="1:7" x14ac:dyDescent="0.3">
      <c r="A30" s="12" t="s">
        <v>1754</v>
      </c>
      <c r="B30" s="30" t="s">
        <v>1755</v>
      </c>
      <c r="C30" s="30" t="s">
        <v>1207</v>
      </c>
      <c r="D30" s="13">
        <v>129684</v>
      </c>
      <c r="E30" s="14">
        <v>2199.83</v>
      </c>
      <c r="F30" s="15">
        <v>1.66E-2</v>
      </c>
      <c r="G30" s="15"/>
    </row>
    <row r="31" spans="1:7" x14ac:dyDescent="0.3">
      <c r="A31" s="12" t="s">
        <v>1832</v>
      </c>
      <c r="B31" s="30" t="s">
        <v>1833</v>
      </c>
      <c r="C31" s="30" t="s">
        <v>1167</v>
      </c>
      <c r="D31" s="13">
        <v>369717</v>
      </c>
      <c r="E31" s="14">
        <v>2093.34</v>
      </c>
      <c r="F31" s="15">
        <v>1.5800000000000002E-2</v>
      </c>
      <c r="G31" s="15"/>
    </row>
    <row r="32" spans="1:7" x14ac:dyDescent="0.3">
      <c r="A32" s="12" t="s">
        <v>1130</v>
      </c>
      <c r="B32" s="30" t="s">
        <v>1131</v>
      </c>
      <c r="C32" s="30" t="s">
        <v>1132</v>
      </c>
      <c r="D32" s="13">
        <v>328508</v>
      </c>
      <c r="E32" s="14">
        <v>2070.2600000000002</v>
      </c>
      <c r="F32" s="15">
        <v>1.5599999999999999E-2</v>
      </c>
      <c r="G32" s="15"/>
    </row>
    <row r="33" spans="1:7" x14ac:dyDescent="0.3">
      <c r="A33" s="12" t="s">
        <v>1419</v>
      </c>
      <c r="B33" s="30" t="s">
        <v>1420</v>
      </c>
      <c r="C33" s="30" t="s">
        <v>1421</v>
      </c>
      <c r="D33" s="13">
        <v>97797</v>
      </c>
      <c r="E33" s="14">
        <v>2034.32</v>
      </c>
      <c r="F33" s="15">
        <v>1.54E-2</v>
      </c>
      <c r="G33" s="15"/>
    </row>
    <row r="34" spans="1:7" x14ac:dyDescent="0.3">
      <c r="A34" s="12" t="s">
        <v>1834</v>
      </c>
      <c r="B34" s="30" t="s">
        <v>1835</v>
      </c>
      <c r="C34" s="30" t="s">
        <v>1207</v>
      </c>
      <c r="D34" s="13">
        <v>74046</v>
      </c>
      <c r="E34" s="14">
        <v>1964.59</v>
      </c>
      <c r="F34" s="15">
        <v>1.4800000000000001E-2</v>
      </c>
      <c r="G34" s="15"/>
    </row>
    <row r="35" spans="1:7" x14ac:dyDescent="0.3">
      <c r="A35" s="12" t="s">
        <v>1720</v>
      </c>
      <c r="B35" s="30" t="s">
        <v>1721</v>
      </c>
      <c r="C35" s="30" t="s">
        <v>1371</v>
      </c>
      <c r="D35" s="13">
        <v>134944</v>
      </c>
      <c r="E35" s="14">
        <v>1784.09</v>
      </c>
      <c r="F35" s="15">
        <v>1.35E-2</v>
      </c>
      <c r="G35" s="15"/>
    </row>
    <row r="36" spans="1:7" x14ac:dyDescent="0.3">
      <c r="A36" s="12" t="s">
        <v>1141</v>
      </c>
      <c r="B36" s="30" t="s">
        <v>1142</v>
      </c>
      <c r="C36" s="30" t="s">
        <v>1124</v>
      </c>
      <c r="D36" s="13">
        <v>1203775</v>
      </c>
      <c r="E36" s="14">
        <v>1771.96</v>
      </c>
      <c r="F36" s="15">
        <v>1.34E-2</v>
      </c>
      <c r="G36" s="15"/>
    </row>
    <row r="37" spans="1:7" x14ac:dyDescent="0.3">
      <c r="A37" s="12" t="s">
        <v>1240</v>
      </c>
      <c r="B37" s="30" t="s">
        <v>1241</v>
      </c>
      <c r="C37" s="30" t="s">
        <v>1232</v>
      </c>
      <c r="D37" s="13">
        <v>32698</v>
      </c>
      <c r="E37" s="14">
        <v>1703.52</v>
      </c>
      <c r="F37" s="15">
        <v>1.29E-2</v>
      </c>
      <c r="G37" s="15"/>
    </row>
    <row r="38" spans="1:7" x14ac:dyDescent="0.3">
      <c r="A38" s="12" t="s">
        <v>1369</v>
      </c>
      <c r="B38" s="30" t="s">
        <v>1370</v>
      </c>
      <c r="C38" s="30" t="s">
        <v>1371</v>
      </c>
      <c r="D38" s="13">
        <v>31124</v>
      </c>
      <c r="E38" s="14">
        <v>1646.23</v>
      </c>
      <c r="F38" s="15">
        <v>1.24E-2</v>
      </c>
      <c r="G38" s="15"/>
    </row>
    <row r="39" spans="1:7" x14ac:dyDescent="0.3">
      <c r="A39" s="12" t="s">
        <v>1836</v>
      </c>
      <c r="B39" s="30" t="s">
        <v>1837</v>
      </c>
      <c r="C39" s="30" t="s">
        <v>1145</v>
      </c>
      <c r="D39" s="13">
        <v>108084</v>
      </c>
      <c r="E39" s="14">
        <v>1601.91</v>
      </c>
      <c r="F39" s="15">
        <v>1.21E-2</v>
      </c>
      <c r="G39" s="15"/>
    </row>
    <row r="40" spans="1:7" x14ac:dyDescent="0.3">
      <c r="A40" s="12" t="s">
        <v>1838</v>
      </c>
      <c r="B40" s="30" t="s">
        <v>1839</v>
      </c>
      <c r="C40" s="30" t="s">
        <v>1401</v>
      </c>
      <c r="D40" s="13">
        <v>320214</v>
      </c>
      <c r="E40" s="14">
        <v>1552.88</v>
      </c>
      <c r="F40" s="15">
        <v>1.17E-2</v>
      </c>
      <c r="G40" s="15"/>
    </row>
    <row r="41" spans="1:7" x14ac:dyDescent="0.3">
      <c r="A41" s="12" t="s">
        <v>1840</v>
      </c>
      <c r="B41" s="30" t="s">
        <v>1841</v>
      </c>
      <c r="C41" s="30" t="s">
        <v>1156</v>
      </c>
      <c r="D41" s="13">
        <v>335382</v>
      </c>
      <c r="E41" s="14">
        <v>1466.96</v>
      </c>
      <c r="F41" s="15">
        <v>1.11E-2</v>
      </c>
      <c r="G41" s="15"/>
    </row>
    <row r="42" spans="1:7" x14ac:dyDescent="0.3">
      <c r="A42" s="12" t="s">
        <v>1307</v>
      </c>
      <c r="B42" s="30" t="s">
        <v>1308</v>
      </c>
      <c r="C42" s="30" t="s">
        <v>1202</v>
      </c>
      <c r="D42" s="13">
        <v>76070</v>
      </c>
      <c r="E42" s="14">
        <v>1460.05</v>
      </c>
      <c r="F42" s="15">
        <v>1.0999999999999999E-2</v>
      </c>
      <c r="G42" s="15"/>
    </row>
    <row r="43" spans="1:7" x14ac:dyDescent="0.3">
      <c r="A43" s="12" t="s">
        <v>1842</v>
      </c>
      <c r="B43" s="30" t="s">
        <v>1843</v>
      </c>
      <c r="C43" s="30" t="s">
        <v>1207</v>
      </c>
      <c r="D43" s="13">
        <v>72715</v>
      </c>
      <c r="E43" s="14">
        <v>1390.64</v>
      </c>
      <c r="F43" s="15">
        <v>1.0500000000000001E-2</v>
      </c>
      <c r="G43" s="15"/>
    </row>
    <row r="44" spans="1:7" x14ac:dyDescent="0.3">
      <c r="A44" s="12" t="s">
        <v>1844</v>
      </c>
      <c r="B44" s="30" t="s">
        <v>1845</v>
      </c>
      <c r="C44" s="30" t="s">
        <v>1371</v>
      </c>
      <c r="D44" s="13">
        <v>44981</v>
      </c>
      <c r="E44" s="14">
        <v>1338.99</v>
      </c>
      <c r="F44" s="15">
        <v>1.01E-2</v>
      </c>
      <c r="G44" s="15"/>
    </row>
    <row r="45" spans="1:7" x14ac:dyDescent="0.3">
      <c r="A45" s="12" t="s">
        <v>1459</v>
      </c>
      <c r="B45" s="30" t="s">
        <v>1460</v>
      </c>
      <c r="C45" s="30" t="s">
        <v>1371</v>
      </c>
      <c r="D45" s="13">
        <v>40815</v>
      </c>
      <c r="E45" s="14">
        <v>1285.18</v>
      </c>
      <c r="F45" s="15">
        <v>9.7000000000000003E-3</v>
      </c>
      <c r="G45" s="15"/>
    </row>
    <row r="46" spans="1:7" x14ac:dyDescent="0.3">
      <c r="A46" s="12" t="s">
        <v>1298</v>
      </c>
      <c r="B46" s="30" t="s">
        <v>1299</v>
      </c>
      <c r="C46" s="30" t="s">
        <v>1145</v>
      </c>
      <c r="D46" s="13">
        <v>22585</v>
      </c>
      <c r="E46" s="14">
        <v>1261.82</v>
      </c>
      <c r="F46" s="15">
        <v>9.4999999999999998E-3</v>
      </c>
      <c r="G46" s="15"/>
    </row>
    <row r="47" spans="1:7" x14ac:dyDescent="0.3">
      <c r="A47" s="12" t="s">
        <v>1846</v>
      </c>
      <c r="B47" s="30" t="s">
        <v>1847</v>
      </c>
      <c r="C47" s="30" t="s">
        <v>1239</v>
      </c>
      <c r="D47" s="13">
        <v>118524</v>
      </c>
      <c r="E47" s="14">
        <v>1222.3399999999999</v>
      </c>
      <c r="F47" s="15">
        <v>9.1999999999999998E-3</v>
      </c>
      <c r="G47" s="15"/>
    </row>
    <row r="48" spans="1:7" x14ac:dyDescent="0.3">
      <c r="A48" s="12" t="s">
        <v>1426</v>
      </c>
      <c r="B48" s="30" t="s">
        <v>1427</v>
      </c>
      <c r="C48" s="30" t="s">
        <v>1132</v>
      </c>
      <c r="D48" s="13">
        <v>66395</v>
      </c>
      <c r="E48" s="14">
        <v>1031.94</v>
      </c>
      <c r="F48" s="15">
        <v>7.7999999999999996E-3</v>
      </c>
      <c r="G48" s="15"/>
    </row>
    <row r="49" spans="1:7" x14ac:dyDescent="0.3">
      <c r="A49" s="12" t="s">
        <v>1704</v>
      </c>
      <c r="B49" s="30" t="s">
        <v>1705</v>
      </c>
      <c r="C49" s="30" t="s">
        <v>1274</v>
      </c>
      <c r="D49" s="13">
        <v>176217</v>
      </c>
      <c r="E49" s="14">
        <v>1000.65</v>
      </c>
      <c r="F49" s="15">
        <v>7.6E-3</v>
      </c>
      <c r="G49" s="15"/>
    </row>
    <row r="50" spans="1:7" x14ac:dyDescent="0.3">
      <c r="A50" s="12" t="s">
        <v>1848</v>
      </c>
      <c r="B50" s="30" t="s">
        <v>1849</v>
      </c>
      <c r="C50" s="30" t="s">
        <v>1421</v>
      </c>
      <c r="D50" s="13">
        <v>983315</v>
      </c>
      <c r="E50" s="14">
        <v>998.06</v>
      </c>
      <c r="F50" s="15">
        <v>7.4999999999999997E-3</v>
      </c>
      <c r="G50" s="15"/>
    </row>
    <row r="51" spans="1:7" x14ac:dyDescent="0.3">
      <c r="A51" s="12" t="s">
        <v>1433</v>
      </c>
      <c r="B51" s="30" t="s">
        <v>1434</v>
      </c>
      <c r="C51" s="30" t="s">
        <v>1232</v>
      </c>
      <c r="D51" s="13">
        <v>78938</v>
      </c>
      <c r="E51" s="14">
        <v>974.73</v>
      </c>
      <c r="F51" s="15">
        <v>7.4000000000000003E-3</v>
      </c>
      <c r="G51" s="15"/>
    </row>
    <row r="52" spans="1:7" x14ac:dyDescent="0.3">
      <c r="A52" s="12" t="s">
        <v>1246</v>
      </c>
      <c r="B52" s="30" t="s">
        <v>1247</v>
      </c>
      <c r="C52" s="30" t="s">
        <v>1193</v>
      </c>
      <c r="D52" s="13">
        <v>191269</v>
      </c>
      <c r="E52" s="14">
        <v>942.29</v>
      </c>
      <c r="F52" s="15">
        <v>7.1000000000000004E-3</v>
      </c>
      <c r="G52" s="15"/>
    </row>
    <row r="53" spans="1:7" x14ac:dyDescent="0.3">
      <c r="A53" s="12" t="s">
        <v>1727</v>
      </c>
      <c r="B53" s="30" t="s">
        <v>1728</v>
      </c>
      <c r="C53" s="30" t="s">
        <v>1207</v>
      </c>
      <c r="D53" s="13">
        <v>46570</v>
      </c>
      <c r="E53" s="14">
        <v>756.76</v>
      </c>
      <c r="F53" s="15">
        <v>5.7000000000000002E-3</v>
      </c>
      <c r="G53" s="15"/>
    </row>
    <row r="54" spans="1:7" x14ac:dyDescent="0.3">
      <c r="A54" s="12" t="s">
        <v>1226</v>
      </c>
      <c r="B54" s="30" t="s">
        <v>1227</v>
      </c>
      <c r="C54" s="30" t="s">
        <v>1145</v>
      </c>
      <c r="D54" s="13">
        <v>61073</v>
      </c>
      <c r="E54" s="14">
        <v>724.42</v>
      </c>
      <c r="F54" s="15">
        <v>5.4999999999999997E-3</v>
      </c>
      <c r="G54" s="15"/>
    </row>
    <row r="55" spans="1:7" x14ac:dyDescent="0.3">
      <c r="A55" s="12" t="s">
        <v>1267</v>
      </c>
      <c r="B55" s="30" t="s">
        <v>1268</v>
      </c>
      <c r="C55" s="30" t="s">
        <v>1202</v>
      </c>
      <c r="D55" s="13">
        <v>287491</v>
      </c>
      <c r="E55" s="14">
        <v>724.19</v>
      </c>
      <c r="F55" s="15">
        <v>5.4999999999999997E-3</v>
      </c>
      <c r="G55" s="15"/>
    </row>
    <row r="56" spans="1:7" x14ac:dyDescent="0.3">
      <c r="A56" s="12" t="s">
        <v>1694</v>
      </c>
      <c r="B56" s="30" t="s">
        <v>1695</v>
      </c>
      <c r="C56" s="30" t="s">
        <v>1159</v>
      </c>
      <c r="D56" s="13">
        <v>75664</v>
      </c>
      <c r="E56" s="14">
        <v>700.95</v>
      </c>
      <c r="F56" s="15">
        <v>5.3E-3</v>
      </c>
      <c r="G56" s="15"/>
    </row>
    <row r="57" spans="1:7" x14ac:dyDescent="0.3">
      <c r="A57" s="12" t="s">
        <v>1300</v>
      </c>
      <c r="B57" s="30" t="s">
        <v>1301</v>
      </c>
      <c r="C57" s="30" t="s">
        <v>1302</v>
      </c>
      <c r="D57" s="13">
        <v>84918</v>
      </c>
      <c r="E57" s="14">
        <v>682.87</v>
      </c>
      <c r="F57" s="15">
        <v>5.1999999999999998E-3</v>
      </c>
      <c r="G57" s="15"/>
    </row>
    <row r="58" spans="1:7" x14ac:dyDescent="0.3">
      <c r="A58" s="12" t="s">
        <v>1457</v>
      </c>
      <c r="B58" s="30" t="s">
        <v>1458</v>
      </c>
      <c r="C58" s="30" t="s">
        <v>1432</v>
      </c>
      <c r="D58" s="13">
        <v>377663</v>
      </c>
      <c r="E58" s="14">
        <v>668.46</v>
      </c>
      <c r="F58" s="15">
        <v>5.0000000000000001E-3</v>
      </c>
      <c r="G58" s="15"/>
    </row>
    <row r="59" spans="1:7" x14ac:dyDescent="0.3">
      <c r="A59" s="12" t="s">
        <v>1361</v>
      </c>
      <c r="B59" s="30" t="s">
        <v>1362</v>
      </c>
      <c r="C59" s="30" t="s">
        <v>1363</v>
      </c>
      <c r="D59" s="13">
        <v>109160</v>
      </c>
      <c r="E59" s="14">
        <v>602.13</v>
      </c>
      <c r="F59" s="15">
        <v>4.4999999999999997E-3</v>
      </c>
      <c r="G59" s="15"/>
    </row>
    <row r="60" spans="1:7" x14ac:dyDescent="0.3">
      <c r="A60" s="12" t="s">
        <v>1700</v>
      </c>
      <c r="B60" s="30" t="s">
        <v>1701</v>
      </c>
      <c r="C60" s="30" t="s">
        <v>1202</v>
      </c>
      <c r="D60" s="13">
        <v>44853</v>
      </c>
      <c r="E60" s="14">
        <v>590.04</v>
      </c>
      <c r="F60" s="15">
        <v>4.4999999999999997E-3</v>
      </c>
      <c r="G60" s="15"/>
    </row>
    <row r="61" spans="1:7" x14ac:dyDescent="0.3">
      <c r="A61" s="12" t="s">
        <v>1706</v>
      </c>
      <c r="B61" s="30" t="s">
        <v>1707</v>
      </c>
      <c r="C61" s="30" t="s">
        <v>1202</v>
      </c>
      <c r="D61" s="13">
        <v>247940</v>
      </c>
      <c r="E61" s="14">
        <v>573.24</v>
      </c>
      <c r="F61" s="15">
        <v>4.3E-3</v>
      </c>
      <c r="G61" s="15"/>
    </row>
    <row r="62" spans="1:7" x14ac:dyDescent="0.3">
      <c r="A62" s="12" t="s">
        <v>1183</v>
      </c>
      <c r="B62" s="30" t="s">
        <v>1184</v>
      </c>
      <c r="C62" s="30" t="s">
        <v>1132</v>
      </c>
      <c r="D62" s="13">
        <v>4582</v>
      </c>
      <c r="E62" s="14">
        <v>486.18</v>
      </c>
      <c r="F62" s="15">
        <v>3.7000000000000002E-3</v>
      </c>
      <c r="G62" s="15"/>
    </row>
    <row r="63" spans="1:7" x14ac:dyDescent="0.3">
      <c r="A63" s="12" t="s">
        <v>1133</v>
      </c>
      <c r="B63" s="30" t="s">
        <v>1134</v>
      </c>
      <c r="C63" s="30" t="s">
        <v>1124</v>
      </c>
      <c r="D63" s="13">
        <v>157810</v>
      </c>
      <c r="E63" s="14">
        <v>337.63</v>
      </c>
      <c r="F63" s="15">
        <v>2.5000000000000001E-3</v>
      </c>
      <c r="G63" s="15"/>
    </row>
    <row r="64" spans="1:7" x14ac:dyDescent="0.3">
      <c r="A64" s="12" t="s">
        <v>1850</v>
      </c>
      <c r="B64" s="30" t="s">
        <v>1851</v>
      </c>
      <c r="C64" s="30" t="s">
        <v>1852</v>
      </c>
      <c r="D64" s="13">
        <v>846</v>
      </c>
      <c r="E64" s="14">
        <v>337.16</v>
      </c>
      <c r="F64" s="15">
        <v>2.5000000000000001E-3</v>
      </c>
      <c r="G64" s="15"/>
    </row>
    <row r="65" spans="1:7" x14ac:dyDescent="0.3">
      <c r="A65" s="12" t="s">
        <v>1441</v>
      </c>
      <c r="B65" s="30" t="s">
        <v>1442</v>
      </c>
      <c r="C65" s="30" t="s">
        <v>1295</v>
      </c>
      <c r="D65" s="13">
        <v>5391</v>
      </c>
      <c r="E65" s="14">
        <v>203.06</v>
      </c>
      <c r="F65" s="15">
        <v>1.5E-3</v>
      </c>
      <c r="G65" s="15"/>
    </row>
    <row r="66" spans="1:7" x14ac:dyDescent="0.3">
      <c r="A66" s="12" t="s">
        <v>1393</v>
      </c>
      <c r="B66" s="30" t="s">
        <v>1394</v>
      </c>
      <c r="C66" s="30" t="s">
        <v>1199</v>
      </c>
      <c r="D66" s="13">
        <v>3833</v>
      </c>
      <c r="E66" s="14">
        <v>132.35</v>
      </c>
      <c r="F66" s="15">
        <v>1E-3</v>
      </c>
      <c r="G66" s="15"/>
    </row>
    <row r="67" spans="1:7" x14ac:dyDescent="0.3">
      <c r="A67" s="12" t="s">
        <v>1853</v>
      </c>
      <c r="B67" s="30" t="s">
        <v>1854</v>
      </c>
      <c r="C67" s="30" t="s">
        <v>1153</v>
      </c>
      <c r="D67" s="13">
        <v>15575</v>
      </c>
      <c r="E67" s="14">
        <v>103.18</v>
      </c>
      <c r="F67" s="15">
        <v>8.0000000000000004E-4</v>
      </c>
      <c r="G67" s="15"/>
    </row>
    <row r="68" spans="1:7" x14ac:dyDescent="0.3">
      <c r="A68" s="16" t="s">
        <v>124</v>
      </c>
      <c r="B68" s="31"/>
      <c r="C68" s="31"/>
      <c r="D68" s="17"/>
      <c r="E68" s="37">
        <v>129354.65</v>
      </c>
      <c r="F68" s="38">
        <v>0.97660000000000002</v>
      </c>
      <c r="G68" s="20"/>
    </row>
    <row r="69" spans="1:7" x14ac:dyDescent="0.3">
      <c r="A69" s="16" t="s">
        <v>1477</v>
      </c>
      <c r="B69" s="30"/>
      <c r="C69" s="30"/>
      <c r="D69" s="13"/>
      <c r="E69" s="14"/>
      <c r="F69" s="15"/>
      <c r="G69" s="15"/>
    </row>
    <row r="70" spans="1:7" x14ac:dyDescent="0.3">
      <c r="A70" s="16" t="s">
        <v>124</v>
      </c>
      <c r="B70" s="30"/>
      <c r="C70" s="30"/>
      <c r="D70" s="13"/>
      <c r="E70" s="39" t="s">
        <v>112</v>
      </c>
      <c r="F70" s="40" t="s">
        <v>112</v>
      </c>
      <c r="G70" s="15"/>
    </row>
    <row r="71" spans="1:7" x14ac:dyDescent="0.3">
      <c r="A71" s="21" t="s">
        <v>154</v>
      </c>
      <c r="B71" s="32"/>
      <c r="C71" s="32"/>
      <c r="D71" s="22"/>
      <c r="E71" s="27">
        <v>129354.65</v>
      </c>
      <c r="F71" s="28">
        <v>0.97660000000000002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6" t="s">
        <v>155</v>
      </c>
      <c r="B74" s="30"/>
      <c r="C74" s="30"/>
      <c r="D74" s="13"/>
      <c r="E74" s="14"/>
      <c r="F74" s="15"/>
      <c r="G74" s="15"/>
    </row>
    <row r="75" spans="1:7" x14ac:dyDescent="0.3">
      <c r="A75" s="12" t="s">
        <v>156</v>
      </c>
      <c r="B75" s="30"/>
      <c r="C75" s="30"/>
      <c r="D75" s="13"/>
      <c r="E75" s="14">
        <v>2511.13</v>
      </c>
      <c r="F75" s="15">
        <v>1.9E-2</v>
      </c>
      <c r="G75" s="15">
        <v>6.8055000000000004E-2</v>
      </c>
    </row>
    <row r="76" spans="1:7" x14ac:dyDescent="0.3">
      <c r="A76" s="16" t="s">
        <v>124</v>
      </c>
      <c r="B76" s="31"/>
      <c r="C76" s="31"/>
      <c r="D76" s="17"/>
      <c r="E76" s="37">
        <v>2511.13</v>
      </c>
      <c r="F76" s="38">
        <v>1.9E-2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21" t="s">
        <v>154</v>
      </c>
      <c r="B78" s="32"/>
      <c r="C78" s="32"/>
      <c r="D78" s="22"/>
      <c r="E78" s="18">
        <v>2511.13</v>
      </c>
      <c r="F78" s="19">
        <v>1.9E-2</v>
      </c>
      <c r="G78" s="20"/>
    </row>
    <row r="79" spans="1:7" x14ac:dyDescent="0.3">
      <c r="A79" s="12" t="s">
        <v>157</v>
      </c>
      <c r="B79" s="30"/>
      <c r="C79" s="30"/>
      <c r="D79" s="13"/>
      <c r="E79" s="14">
        <v>0.93640959999999995</v>
      </c>
      <c r="F79" s="15">
        <v>6.9999999999999999E-6</v>
      </c>
      <c r="G79" s="15"/>
    </row>
    <row r="80" spans="1:7" x14ac:dyDescent="0.3">
      <c r="A80" s="12" t="s">
        <v>158</v>
      </c>
      <c r="B80" s="30"/>
      <c r="C80" s="30"/>
      <c r="D80" s="13"/>
      <c r="E80" s="14">
        <v>593.72359040000003</v>
      </c>
      <c r="F80" s="15">
        <v>4.3930000000000002E-3</v>
      </c>
      <c r="G80" s="15">
        <v>6.8055000000000004E-2</v>
      </c>
    </row>
    <row r="81" spans="1:7" x14ac:dyDescent="0.3">
      <c r="A81" s="25" t="s">
        <v>159</v>
      </c>
      <c r="B81" s="33"/>
      <c r="C81" s="33"/>
      <c r="D81" s="26"/>
      <c r="E81" s="27">
        <v>132460.44</v>
      </c>
      <c r="F81" s="28">
        <v>1</v>
      </c>
      <c r="G81" s="28"/>
    </row>
    <row r="86" spans="1:7" x14ac:dyDescent="0.3">
      <c r="A86" s="1" t="s">
        <v>162</v>
      </c>
    </row>
    <row r="87" spans="1:7" x14ac:dyDescent="0.3">
      <c r="A87" s="53" t="s">
        <v>163</v>
      </c>
      <c r="B87" s="34" t="s">
        <v>112</v>
      </c>
    </row>
    <row r="88" spans="1:7" x14ac:dyDescent="0.3">
      <c r="A88" t="s">
        <v>164</v>
      </c>
    </row>
    <row r="89" spans="1:7" x14ac:dyDescent="0.3">
      <c r="A89" t="s">
        <v>165</v>
      </c>
      <c r="B89" t="s">
        <v>166</v>
      </c>
      <c r="C89" t="s">
        <v>166</v>
      </c>
    </row>
    <row r="90" spans="1:7" x14ac:dyDescent="0.3">
      <c r="B90" s="54">
        <v>45169</v>
      </c>
      <c r="C90" s="54">
        <v>45198</v>
      </c>
    </row>
    <row r="91" spans="1:7" x14ac:dyDescent="0.3">
      <c r="A91" t="s">
        <v>170</v>
      </c>
      <c r="B91">
        <v>29.501000000000001</v>
      </c>
      <c r="C91">
        <v>29.971</v>
      </c>
      <c r="E91" s="2"/>
    </row>
    <row r="92" spans="1:7" x14ac:dyDescent="0.3">
      <c r="A92" t="s">
        <v>171</v>
      </c>
      <c r="B92">
        <v>24.22</v>
      </c>
      <c r="C92">
        <v>24.606000000000002</v>
      </c>
      <c r="E92" s="2"/>
    </row>
    <row r="93" spans="1:7" x14ac:dyDescent="0.3">
      <c r="A93" t="s">
        <v>634</v>
      </c>
      <c r="B93">
        <v>26.259</v>
      </c>
      <c r="C93">
        <v>26.643999999999998</v>
      </c>
      <c r="E93" s="2"/>
    </row>
    <row r="94" spans="1:7" x14ac:dyDescent="0.3">
      <c r="A94" t="s">
        <v>635</v>
      </c>
      <c r="B94">
        <v>21.561</v>
      </c>
      <c r="C94">
        <v>21.876999999999999</v>
      </c>
      <c r="E94" s="2"/>
    </row>
    <row r="95" spans="1:7" x14ac:dyDescent="0.3">
      <c r="E95" s="2"/>
    </row>
    <row r="96" spans="1:7" x14ac:dyDescent="0.3">
      <c r="A96" t="s">
        <v>181</v>
      </c>
      <c r="B96" s="34" t="s">
        <v>112</v>
      </c>
    </row>
    <row r="97" spans="1:4" x14ac:dyDescent="0.3">
      <c r="A97" t="s">
        <v>182</v>
      </c>
      <c r="B97" s="34" t="s">
        <v>112</v>
      </c>
    </row>
    <row r="98" spans="1:4" ht="30" customHeight="1" x14ac:dyDescent="0.3">
      <c r="A98" s="53" t="s">
        <v>183</v>
      </c>
      <c r="B98" s="34" t="s">
        <v>112</v>
      </c>
    </row>
    <row r="99" spans="1:4" ht="30" customHeight="1" x14ac:dyDescent="0.3">
      <c r="A99" s="53" t="s">
        <v>184</v>
      </c>
      <c r="B99" s="34" t="s">
        <v>112</v>
      </c>
    </row>
    <row r="100" spans="1:4" x14ac:dyDescent="0.3">
      <c r="A100" t="s">
        <v>1688</v>
      </c>
      <c r="B100" s="55">
        <v>0.51529400000000003</v>
      </c>
    </row>
    <row r="101" spans="1:4" ht="45" customHeight="1" x14ac:dyDescent="0.3">
      <c r="A101" s="53" t="s">
        <v>186</v>
      </c>
      <c r="B101" s="34" t="s">
        <v>112</v>
      </c>
    </row>
    <row r="102" spans="1:4" ht="30" customHeight="1" x14ac:dyDescent="0.3">
      <c r="A102" s="53" t="s">
        <v>187</v>
      </c>
      <c r="B102" s="34" t="s">
        <v>112</v>
      </c>
    </row>
    <row r="103" spans="1:4" ht="30" customHeight="1" x14ac:dyDescent="0.3">
      <c r="A103" s="53" t="s">
        <v>188</v>
      </c>
      <c r="B103" s="34" t="s">
        <v>112</v>
      </c>
    </row>
    <row r="104" spans="1:4" x14ac:dyDescent="0.3">
      <c r="A104" t="s">
        <v>189</v>
      </c>
      <c r="B104" s="34" t="s">
        <v>112</v>
      </c>
    </row>
    <row r="105" spans="1:4" x14ac:dyDescent="0.3">
      <c r="A105" t="s">
        <v>190</v>
      </c>
      <c r="B105" s="34" t="s">
        <v>112</v>
      </c>
    </row>
    <row r="107" spans="1:4" ht="70.05" customHeight="1" x14ac:dyDescent="0.3">
      <c r="A107" s="76" t="s">
        <v>200</v>
      </c>
      <c r="B107" s="76" t="s">
        <v>201</v>
      </c>
      <c r="C107" s="76" t="s">
        <v>5</v>
      </c>
      <c r="D107" s="76" t="s">
        <v>6</v>
      </c>
    </row>
    <row r="108" spans="1:4" ht="70.05" customHeight="1" x14ac:dyDescent="0.3">
      <c r="A108" s="76" t="s">
        <v>1855</v>
      </c>
      <c r="B108" s="76"/>
      <c r="C108" s="76" t="s">
        <v>55</v>
      </c>
      <c r="D10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17"/>
  <sheetViews>
    <sheetView showGridLines="0" workbookViewId="0">
      <pane ySplit="4" topLeftCell="A86" activePane="bottomLeft" state="frozen"/>
      <selection pane="bottomLeft" activeCell="C93" sqref="C93:C10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1856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1857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141702</v>
      </c>
      <c r="E8" s="14">
        <v>2162.8000000000002</v>
      </c>
      <c r="F8" s="15">
        <v>8.3000000000000004E-2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209561</v>
      </c>
      <c r="E9" s="14">
        <v>1994.81</v>
      </c>
      <c r="F9" s="15">
        <v>7.6600000000000001E-2</v>
      </c>
      <c r="G9" s="15"/>
    </row>
    <row r="10" spans="1:8" x14ac:dyDescent="0.3">
      <c r="A10" s="12" t="s">
        <v>1364</v>
      </c>
      <c r="B10" s="30" t="s">
        <v>1365</v>
      </c>
      <c r="C10" s="30" t="s">
        <v>1366</v>
      </c>
      <c r="D10" s="13">
        <v>51257</v>
      </c>
      <c r="E10" s="14">
        <v>1549.78</v>
      </c>
      <c r="F10" s="15">
        <v>5.9499999999999997E-2</v>
      </c>
      <c r="G10" s="15"/>
    </row>
    <row r="11" spans="1:8" x14ac:dyDescent="0.3">
      <c r="A11" s="12" t="s">
        <v>1125</v>
      </c>
      <c r="B11" s="30" t="s">
        <v>1126</v>
      </c>
      <c r="C11" s="30" t="s">
        <v>1127</v>
      </c>
      <c r="D11" s="13">
        <v>54330</v>
      </c>
      <c r="E11" s="14">
        <v>1274.04</v>
      </c>
      <c r="F11" s="15">
        <v>4.8899999999999999E-2</v>
      </c>
      <c r="G11" s="15"/>
    </row>
    <row r="12" spans="1:8" x14ac:dyDescent="0.3">
      <c r="A12" s="12" t="s">
        <v>1291</v>
      </c>
      <c r="B12" s="30" t="s">
        <v>1292</v>
      </c>
      <c r="C12" s="30" t="s">
        <v>1124</v>
      </c>
      <c r="D12" s="13">
        <v>174435</v>
      </c>
      <c r="E12" s="14">
        <v>1044.08</v>
      </c>
      <c r="F12" s="15">
        <v>4.0099999999999997E-2</v>
      </c>
      <c r="G12" s="15"/>
    </row>
    <row r="13" spans="1:8" x14ac:dyDescent="0.3">
      <c r="A13" s="12" t="s">
        <v>1185</v>
      </c>
      <c r="B13" s="30" t="s">
        <v>1186</v>
      </c>
      <c r="C13" s="30" t="s">
        <v>1124</v>
      </c>
      <c r="D13" s="13">
        <v>98765</v>
      </c>
      <c r="E13" s="14">
        <v>1023.9</v>
      </c>
      <c r="F13" s="15">
        <v>3.9300000000000002E-2</v>
      </c>
      <c r="G13" s="15"/>
    </row>
    <row r="14" spans="1:8" x14ac:dyDescent="0.3">
      <c r="A14" s="12" t="s">
        <v>1251</v>
      </c>
      <c r="B14" s="30" t="s">
        <v>1252</v>
      </c>
      <c r="C14" s="30" t="s">
        <v>1253</v>
      </c>
      <c r="D14" s="13">
        <v>175158</v>
      </c>
      <c r="E14" s="14">
        <v>778.4</v>
      </c>
      <c r="F14" s="15">
        <v>2.9899999999999999E-2</v>
      </c>
      <c r="G14" s="15"/>
    </row>
    <row r="15" spans="1:8" x14ac:dyDescent="0.3">
      <c r="A15" s="12" t="s">
        <v>1242</v>
      </c>
      <c r="B15" s="30" t="s">
        <v>1243</v>
      </c>
      <c r="C15" s="30" t="s">
        <v>1182</v>
      </c>
      <c r="D15" s="13">
        <v>9300</v>
      </c>
      <c r="E15" s="14">
        <v>767.7</v>
      </c>
      <c r="F15" s="15">
        <v>2.9499999999999998E-2</v>
      </c>
      <c r="G15" s="15"/>
    </row>
    <row r="16" spans="1:8" x14ac:dyDescent="0.3">
      <c r="A16" s="12" t="s">
        <v>1692</v>
      </c>
      <c r="B16" s="30" t="s">
        <v>1693</v>
      </c>
      <c r="C16" s="30" t="s">
        <v>1232</v>
      </c>
      <c r="D16" s="13">
        <v>47648</v>
      </c>
      <c r="E16" s="14">
        <v>683.96</v>
      </c>
      <c r="F16" s="15">
        <v>2.63E-2</v>
      </c>
      <c r="G16" s="15"/>
    </row>
    <row r="17" spans="1:7" x14ac:dyDescent="0.3">
      <c r="A17" s="12" t="s">
        <v>1381</v>
      </c>
      <c r="B17" s="30" t="s">
        <v>1382</v>
      </c>
      <c r="C17" s="30" t="s">
        <v>1232</v>
      </c>
      <c r="D17" s="13">
        <v>18740</v>
      </c>
      <c r="E17" s="14">
        <v>661.26</v>
      </c>
      <c r="F17" s="15">
        <v>2.5399999999999999E-2</v>
      </c>
      <c r="G17" s="15"/>
    </row>
    <row r="18" spans="1:7" x14ac:dyDescent="0.3">
      <c r="A18" s="12" t="s">
        <v>1461</v>
      </c>
      <c r="B18" s="30" t="s">
        <v>1462</v>
      </c>
      <c r="C18" s="30" t="s">
        <v>1239</v>
      </c>
      <c r="D18" s="13">
        <v>424098</v>
      </c>
      <c r="E18" s="14">
        <v>586.53</v>
      </c>
      <c r="F18" s="15">
        <v>2.2499999999999999E-2</v>
      </c>
      <c r="G18" s="15"/>
    </row>
    <row r="19" spans="1:7" x14ac:dyDescent="0.3">
      <c r="A19" s="12" t="s">
        <v>1694</v>
      </c>
      <c r="B19" s="30" t="s">
        <v>1695</v>
      </c>
      <c r="C19" s="30" t="s">
        <v>1159</v>
      </c>
      <c r="D19" s="13">
        <v>61438</v>
      </c>
      <c r="E19" s="14">
        <v>569.16</v>
      </c>
      <c r="F19" s="15">
        <v>2.18E-2</v>
      </c>
      <c r="G19" s="15"/>
    </row>
    <row r="20" spans="1:7" x14ac:dyDescent="0.3">
      <c r="A20" s="12" t="s">
        <v>1141</v>
      </c>
      <c r="B20" s="30" t="s">
        <v>1142</v>
      </c>
      <c r="C20" s="30" t="s">
        <v>1124</v>
      </c>
      <c r="D20" s="13">
        <v>369566</v>
      </c>
      <c r="E20" s="14">
        <v>544</v>
      </c>
      <c r="F20" s="15">
        <v>2.0899999999999998E-2</v>
      </c>
      <c r="G20" s="15"/>
    </row>
    <row r="21" spans="1:7" x14ac:dyDescent="0.3">
      <c r="A21" s="12" t="s">
        <v>1379</v>
      </c>
      <c r="B21" s="30" t="s">
        <v>1380</v>
      </c>
      <c r="C21" s="30" t="s">
        <v>1253</v>
      </c>
      <c r="D21" s="13">
        <v>21251</v>
      </c>
      <c r="E21" s="14">
        <v>523.96</v>
      </c>
      <c r="F21" s="15">
        <v>2.01E-2</v>
      </c>
      <c r="G21" s="15"/>
    </row>
    <row r="22" spans="1:7" x14ac:dyDescent="0.3">
      <c r="A22" s="12" t="s">
        <v>1143</v>
      </c>
      <c r="B22" s="30" t="s">
        <v>1144</v>
      </c>
      <c r="C22" s="30" t="s">
        <v>1145</v>
      </c>
      <c r="D22" s="13">
        <v>44172</v>
      </c>
      <c r="E22" s="14">
        <v>511.8</v>
      </c>
      <c r="F22" s="15">
        <v>1.9599999999999999E-2</v>
      </c>
      <c r="G22" s="15"/>
    </row>
    <row r="23" spans="1:7" x14ac:dyDescent="0.3">
      <c r="A23" s="12" t="s">
        <v>1419</v>
      </c>
      <c r="B23" s="30" t="s">
        <v>1420</v>
      </c>
      <c r="C23" s="30" t="s">
        <v>1421</v>
      </c>
      <c r="D23" s="13">
        <v>22899</v>
      </c>
      <c r="E23" s="14">
        <v>476.33</v>
      </c>
      <c r="F23" s="15">
        <v>1.83E-2</v>
      </c>
      <c r="G23" s="15"/>
    </row>
    <row r="24" spans="1:7" x14ac:dyDescent="0.3">
      <c r="A24" s="12" t="s">
        <v>1754</v>
      </c>
      <c r="B24" s="30" t="s">
        <v>1755</v>
      </c>
      <c r="C24" s="30" t="s">
        <v>1207</v>
      </c>
      <c r="D24" s="13">
        <v>27979</v>
      </c>
      <c r="E24" s="14">
        <v>474.61</v>
      </c>
      <c r="F24" s="15">
        <v>1.8200000000000001E-2</v>
      </c>
      <c r="G24" s="15"/>
    </row>
    <row r="25" spans="1:7" x14ac:dyDescent="0.3">
      <c r="A25" s="12" t="s">
        <v>1800</v>
      </c>
      <c r="B25" s="30" t="s">
        <v>1801</v>
      </c>
      <c r="C25" s="30" t="s">
        <v>1202</v>
      </c>
      <c r="D25" s="13">
        <v>38149</v>
      </c>
      <c r="E25" s="14">
        <v>464.48</v>
      </c>
      <c r="F25" s="15">
        <v>1.78E-2</v>
      </c>
      <c r="G25" s="15"/>
    </row>
    <row r="26" spans="1:7" x14ac:dyDescent="0.3">
      <c r="A26" s="12" t="s">
        <v>1372</v>
      </c>
      <c r="B26" s="30" t="s">
        <v>1373</v>
      </c>
      <c r="C26" s="30" t="s">
        <v>1358</v>
      </c>
      <c r="D26" s="13">
        <v>449586</v>
      </c>
      <c r="E26" s="14">
        <v>431.6</v>
      </c>
      <c r="F26" s="15">
        <v>1.66E-2</v>
      </c>
      <c r="G26" s="15"/>
    </row>
    <row r="27" spans="1:7" x14ac:dyDescent="0.3">
      <c r="A27" s="12" t="s">
        <v>1838</v>
      </c>
      <c r="B27" s="30" t="s">
        <v>1839</v>
      </c>
      <c r="C27" s="30" t="s">
        <v>1401</v>
      </c>
      <c r="D27" s="13">
        <v>74140</v>
      </c>
      <c r="E27" s="14">
        <v>359.54</v>
      </c>
      <c r="F27" s="15">
        <v>1.38E-2</v>
      </c>
      <c r="G27" s="15"/>
    </row>
    <row r="28" spans="1:7" x14ac:dyDescent="0.3">
      <c r="A28" s="12" t="s">
        <v>1325</v>
      </c>
      <c r="B28" s="30" t="s">
        <v>1326</v>
      </c>
      <c r="C28" s="30" t="s">
        <v>1153</v>
      </c>
      <c r="D28" s="13">
        <v>8641</v>
      </c>
      <c r="E28" s="14">
        <v>354.13</v>
      </c>
      <c r="F28" s="15">
        <v>1.3599999999999999E-2</v>
      </c>
      <c r="G28" s="15"/>
    </row>
    <row r="29" spans="1:7" x14ac:dyDescent="0.3">
      <c r="A29" s="12" t="s">
        <v>1410</v>
      </c>
      <c r="B29" s="30" t="s">
        <v>1411</v>
      </c>
      <c r="C29" s="30" t="s">
        <v>1232</v>
      </c>
      <c r="D29" s="13">
        <v>6042</v>
      </c>
      <c r="E29" s="14">
        <v>350.24</v>
      </c>
      <c r="F29" s="15">
        <v>1.34E-2</v>
      </c>
      <c r="G29" s="15"/>
    </row>
    <row r="30" spans="1:7" x14ac:dyDescent="0.3">
      <c r="A30" s="12" t="s">
        <v>1720</v>
      </c>
      <c r="B30" s="30" t="s">
        <v>1721</v>
      </c>
      <c r="C30" s="30" t="s">
        <v>1371</v>
      </c>
      <c r="D30" s="13">
        <v>26474</v>
      </c>
      <c r="E30" s="14">
        <v>350.01</v>
      </c>
      <c r="F30" s="15">
        <v>1.34E-2</v>
      </c>
      <c r="G30" s="15"/>
    </row>
    <row r="31" spans="1:7" x14ac:dyDescent="0.3">
      <c r="A31" s="12" t="s">
        <v>1240</v>
      </c>
      <c r="B31" s="30" t="s">
        <v>1241</v>
      </c>
      <c r="C31" s="30" t="s">
        <v>1232</v>
      </c>
      <c r="D31" s="13">
        <v>6677</v>
      </c>
      <c r="E31" s="14">
        <v>347.86</v>
      </c>
      <c r="F31" s="15">
        <v>1.34E-2</v>
      </c>
      <c r="G31" s="15"/>
    </row>
    <row r="32" spans="1:7" x14ac:dyDescent="0.3">
      <c r="A32" s="12" t="s">
        <v>1300</v>
      </c>
      <c r="B32" s="30" t="s">
        <v>1301</v>
      </c>
      <c r="C32" s="30" t="s">
        <v>1302</v>
      </c>
      <c r="D32" s="13">
        <v>40421</v>
      </c>
      <c r="E32" s="14">
        <v>325.05</v>
      </c>
      <c r="F32" s="15">
        <v>1.2500000000000001E-2</v>
      </c>
      <c r="G32" s="15"/>
    </row>
    <row r="33" spans="1:7" x14ac:dyDescent="0.3">
      <c r="A33" s="12" t="s">
        <v>1154</v>
      </c>
      <c r="B33" s="30" t="s">
        <v>1155</v>
      </c>
      <c r="C33" s="30" t="s">
        <v>1156</v>
      </c>
      <c r="D33" s="13">
        <v>127422</v>
      </c>
      <c r="E33" s="14">
        <v>312.88</v>
      </c>
      <c r="F33" s="15">
        <v>1.2E-2</v>
      </c>
      <c r="G33" s="15"/>
    </row>
    <row r="34" spans="1:7" x14ac:dyDescent="0.3">
      <c r="A34" s="12" t="s">
        <v>1836</v>
      </c>
      <c r="B34" s="30" t="s">
        <v>1837</v>
      </c>
      <c r="C34" s="30" t="s">
        <v>1145</v>
      </c>
      <c r="D34" s="13">
        <v>20896</v>
      </c>
      <c r="E34" s="14">
        <v>309.7</v>
      </c>
      <c r="F34" s="15">
        <v>1.1900000000000001E-2</v>
      </c>
      <c r="G34" s="15"/>
    </row>
    <row r="35" spans="1:7" x14ac:dyDescent="0.3">
      <c r="A35" s="12" t="s">
        <v>1130</v>
      </c>
      <c r="B35" s="30" t="s">
        <v>1131</v>
      </c>
      <c r="C35" s="30" t="s">
        <v>1132</v>
      </c>
      <c r="D35" s="13">
        <v>46177</v>
      </c>
      <c r="E35" s="14">
        <v>291.01</v>
      </c>
      <c r="F35" s="15">
        <v>1.12E-2</v>
      </c>
      <c r="G35" s="15"/>
    </row>
    <row r="36" spans="1:7" x14ac:dyDescent="0.3">
      <c r="A36" s="12" t="s">
        <v>1226</v>
      </c>
      <c r="B36" s="30" t="s">
        <v>1227</v>
      </c>
      <c r="C36" s="30" t="s">
        <v>1145</v>
      </c>
      <c r="D36" s="13">
        <v>24382</v>
      </c>
      <c r="E36" s="14">
        <v>289.20999999999998</v>
      </c>
      <c r="F36" s="15">
        <v>1.11E-2</v>
      </c>
      <c r="G36" s="15"/>
    </row>
    <row r="37" spans="1:7" x14ac:dyDescent="0.3">
      <c r="A37" s="12" t="s">
        <v>1415</v>
      </c>
      <c r="B37" s="30" t="s">
        <v>1416</v>
      </c>
      <c r="C37" s="30" t="s">
        <v>1202</v>
      </c>
      <c r="D37" s="13">
        <v>3507</v>
      </c>
      <c r="E37" s="14">
        <v>273.92</v>
      </c>
      <c r="F37" s="15">
        <v>1.0500000000000001E-2</v>
      </c>
      <c r="G37" s="15"/>
    </row>
    <row r="38" spans="1:7" x14ac:dyDescent="0.3">
      <c r="A38" s="12" t="s">
        <v>1842</v>
      </c>
      <c r="B38" s="30" t="s">
        <v>1843</v>
      </c>
      <c r="C38" s="30" t="s">
        <v>1207</v>
      </c>
      <c r="D38" s="13">
        <v>14144</v>
      </c>
      <c r="E38" s="14">
        <v>270.5</v>
      </c>
      <c r="F38" s="15">
        <v>1.04E-2</v>
      </c>
      <c r="G38" s="15"/>
    </row>
    <row r="39" spans="1:7" x14ac:dyDescent="0.3">
      <c r="A39" s="12" t="s">
        <v>1426</v>
      </c>
      <c r="B39" s="30" t="s">
        <v>1427</v>
      </c>
      <c r="C39" s="30" t="s">
        <v>1132</v>
      </c>
      <c r="D39" s="13">
        <v>17058</v>
      </c>
      <c r="E39" s="14">
        <v>265.12</v>
      </c>
      <c r="F39" s="15">
        <v>1.0200000000000001E-2</v>
      </c>
      <c r="G39" s="15"/>
    </row>
    <row r="40" spans="1:7" x14ac:dyDescent="0.3">
      <c r="A40" s="12" t="s">
        <v>1183</v>
      </c>
      <c r="B40" s="30" t="s">
        <v>1184</v>
      </c>
      <c r="C40" s="30" t="s">
        <v>1132</v>
      </c>
      <c r="D40" s="13">
        <v>2467</v>
      </c>
      <c r="E40" s="14">
        <v>261.76</v>
      </c>
      <c r="F40" s="15">
        <v>0.01</v>
      </c>
      <c r="G40" s="15"/>
    </row>
    <row r="41" spans="1:7" x14ac:dyDescent="0.3">
      <c r="A41" s="12" t="s">
        <v>1846</v>
      </c>
      <c r="B41" s="30" t="s">
        <v>1847</v>
      </c>
      <c r="C41" s="30" t="s">
        <v>1239</v>
      </c>
      <c r="D41" s="13">
        <v>23667</v>
      </c>
      <c r="E41" s="14">
        <v>244.08</v>
      </c>
      <c r="F41" s="15">
        <v>9.4000000000000004E-3</v>
      </c>
      <c r="G41" s="15"/>
    </row>
    <row r="42" spans="1:7" x14ac:dyDescent="0.3">
      <c r="A42" s="12" t="s">
        <v>1433</v>
      </c>
      <c r="B42" s="30" t="s">
        <v>1434</v>
      </c>
      <c r="C42" s="30" t="s">
        <v>1232</v>
      </c>
      <c r="D42" s="13">
        <v>19563</v>
      </c>
      <c r="E42" s="14">
        <v>241.56</v>
      </c>
      <c r="F42" s="15">
        <v>9.2999999999999992E-3</v>
      </c>
      <c r="G42" s="15"/>
    </row>
    <row r="43" spans="1:7" x14ac:dyDescent="0.3">
      <c r="A43" s="12" t="s">
        <v>1230</v>
      </c>
      <c r="B43" s="30" t="s">
        <v>1231</v>
      </c>
      <c r="C43" s="30" t="s">
        <v>1232</v>
      </c>
      <c r="D43" s="13">
        <v>4726</v>
      </c>
      <c r="E43" s="14">
        <v>241.24</v>
      </c>
      <c r="F43" s="15">
        <v>9.2999999999999992E-3</v>
      </c>
      <c r="G43" s="15"/>
    </row>
    <row r="44" spans="1:7" x14ac:dyDescent="0.3">
      <c r="A44" s="12" t="s">
        <v>1307</v>
      </c>
      <c r="B44" s="30" t="s">
        <v>1308</v>
      </c>
      <c r="C44" s="30" t="s">
        <v>1202</v>
      </c>
      <c r="D44" s="13">
        <v>11253</v>
      </c>
      <c r="E44" s="14">
        <v>215.98</v>
      </c>
      <c r="F44" s="15">
        <v>8.3000000000000001E-3</v>
      </c>
      <c r="G44" s="15"/>
    </row>
    <row r="45" spans="1:7" x14ac:dyDescent="0.3">
      <c r="A45" s="12" t="s">
        <v>1165</v>
      </c>
      <c r="B45" s="30" t="s">
        <v>1166</v>
      </c>
      <c r="C45" s="30" t="s">
        <v>1167</v>
      </c>
      <c r="D45" s="13">
        <v>16311</v>
      </c>
      <c r="E45" s="14">
        <v>212.92</v>
      </c>
      <c r="F45" s="15">
        <v>8.2000000000000007E-3</v>
      </c>
      <c r="G45" s="15"/>
    </row>
    <row r="46" spans="1:7" x14ac:dyDescent="0.3">
      <c r="A46" s="12" t="s">
        <v>1435</v>
      </c>
      <c r="B46" s="30" t="s">
        <v>1436</v>
      </c>
      <c r="C46" s="30" t="s">
        <v>1232</v>
      </c>
      <c r="D46" s="13">
        <v>8383</v>
      </c>
      <c r="E46" s="14">
        <v>199.23</v>
      </c>
      <c r="F46" s="15">
        <v>7.6E-3</v>
      </c>
      <c r="G46" s="15"/>
    </row>
    <row r="47" spans="1:7" x14ac:dyDescent="0.3">
      <c r="A47" s="12" t="s">
        <v>1700</v>
      </c>
      <c r="B47" s="30" t="s">
        <v>1701</v>
      </c>
      <c r="C47" s="30" t="s">
        <v>1202</v>
      </c>
      <c r="D47" s="13">
        <v>14785</v>
      </c>
      <c r="E47" s="14">
        <v>194.5</v>
      </c>
      <c r="F47" s="15">
        <v>7.4999999999999997E-3</v>
      </c>
      <c r="G47" s="15"/>
    </row>
    <row r="48" spans="1:7" x14ac:dyDescent="0.3">
      <c r="A48" s="12" t="s">
        <v>1459</v>
      </c>
      <c r="B48" s="30" t="s">
        <v>1460</v>
      </c>
      <c r="C48" s="30" t="s">
        <v>1371</v>
      </c>
      <c r="D48" s="13">
        <v>6110</v>
      </c>
      <c r="E48" s="14">
        <v>192.39</v>
      </c>
      <c r="F48" s="15">
        <v>7.4000000000000003E-3</v>
      </c>
      <c r="G48" s="15"/>
    </row>
    <row r="49" spans="1:7" x14ac:dyDescent="0.3">
      <c r="A49" s="12" t="s">
        <v>1858</v>
      </c>
      <c r="B49" s="30" t="s">
        <v>1859</v>
      </c>
      <c r="C49" s="30" t="s">
        <v>1145</v>
      </c>
      <c r="D49" s="13">
        <v>17540</v>
      </c>
      <c r="E49" s="14">
        <v>190.13</v>
      </c>
      <c r="F49" s="15">
        <v>7.3000000000000001E-3</v>
      </c>
      <c r="G49" s="15"/>
    </row>
    <row r="50" spans="1:7" x14ac:dyDescent="0.3">
      <c r="A50" s="12" t="s">
        <v>1246</v>
      </c>
      <c r="B50" s="30" t="s">
        <v>1247</v>
      </c>
      <c r="C50" s="30" t="s">
        <v>1193</v>
      </c>
      <c r="D50" s="13">
        <v>37666</v>
      </c>
      <c r="E50" s="14">
        <v>185.56</v>
      </c>
      <c r="F50" s="15">
        <v>7.1000000000000004E-3</v>
      </c>
      <c r="G50" s="15"/>
    </row>
    <row r="51" spans="1:7" x14ac:dyDescent="0.3">
      <c r="A51" s="12" t="s">
        <v>1834</v>
      </c>
      <c r="B51" s="30" t="s">
        <v>1835</v>
      </c>
      <c r="C51" s="30" t="s">
        <v>1207</v>
      </c>
      <c r="D51" s="13">
        <v>6787</v>
      </c>
      <c r="E51" s="14">
        <v>180.07</v>
      </c>
      <c r="F51" s="15">
        <v>6.8999999999999999E-3</v>
      </c>
      <c r="G51" s="15"/>
    </row>
    <row r="52" spans="1:7" x14ac:dyDescent="0.3">
      <c r="A52" s="12" t="s">
        <v>1860</v>
      </c>
      <c r="B52" s="30" t="s">
        <v>1861</v>
      </c>
      <c r="C52" s="30" t="s">
        <v>1358</v>
      </c>
      <c r="D52" s="13">
        <v>6413</v>
      </c>
      <c r="E52" s="14">
        <v>164.03</v>
      </c>
      <c r="F52" s="15">
        <v>6.3E-3</v>
      </c>
      <c r="G52" s="15"/>
    </row>
    <row r="53" spans="1:7" x14ac:dyDescent="0.3">
      <c r="A53" s="12" t="s">
        <v>1727</v>
      </c>
      <c r="B53" s="30" t="s">
        <v>1728</v>
      </c>
      <c r="C53" s="30" t="s">
        <v>1207</v>
      </c>
      <c r="D53" s="13">
        <v>9269</v>
      </c>
      <c r="E53" s="14">
        <v>150.62</v>
      </c>
      <c r="F53" s="15">
        <v>5.7999999999999996E-3</v>
      </c>
      <c r="G53" s="15"/>
    </row>
    <row r="54" spans="1:7" x14ac:dyDescent="0.3">
      <c r="A54" s="12" t="s">
        <v>1393</v>
      </c>
      <c r="B54" s="30" t="s">
        <v>1394</v>
      </c>
      <c r="C54" s="30" t="s">
        <v>1199</v>
      </c>
      <c r="D54" s="13">
        <v>4212</v>
      </c>
      <c r="E54" s="14">
        <v>145.44</v>
      </c>
      <c r="F54" s="15">
        <v>5.5999999999999999E-3</v>
      </c>
      <c r="G54" s="15"/>
    </row>
    <row r="55" spans="1:7" x14ac:dyDescent="0.3">
      <c r="A55" s="12" t="s">
        <v>1704</v>
      </c>
      <c r="B55" s="30" t="s">
        <v>1705</v>
      </c>
      <c r="C55" s="30" t="s">
        <v>1274</v>
      </c>
      <c r="D55" s="13">
        <v>23092</v>
      </c>
      <c r="E55" s="14">
        <v>131.13</v>
      </c>
      <c r="F55" s="15">
        <v>5.0000000000000001E-3</v>
      </c>
      <c r="G55" s="15"/>
    </row>
    <row r="56" spans="1:7" x14ac:dyDescent="0.3">
      <c r="A56" s="12" t="s">
        <v>1377</v>
      </c>
      <c r="B56" s="30" t="s">
        <v>1378</v>
      </c>
      <c r="C56" s="30" t="s">
        <v>1132</v>
      </c>
      <c r="D56" s="13">
        <v>3765</v>
      </c>
      <c r="E56" s="14">
        <v>129.78</v>
      </c>
      <c r="F56" s="15">
        <v>5.0000000000000001E-3</v>
      </c>
      <c r="G56" s="15"/>
    </row>
    <row r="57" spans="1:7" x14ac:dyDescent="0.3">
      <c r="A57" s="12" t="s">
        <v>1457</v>
      </c>
      <c r="B57" s="30" t="s">
        <v>1458</v>
      </c>
      <c r="C57" s="30" t="s">
        <v>1432</v>
      </c>
      <c r="D57" s="13">
        <v>72916</v>
      </c>
      <c r="E57" s="14">
        <v>129.06</v>
      </c>
      <c r="F57" s="15">
        <v>5.0000000000000001E-3</v>
      </c>
      <c r="G57" s="15"/>
    </row>
    <row r="58" spans="1:7" x14ac:dyDescent="0.3">
      <c r="A58" s="12" t="s">
        <v>1272</v>
      </c>
      <c r="B58" s="30" t="s">
        <v>1273</v>
      </c>
      <c r="C58" s="30" t="s">
        <v>1274</v>
      </c>
      <c r="D58" s="13">
        <v>11118</v>
      </c>
      <c r="E58" s="14">
        <v>128.34</v>
      </c>
      <c r="F58" s="15">
        <v>4.8999999999999998E-3</v>
      </c>
      <c r="G58" s="15"/>
    </row>
    <row r="59" spans="1:7" x14ac:dyDescent="0.3">
      <c r="A59" s="12" t="s">
        <v>1455</v>
      </c>
      <c r="B59" s="30" t="s">
        <v>1456</v>
      </c>
      <c r="C59" s="30" t="s">
        <v>1274</v>
      </c>
      <c r="D59" s="13">
        <v>8018</v>
      </c>
      <c r="E59" s="14">
        <v>124.61</v>
      </c>
      <c r="F59" s="15">
        <v>4.7999999999999996E-3</v>
      </c>
      <c r="G59" s="15"/>
    </row>
    <row r="60" spans="1:7" x14ac:dyDescent="0.3">
      <c r="A60" s="12" t="s">
        <v>1361</v>
      </c>
      <c r="B60" s="30" t="s">
        <v>1362</v>
      </c>
      <c r="C60" s="30" t="s">
        <v>1363</v>
      </c>
      <c r="D60" s="13">
        <v>21834</v>
      </c>
      <c r="E60" s="14">
        <v>120.44</v>
      </c>
      <c r="F60" s="15">
        <v>4.5999999999999999E-3</v>
      </c>
      <c r="G60" s="15"/>
    </row>
    <row r="61" spans="1:7" x14ac:dyDescent="0.3">
      <c r="A61" s="12" t="s">
        <v>1706</v>
      </c>
      <c r="B61" s="30" t="s">
        <v>1707</v>
      </c>
      <c r="C61" s="30" t="s">
        <v>1202</v>
      </c>
      <c r="D61" s="13">
        <v>49507</v>
      </c>
      <c r="E61" s="14">
        <v>114.46</v>
      </c>
      <c r="F61" s="15">
        <v>4.4000000000000003E-3</v>
      </c>
      <c r="G61" s="15"/>
    </row>
    <row r="62" spans="1:7" x14ac:dyDescent="0.3">
      <c r="A62" s="12" t="s">
        <v>1224</v>
      </c>
      <c r="B62" s="30" t="s">
        <v>1225</v>
      </c>
      <c r="C62" s="30" t="s">
        <v>1132</v>
      </c>
      <c r="D62" s="13">
        <v>2211</v>
      </c>
      <c r="E62" s="14">
        <v>111.96</v>
      </c>
      <c r="F62" s="15">
        <v>4.3E-3</v>
      </c>
      <c r="G62" s="15"/>
    </row>
    <row r="63" spans="1:7" x14ac:dyDescent="0.3">
      <c r="A63" s="12" t="s">
        <v>1862</v>
      </c>
      <c r="B63" s="30" t="s">
        <v>1863</v>
      </c>
      <c r="C63" s="30" t="s">
        <v>1124</v>
      </c>
      <c r="D63" s="13">
        <v>80168</v>
      </c>
      <c r="E63" s="14">
        <v>107.26</v>
      </c>
      <c r="F63" s="15">
        <v>4.1000000000000003E-3</v>
      </c>
      <c r="G63" s="15"/>
    </row>
    <row r="64" spans="1:7" x14ac:dyDescent="0.3">
      <c r="A64" s="12" t="s">
        <v>1850</v>
      </c>
      <c r="B64" s="30" t="s">
        <v>1851</v>
      </c>
      <c r="C64" s="30" t="s">
        <v>1852</v>
      </c>
      <c r="D64" s="13">
        <v>263</v>
      </c>
      <c r="E64" s="14">
        <v>104.82</v>
      </c>
      <c r="F64" s="15">
        <v>4.0000000000000001E-3</v>
      </c>
      <c r="G64" s="15"/>
    </row>
    <row r="65" spans="1:7" x14ac:dyDescent="0.3">
      <c r="A65" s="12" t="s">
        <v>1133</v>
      </c>
      <c r="B65" s="30" t="s">
        <v>1134</v>
      </c>
      <c r="C65" s="30" t="s">
        <v>1124</v>
      </c>
      <c r="D65" s="13">
        <v>43996</v>
      </c>
      <c r="E65" s="14">
        <v>94.13</v>
      </c>
      <c r="F65" s="15">
        <v>3.5999999999999999E-3</v>
      </c>
      <c r="G65" s="15"/>
    </row>
    <row r="66" spans="1:7" x14ac:dyDescent="0.3">
      <c r="A66" s="12" t="s">
        <v>1832</v>
      </c>
      <c r="B66" s="30" t="s">
        <v>1833</v>
      </c>
      <c r="C66" s="30" t="s">
        <v>1167</v>
      </c>
      <c r="D66" s="13">
        <v>15552</v>
      </c>
      <c r="E66" s="14">
        <v>88.06</v>
      </c>
      <c r="F66" s="15">
        <v>3.3999999999999998E-3</v>
      </c>
      <c r="G66" s="15"/>
    </row>
    <row r="67" spans="1:7" x14ac:dyDescent="0.3">
      <c r="A67" s="12" t="s">
        <v>1808</v>
      </c>
      <c r="B67" s="30" t="s">
        <v>1809</v>
      </c>
      <c r="C67" s="30" t="s">
        <v>1274</v>
      </c>
      <c r="D67" s="13">
        <v>4276</v>
      </c>
      <c r="E67" s="14">
        <v>77.58</v>
      </c>
      <c r="F67" s="15">
        <v>3.0000000000000001E-3</v>
      </c>
      <c r="G67" s="15"/>
    </row>
    <row r="68" spans="1:7" x14ac:dyDescent="0.3">
      <c r="A68" s="12" t="s">
        <v>1853</v>
      </c>
      <c r="B68" s="30" t="s">
        <v>1854</v>
      </c>
      <c r="C68" s="30" t="s">
        <v>1153</v>
      </c>
      <c r="D68" s="13">
        <v>11214</v>
      </c>
      <c r="E68" s="14">
        <v>74.290000000000006</v>
      </c>
      <c r="F68" s="15">
        <v>2.8999999999999998E-3</v>
      </c>
      <c r="G68" s="15"/>
    </row>
    <row r="69" spans="1:7" x14ac:dyDescent="0.3">
      <c r="A69" s="12" t="s">
        <v>1864</v>
      </c>
      <c r="B69" s="30" t="s">
        <v>1865</v>
      </c>
      <c r="C69" s="30" t="s">
        <v>1250</v>
      </c>
      <c r="D69" s="13">
        <v>6122</v>
      </c>
      <c r="E69" s="14">
        <v>73.7</v>
      </c>
      <c r="F69" s="15">
        <v>2.8E-3</v>
      </c>
      <c r="G69" s="15"/>
    </row>
    <row r="70" spans="1:7" x14ac:dyDescent="0.3">
      <c r="A70" s="12" t="s">
        <v>1866</v>
      </c>
      <c r="B70" s="30" t="s">
        <v>1867</v>
      </c>
      <c r="C70" s="30" t="s">
        <v>1202</v>
      </c>
      <c r="D70" s="13">
        <v>21644</v>
      </c>
      <c r="E70" s="14">
        <v>65.22</v>
      </c>
      <c r="F70" s="15">
        <v>2.5000000000000001E-3</v>
      </c>
      <c r="G70" s="15"/>
    </row>
    <row r="71" spans="1:7" x14ac:dyDescent="0.3">
      <c r="A71" s="12" t="s">
        <v>1441</v>
      </c>
      <c r="B71" s="30" t="s">
        <v>1442</v>
      </c>
      <c r="C71" s="30" t="s">
        <v>1295</v>
      </c>
      <c r="D71" s="13">
        <v>1042</v>
      </c>
      <c r="E71" s="14">
        <v>39.25</v>
      </c>
      <c r="F71" s="15">
        <v>1.5E-3</v>
      </c>
      <c r="G71" s="15"/>
    </row>
    <row r="72" spans="1:7" x14ac:dyDescent="0.3">
      <c r="A72" s="16" t="s">
        <v>124</v>
      </c>
      <c r="B72" s="31"/>
      <c r="C72" s="31"/>
      <c r="D72" s="17"/>
      <c r="E72" s="37">
        <v>25355.97</v>
      </c>
      <c r="F72" s="38">
        <v>0.97350000000000003</v>
      </c>
      <c r="G72" s="20"/>
    </row>
    <row r="73" spans="1:7" x14ac:dyDescent="0.3">
      <c r="A73" s="16" t="s">
        <v>1477</v>
      </c>
      <c r="B73" s="30"/>
      <c r="C73" s="30"/>
      <c r="D73" s="13"/>
      <c r="E73" s="14"/>
      <c r="F73" s="15"/>
      <c r="G73" s="15"/>
    </row>
    <row r="74" spans="1:7" x14ac:dyDescent="0.3">
      <c r="A74" s="16" t="s">
        <v>124</v>
      </c>
      <c r="B74" s="30"/>
      <c r="C74" s="30"/>
      <c r="D74" s="13"/>
      <c r="E74" s="39" t="s">
        <v>112</v>
      </c>
      <c r="F74" s="40" t="s">
        <v>112</v>
      </c>
      <c r="G74" s="15"/>
    </row>
    <row r="75" spans="1:7" x14ac:dyDescent="0.3">
      <c r="A75" s="21" t="s">
        <v>154</v>
      </c>
      <c r="B75" s="32"/>
      <c r="C75" s="32"/>
      <c r="D75" s="22"/>
      <c r="E75" s="27">
        <v>25355.97</v>
      </c>
      <c r="F75" s="28">
        <v>0.97350000000000003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155</v>
      </c>
      <c r="B78" s="30"/>
      <c r="C78" s="30"/>
      <c r="D78" s="13"/>
      <c r="E78" s="14"/>
      <c r="F78" s="15"/>
      <c r="G78" s="15"/>
    </row>
    <row r="79" spans="1:7" x14ac:dyDescent="0.3">
      <c r="A79" s="12" t="s">
        <v>156</v>
      </c>
      <c r="B79" s="30"/>
      <c r="C79" s="30"/>
      <c r="D79" s="13"/>
      <c r="E79" s="14">
        <v>582.57000000000005</v>
      </c>
      <c r="F79" s="15">
        <v>2.24E-2</v>
      </c>
      <c r="G79" s="15">
        <v>6.8055000000000004E-2</v>
      </c>
    </row>
    <row r="80" spans="1:7" x14ac:dyDescent="0.3">
      <c r="A80" s="16" t="s">
        <v>124</v>
      </c>
      <c r="B80" s="31"/>
      <c r="C80" s="31"/>
      <c r="D80" s="17"/>
      <c r="E80" s="37">
        <v>582.57000000000005</v>
      </c>
      <c r="F80" s="38">
        <v>2.24E-2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21" t="s">
        <v>154</v>
      </c>
      <c r="B82" s="32"/>
      <c r="C82" s="32"/>
      <c r="D82" s="22"/>
      <c r="E82" s="18">
        <v>582.57000000000005</v>
      </c>
      <c r="F82" s="19">
        <v>2.24E-2</v>
      </c>
      <c r="G82" s="20"/>
    </row>
    <row r="83" spans="1:7" x14ac:dyDescent="0.3">
      <c r="A83" s="12" t="s">
        <v>157</v>
      </c>
      <c r="B83" s="30"/>
      <c r="C83" s="30"/>
      <c r="D83" s="13"/>
      <c r="E83" s="14">
        <v>0.21724109999999999</v>
      </c>
      <c r="F83" s="15">
        <v>7.9999999999999996E-6</v>
      </c>
      <c r="G83" s="15"/>
    </row>
    <row r="84" spans="1:7" x14ac:dyDescent="0.3">
      <c r="A84" s="12" t="s">
        <v>158</v>
      </c>
      <c r="B84" s="30"/>
      <c r="C84" s="30"/>
      <c r="D84" s="13"/>
      <c r="E84" s="14">
        <v>110.7727589</v>
      </c>
      <c r="F84" s="15">
        <v>4.0920000000000002E-3</v>
      </c>
      <c r="G84" s="15">
        <v>6.8055000000000004E-2</v>
      </c>
    </row>
    <row r="85" spans="1:7" x14ac:dyDescent="0.3">
      <c r="A85" s="25" t="s">
        <v>159</v>
      </c>
      <c r="B85" s="33"/>
      <c r="C85" s="33"/>
      <c r="D85" s="26"/>
      <c r="E85" s="27">
        <v>26049.53</v>
      </c>
      <c r="F85" s="28">
        <v>1</v>
      </c>
      <c r="G85" s="28"/>
    </row>
    <row r="90" spans="1:7" x14ac:dyDescent="0.3">
      <c r="A90" s="1" t="s">
        <v>162</v>
      </c>
    </row>
    <row r="91" spans="1:7" x14ac:dyDescent="0.3">
      <c r="A91" s="53" t="s">
        <v>163</v>
      </c>
      <c r="B91" s="34" t="s">
        <v>112</v>
      </c>
    </row>
    <row r="92" spans="1:7" x14ac:dyDescent="0.3">
      <c r="A92" t="s">
        <v>164</v>
      </c>
    </row>
    <row r="93" spans="1:7" x14ac:dyDescent="0.3">
      <c r="A93" t="s">
        <v>165</v>
      </c>
      <c r="B93" t="s">
        <v>166</v>
      </c>
      <c r="C93" t="s">
        <v>166</v>
      </c>
    </row>
    <row r="94" spans="1:7" x14ac:dyDescent="0.3">
      <c r="B94" s="54">
        <v>45169</v>
      </c>
      <c r="C94" s="54">
        <v>45198</v>
      </c>
    </row>
    <row r="95" spans="1:7" x14ac:dyDescent="0.3">
      <c r="A95" t="s">
        <v>170</v>
      </c>
      <c r="B95">
        <v>91.96</v>
      </c>
      <c r="C95">
        <v>93.12</v>
      </c>
      <c r="E95" s="2"/>
    </row>
    <row r="96" spans="1:7" x14ac:dyDescent="0.3">
      <c r="A96" t="s">
        <v>171</v>
      </c>
      <c r="B96">
        <v>31.47</v>
      </c>
      <c r="C96">
        <v>31.67</v>
      </c>
      <c r="E96" s="2"/>
    </row>
    <row r="97" spans="1:5" x14ac:dyDescent="0.3">
      <c r="A97" t="s">
        <v>634</v>
      </c>
      <c r="B97">
        <v>80.2</v>
      </c>
      <c r="C97">
        <v>81.11</v>
      </c>
      <c r="E97" s="2"/>
    </row>
    <row r="98" spans="1:5" x14ac:dyDescent="0.3">
      <c r="A98" t="s">
        <v>635</v>
      </c>
      <c r="B98">
        <v>21.84</v>
      </c>
      <c r="C98">
        <v>21.89</v>
      </c>
      <c r="E98" s="2"/>
    </row>
    <row r="99" spans="1:5" x14ac:dyDescent="0.3">
      <c r="E99" s="2"/>
    </row>
    <row r="100" spans="1:5" x14ac:dyDescent="0.3">
      <c r="A100" t="s">
        <v>638</v>
      </c>
    </row>
    <row r="102" spans="1:5" x14ac:dyDescent="0.3">
      <c r="A102" s="56" t="s">
        <v>639</v>
      </c>
      <c r="B102" s="56" t="s">
        <v>640</v>
      </c>
      <c r="C102" s="56" t="s">
        <v>641</v>
      </c>
      <c r="D102" s="56" t="s">
        <v>642</v>
      </c>
    </row>
    <row r="103" spans="1:5" x14ac:dyDescent="0.3">
      <c r="A103" s="56" t="s">
        <v>1827</v>
      </c>
      <c r="B103" s="56"/>
      <c r="C103" s="56">
        <v>0.2</v>
      </c>
      <c r="D103" s="56">
        <v>0.2</v>
      </c>
    </row>
    <row r="104" spans="1:5" x14ac:dyDescent="0.3">
      <c r="A104" s="56" t="s">
        <v>1828</v>
      </c>
      <c r="B104" s="56"/>
      <c r="C104" s="56">
        <v>0.2</v>
      </c>
      <c r="D104" s="56">
        <v>0.2</v>
      </c>
    </row>
    <row r="106" spans="1:5" x14ac:dyDescent="0.3">
      <c r="A106" t="s">
        <v>182</v>
      </c>
      <c r="B106" s="34" t="s">
        <v>112</v>
      </c>
    </row>
    <row r="107" spans="1:5" ht="30" customHeight="1" x14ac:dyDescent="0.3">
      <c r="A107" s="53" t="s">
        <v>183</v>
      </c>
      <c r="B107" s="34" t="s">
        <v>112</v>
      </c>
    </row>
    <row r="108" spans="1:5" ht="30" customHeight="1" x14ac:dyDescent="0.3">
      <c r="A108" s="53" t="s">
        <v>184</v>
      </c>
      <c r="B108" s="34" t="s">
        <v>112</v>
      </c>
    </row>
    <row r="109" spans="1:5" x14ac:dyDescent="0.3">
      <c r="A109" t="s">
        <v>1688</v>
      </c>
      <c r="B109" s="55">
        <v>0.42987999999999998</v>
      </c>
    </row>
    <row r="110" spans="1:5" ht="45" customHeight="1" x14ac:dyDescent="0.3">
      <c r="A110" s="53" t="s">
        <v>186</v>
      </c>
      <c r="B110" s="34" t="s">
        <v>112</v>
      </c>
    </row>
    <row r="111" spans="1:5" ht="30" customHeight="1" x14ac:dyDescent="0.3">
      <c r="A111" s="53" t="s">
        <v>187</v>
      </c>
      <c r="B111" s="34" t="s">
        <v>112</v>
      </c>
    </row>
    <row r="112" spans="1:5" ht="30" customHeight="1" x14ac:dyDescent="0.3">
      <c r="A112" s="53" t="s">
        <v>188</v>
      </c>
      <c r="B112" s="34" t="s">
        <v>112</v>
      </c>
    </row>
    <row r="113" spans="1:4" x14ac:dyDescent="0.3">
      <c r="A113" t="s">
        <v>189</v>
      </c>
      <c r="B113" s="34" t="s">
        <v>112</v>
      </c>
    </row>
    <row r="114" spans="1:4" x14ac:dyDescent="0.3">
      <c r="A114" t="s">
        <v>190</v>
      </c>
      <c r="B114" s="34" t="s">
        <v>112</v>
      </c>
    </row>
    <row r="116" spans="1:4" ht="70.05" customHeight="1" x14ac:dyDescent="0.3">
      <c r="A116" s="76" t="s">
        <v>200</v>
      </c>
      <c r="B116" s="76" t="s">
        <v>201</v>
      </c>
      <c r="C116" s="76" t="s">
        <v>5</v>
      </c>
      <c r="D116" s="76" t="s">
        <v>6</v>
      </c>
    </row>
    <row r="117" spans="1:4" ht="70.05" customHeight="1" x14ac:dyDescent="0.3">
      <c r="A117" s="76" t="s">
        <v>1868</v>
      </c>
      <c r="B117" s="76"/>
      <c r="C117" s="76" t="s">
        <v>55</v>
      </c>
      <c r="D11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2"/>
  <sheetViews>
    <sheetView showGridLines="0" workbookViewId="0">
      <pane ySplit="4" topLeftCell="A100" activePane="bottomLeft" state="frozen"/>
      <selection pane="bottomLeft" activeCell="C103" sqref="C103:C112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1869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1870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853591</v>
      </c>
      <c r="E8" s="14">
        <v>13028.36</v>
      </c>
      <c r="F8" s="15">
        <v>5.8000000000000003E-2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920644</v>
      </c>
      <c r="E9" s="14">
        <v>8763.61</v>
      </c>
      <c r="F9" s="15">
        <v>3.9E-2</v>
      </c>
      <c r="G9" s="15"/>
    </row>
    <row r="10" spans="1:8" x14ac:dyDescent="0.3">
      <c r="A10" s="12" t="s">
        <v>1364</v>
      </c>
      <c r="B10" s="30" t="s">
        <v>1365</v>
      </c>
      <c r="C10" s="30" t="s">
        <v>1366</v>
      </c>
      <c r="D10" s="13">
        <v>212510</v>
      </c>
      <c r="E10" s="14">
        <v>6425.35</v>
      </c>
      <c r="F10" s="15">
        <v>2.86E-2</v>
      </c>
      <c r="G10" s="15"/>
    </row>
    <row r="11" spans="1:8" x14ac:dyDescent="0.3">
      <c r="A11" s="12" t="s">
        <v>1125</v>
      </c>
      <c r="B11" s="30" t="s">
        <v>1126</v>
      </c>
      <c r="C11" s="30" t="s">
        <v>1127</v>
      </c>
      <c r="D11" s="13">
        <v>230894</v>
      </c>
      <c r="E11" s="14">
        <v>5414.46</v>
      </c>
      <c r="F11" s="15">
        <v>2.41E-2</v>
      </c>
      <c r="G11" s="15"/>
    </row>
    <row r="12" spans="1:8" x14ac:dyDescent="0.3">
      <c r="A12" s="12" t="s">
        <v>1291</v>
      </c>
      <c r="B12" s="30" t="s">
        <v>1292</v>
      </c>
      <c r="C12" s="30" t="s">
        <v>1124</v>
      </c>
      <c r="D12" s="13">
        <v>853954</v>
      </c>
      <c r="E12" s="14">
        <v>5111.34</v>
      </c>
      <c r="F12" s="15">
        <v>2.2800000000000001E-2</v>
      </c>
      <c r="G12" s="15"/>
    </row>
    <row r="13" spans="1:8" x14ac:dyDescent="0.3">
      <c r="A13" s="12" t="s">
        <v>1727</v>
      </c>
      <c r="B13" s="30" t="s">
        <v>1728</v>
      </c>
      <c r="C13" s="30" t="s">
        <v>1207</v>
      </c>
      <c r="D13" s="13">
        <v>273036</v>
      </c>
      <c r="E13" s="14">
        <v>4436.84</v>
      </c>
      <c r="F13" s="15">
        <v>1.9699999999999999E-2</v>
      </c>
      <c r="G13" s="15"/>
    </row>
    <row r="14" spans="1:8" x14ac:dyDescent="0.3">
      <c r="A14" s="12" t="s">
        <v>1296</v>
      </c>
      <c r="B14" s="30" t="s">
        <v>1297</v>
      </c>
      <c r="C14" s="30" t="s">
        <v>1232</v>
      </c>
      <c r="D14" s="13">
        <v>888715</v>
      </c>
      <c r="E14" s="14">
        <v>4295.6000000000004</v>
      </c>
      <c r="F14" s="15">
        <v>1.9099999999999999E-2</v>
      </c>
      <c r="G14" s="15"/>
    </row>
    <row r="15" spans="1:8" x14ac:dyDescent="0.3">
      <c r="A15" s="12" t="s">
        <v>1410</v>
      </c>
      <c r="B15" s="30" t="s">
        <v>1411</v>
      </c>
      <c r="C15" s="30" t="s">
        <v>1232</v>
      </c>
      <c r="D15" s="13">
        <v>71616</v>
      </c>
      <c r="E15" s="14">
        <v>4151.3599999999997</v>
      </c>
      <c r="F15" s="15">
        <v>1.8499999999999999E-2</v>
      </c>
      <c r="G15" s="15"/>
    </row>
    <row r="16" spans="1:8" x14ac:dyDescent="0.3">
      <c r="A16" s="12" t="s">
        <v>1141</v>
      </c>
      <c r="B16" s="30" t="s">
        <v>1142</v>
      </c>
      <c r="C16" s="30" t="s">
        <v>1124</v>
      </c>
      <c r="D16" s="13">
        <v>2657134</v>
      </c>
      <c r="E16" s="14">
        <v>3911.3</v>
      </c>
      <c r="F16" s="15">
        <v>1.7399999999999999E-2</v>
      </c>
      <c r="G16" s="15"/>
    </row>
    <row r="17" spans="1:7" x14ac:dyDescent="0.3">
      <c r="A17" s="12" t="s">
        <v>1871</v>
      </c>
      <c r="B17" s="30" t="s">
        <v>1872</v>
      </c>
      <c r="C17" s="30" t="s">
        <v>1264</v>
      </c>
      <c r="D17" s="13">
        <v>729382</v>
      </c>
      <c r="E17" s="14">
        <v>3888.34</v>
      </c>
      <c r="F17" s="15">
        <v>1.7299999999999999E-2</v>
      </c>
      <c r="G17" s="15"/>
    </row>
    <row r="18" spans="1:7" x14ac:dyDescent="0.3">
      <c r="A18" s="12" t="s">
        <v>1251</v>
      </c>
      <c r="B18" s="30" t="s">
        <v>1252</v>
      </c>
      <c r="C18" s="30" t="s">
        <v>1253</v>
      </c>
      <c r="D18" s="13">
        <v>866077</v>
      </c>
      <c r="E18" s="14">
        <v>3848.85</v>
      </c>
      <c r="F18" s="15">
        <v>1.7100000000000001E-2</v>
      </c>
      <c r="G18" s="15"/>
    </row>
    <row r="19" spans="1:7" x14ac:dyDescent="0.3">
      <c r="A19" s="12" t="s">
        <v>1369</v>
      </c>
      <c r="B19" s="30" t="s">
        <v>1370</v>
      </c>
      <c r="C19" s="30" t="s">
        <v>1371</v>
      </c>
      <c r="D19" s="13">
        <v>71272</v>
      </c>
      <c r="E19" s="14">
        <v>3769.75</v>
      </c>
      <c r="F19" s="15">
        <v>1.6799999999999999E-2</v>
      </c>
      <c r="G19" s="15"/>
    </row>
    <row r="20" spans="1:7" x14ac:dyDescent="0.3">
      <c r="A20" s="12" t="s">
        <v>1175</v>
      </c>
      <c r="B20" s="30" t="s">
        <v>1176</v>
      </c>
      <c r="C20" s="30" t="s">
        <v>1164</v>
      </c>
      <c r="D20" s="13">
        <v>524168</v>
      </c>
      <c r="E20" s="14">
        <v>3676.25</v>
      </c>
      <c r="F20" s="15">
        <v>1.6400000000000001E-2</v>
      </c>
      <c r="G20" s="15"/>
    </row>
    <row r="21" spans="1:7" x14ac:dyDescent="0.3">
      <c r="A21" s="12" t="s">
        <v>1800</v>
      </c>
      <c r="B21" s="30" t="s">
        <v>1801</v>
      </c>
      <c r="C21" s="30" t="s">
        <v>1202</v>
      </c>
      <c r="D21" s="13">
        <v>294345</v>
      </c>
      <c r="E21" s="14">
        <v>3583.8</v>
      </c>
      <c r="F21" s="15">
        <v>1.6E-2</v>
      </c>
      <c r="G21" s="15"/>
    </row>
    <row r="22" spans="1:7" x14ac:dyDescent="0.3">
      <c r="A22" s="12" t="s">
        <v>1343</v>
      </c>
      <c r="B22" s="30" t="s">
        <v>1344</v>
      </c>
      <c r="C22" s="30" t="s">
        <v>1182</v>
      </c>
      <c r="D22" s="13">
        <v>143984</v>
      </c>
      <c r="E22" s="14">
        <v>3461.88</v>
      </c>
      <c r="F22" s="15">
        <v>1.54E-2</v>
      </c>
      <c r="G22" s="15"/>
    </row>
    <row r="23" spans="1:7" x14ac:dyDescent="0.3">
      <c r="A23" s="12" t="s">
        <v>1720</v>
      </c>
      <c r="B23" s="30" t="s">
        <v>1721</v>
      </c>
      <c r="C23" s="30" t="s">
        <v>1371</v>
      </c>
      <c r="D23" s="13">
        <v>246719</v>
      </c>
      <c r="E23" s="14">
        <v>3261.87</v>
      </c>
      <c r="F23" s="15">
        <v>1.4500000000000001E-2</v>
      </c>
      <c r="G23" s="15"/>
    </row>
    <row r="24" spans="1:7" x14ac:dyDescent="0.3">
      <c r="A24" s="12" t="s">
        <v>1441</v>
      </c>
      <c r="B24" s="30" t="s">
        <v>1442</v>
      </c>
      <c r="C24" s="30" t="s">
        <v>1295</v>
      </c>
      <c r="D24" s="13">
        <v>86577</v>
      </c>
      <c r="E24" s="14">
        <v>3261.1</v>
      </c>
      <c r="F24" s="15">
        <v>1.4500000000000001E-2</v>
      </c>
      <c r="G24" s="15"/>
    </row>
    <row r="25" spans="1:7" x14ac:dyDescent="0.3">
      <c r="A25" s="12" t="s">
        <v>1130</v>
      </c>
      <c r="B25" s="30" t="s">
        <v>1131</v>
      </c>
      <c r="C25" s="30" t="s">
        <v>1132</v>
      </c>
      <c r="D25" s="13">
        <v>507445</v>
      </c>
      <c r="E25" s="14">
        <v>3197.92</v>
      </c>
      <c r="F25" s="15">
        <v>1.4200000000000001E-2</v>
      </c>
      <c r="G25" s="15"/>
    </row>
    <row r="26" spans="1:7" x14ac:dyDescent="0.3">
      <c r="A26" s="12" t="s">
        <v>1419</v>
      </c>
      <c r="B26" s="30" t="s">
        <v>1420</v>
      </c>
      <c r="C26" s="30" t="s">
        <v>1421</v>
      </c>
      <c r="D26" s="13">
        <v>153020</v>
      </c>
      <c r="E26" s="14">
        <v>3183.05</v>
      </c>
      <c r="F26" s="15">
        <v>1.4200000000000001E-2</v>
      </c>
      <c r="G26" s="15"/>
    </row>
    <row r="27" spans="1:7" x14ac:dyDescent="0.3">
      <c r="A27" s="12" t="s">
        <v>1873</v>
      </c>
      <c r="B27" s="30" t="s">
        <v>1874</v>
      </c>
      <c r="C27" s="30" t="s">
        <v>1358</v>
      </c>
      <c r="D27" s="13">
        <v>542402</v>
      </c>
      <c r="E27" s="14">
        <v>3164.37</v>
      </c>
      <c r="F27" s="15">
        <v>1.41E-2</v>
      </c>
      <c r="G27" s="15"/>
    </row>
    <row r="28" spans="1:7" x14ac:dyDescent="0.3">
      <c r="A28" s="12" t="s">
        <v>1143</v>
      </c>
      <c r="B28" s="30" t="s">
        <v>1144</v>
      </c>
      <c r="C28" s="30" t="s">
        <v>1145</v>
      </c>
      <c r="D28" s="13">
        <v>269488</v>
      </c>
      <c r="E28" s="14">
        <v>3122.42</v>
      </c>
      <c r="F28" s="15">
        <v>1.3899999999999999E-2</v>
      </c>
      <c r="G28" s="15"/>
    </row>
    <row r="29" spans="1:7" x14ac:dyDescent="0.3">
      <c r="A29" s="12" t="s">
        <v>1133</v>
      </c>
      <c r="B29" s="30" t="s">
        <v>1134</v>
      </c>
      <c r="C29" s="30" t="s">
        <v>1124</v>
      </c>
      <c r="D29" s="13">
        <v>1445398</v>
      </c>
      <c r="E29" s="14">
        <v>3092.43</v>
      </c>
      <c r="F29" s="15">
        <v>1.38E-2</v>
      </c>
      <c r="G29" s="15"/>
    </row>
    <row r="30" spans="1:7" x14ac:dyDescent="0.3">
      <c r="A30" s="12" t="s">
        <v>1875</v>
      </c>
      <c r="B30" s="30" t="s">
        <v>1876</v>
      </c>
      <c r="C30" s="30" t="s">
        <v>1153</v>
      </c>
      <c r="D30" s="13">
        <v>11961853</v>
      </c>
      <c r="E30" s="14">
        <v>3086.16</v>
      </c>
      <c r="F30" s="15">
        <v>1.37E-2</v>
      </c>
      <c r="G30" s="15"/>
    </row>
    <row r="31" spans="1:7" x14ac:dyDescent="0.3">
      <c r="A31" s="12" t="s">
        <v>1702</v>
      </c>
      <c r="B31" s="30" t="s">
        <v>1703</v>
      </c>
      <c r="C31" s="30" t="s">
        <v>1124</v>
      </c>
      <c r="D31" s="13">
        <v>726001</v>
      </c>
      <c r="E31" s="14">
        <v>3074.98</v>
      </c>
      <c r="F31" s="15">
        <v>1.37E-2</v>
      </c>
      <c r="G31" s="15"/>
    </row>
    <row r="32" spans="1:7" x14ac:dyDescent="0.3">
      <c r="A32" s="12" t="s">
        <v>1415</v>
      </c>
      <c r="B32" s="30" t="s">
        <v>1416</v>
      </c>
      <c r="C32" s="30" t="s">
        <v>1202</v>
      </c>
      <c r="D32" s="13">
        <v>38459</v>
      </c>
      <c r="E32" s="14">
        <v>3003.94</v>
      </c>
      <c r="F32" s="15">
        <v>1.34E-2</v>
      </c>
      <c r="G32" s="15"/>
    </row>
    <row r="33" spans="1:7" x14ac:dyDescent="0.3">
      <c r="A33" s="12" t="s">
        <v>1347</v>
      </c>
      <c r="B33" s="30" t="s">
        <v>1348</v>
      </c>
      <c r="C33" s="30" t="s">
        <v>1232</v>
      </c>
      <c r="D33" s="13">
        <v>240445</v>
      </c>
      <c r="E33" s="14">
        <v>2940.16</v>
      </c>
      <c r="F33" s="15">
        <v>1.3100000000000001E-2</v>
      </c>
      <c r="G33" s="15"/>
    </row>
    <row r="34" spans="1:7" x14ac:dyDescent="0.3">
      <c r="A34" s="12" t="s">
        <v>1694</v>
      </c>
      <c r="B34" s="30" t="s">
        <v>1695</v>
      </c>
      <c r="C34" s="30" t="s">
        <v>1159</v>
      </c>
      <c r="D34" s="13">
        <v>315632</v>
      </c>
      <c r="E34" s="14">
        <v>2924.01</v>
      </c>
      <c r="F34" s="15">
        <v>1.2999999999999999E-2</v>
      </c>
      <c r="G34" s="15"/>
    </row>
    <row r="35" spans="1:7" x14ac:dyDescent="0.3">
      <c r="A35" s="12" t="s">
        <v>1300</v>
      </c>
      <c r="B35" s="30" t="s">
        <v>1301</v>
      </c>
      <c r="C35" s="30" t="s">
        <v>1302</v>
      </c>
      <c r="D35" s="13">
        <v>361355</v>
      </c>
      <c r="E35" s="14">
        <v>2905.84</v>
      </c>
      <c r="F35" s="15">
        <v>1.29E-2</v>
      </c>
      <c r="G35" s="15"/>
    </row>
    <row r="36" spans="1:7" x14ac:dyDescent="0.3">
      <c r="A36" s="12" t="s">
        <v>1877</v>
      </c>
      <c r="B36" s="30" t="s">
        <v>1878</v>
      </c>
      <c r="C36" s="30" t="s">
        <v>1852</v>
      </c>
      <c r="D36" s="13">
        <v>154587</v>
      </c>
      <c r="E36" s="14">
        <v>2880.57</v>
      </c>
      <c r="F36" s="15">
        <v>1.2800000000000001E-2</v>
      </c>
      <c r="G36" s="15"/>
    </row>
    <row r="37" spans="1:7" x14ac:dyDescent="0.3">
      <c r="A37" s="12" t="s">
        <v>1461</v>
      </c>
      <c r="B37" s="30" t="s">
        <v>1462</v>
      </c>
      <c r="C37" s="30" t="s">
        <v>1239</v>
      </c>
      <c r="D37" s="13">
        <v>2081909</v>
      </c>
      <c r="E37" s="14">
        <v>2879.28</v>
      </c>
      <c r="F37" s="15">
        <v>1.2800000000000001E-2</v>
      </c>
      <c r="G37" s="15"/>
    </row>
    <row r="38" spans="1:7" x14ac:dyDescent="0.3">
      <c r="A38" s="12" t="s">
        <v>1408</v>
      </c>
      <c r="B38" s="30" t="s">
        <v>1409</v>
      </c>
      <c r="C38" s="30" t="s">
        <v>1202</v>
      </c>
      <c r="D38" s="13">
        <v>372398</v>
      </c>
      <c r="E38" s="14">
        <v>2848.1</v>
      </c>
      <c r="F38" s="15">
        <v>1.2699999999999999E-2</v>
      </c>
      <c r="G38" s="15"/>
    </row>
    <row r="39" spans="1:7" x14ac:dyDescent="0.3">
      <c r="A39" s="12" t="s">
        <v>1194</v>
      </c>
      <c r="B39" s="30" t="s">
        <v>1195</v>
      </c>
      <c r="C39" s="30" t="s">
        <v>1196</v>
      </c>
      <c r="D39" s="13">
        <v>958764</v>
      </c>
      <c r="E39" s="14">
        <v>2830.27</v>
      </c>
      <c r="F39" s="15">
        <v>1.26E-2</v>
      </c>
      <c r="G39" s="15"/>
    </row>
    <row r="40" spans="1:7" x14ac:dyDescent="0.3">
      <c r="A40" s="12" t="s">
        <v>1242</v>
      </c>
      <c r="B40" s="30" t="s">
        <v>1243</v>
      </c>
      <c r="C40" s="30" t="s">
        <v>1182</v>
      </c>
      <c r="D40" s="13">
        <v>34098</v>
      </c>
      <c r="E40" s="14">
        <v>2814.74</v>
      </c>
      <c r="F40" s="15">
        <v>1.2500000000000001E-2</v>
      </c>
      <c r="G40" s="15"/>
    </row>
    <row r="41" spans="1:7" x14ac:dyDescent="0.3">
      <c r="A41" s="12" t="s">
        <v>1879</v>
      </c>
      <c r="B41" s="30" t="s">
        <v>1880</v>
      </c>
      <c r="C41" s="30" t="s">
        <v>1302</v>
      </c>
      <c r="D41" s="13">
        <v>484224</v>
      </c>
      <c r="E41" s="14">
        <v>2747.49</v>
      </c>
      <c r="F41" s="15">
        <v>1.2200000000000001E-2</v>
      </c>
      <c r="G41" s="15"/>
    </row>
    <row r="42" spans="1:7" x14ac:dyDescent="0.3">
      <c r="A42" s="12" t="s">
        <v>1698</v>
      </c>
      <c r="B42" s="30" t="s">
        <v>1699</v>
      </c>
      <c r="C42" s="30" t="s">
        <v>1132</v>
      </c>
      <c r="D42" s="13">
        <v>175205</v>
      </c>
      <c r="E42" s="14">
        <v>2666.27</v>
      </c>
      <c r="F42" s="15">
        <v>1.1900000000000001E-2</v>
      </c>
      <c r="G42" s="15"/>
    </row>
    <row r="43" spans="1:7" x14ac:dyDescent="0.3">
      <c r="A43" s="12" t="s">
        <v>1881</v>
      </c>
      <c r="B43" s="30" t="s">
        <v>1882</v>
      </c>
      <c r="C43" s="30" t="s">
        <v>1207</v>
      </c>
      <c r="D43" s="13">
        <v>126290</v>
      </c>
      <c r="E43" s="14">
        <v>2625.13</v>
      </c>
      <c r="F43" s="15">
        <v>1.17E-2</v>
      </c>
      <c r="G43" s="15"/>
    </row>
    <row r="44" spans="1:7" x14ac:dyDescent="0.3">
      <c r="A44" s="12" t="s">
        <v>1883</v>
      </c>
      <c r="B44" s="30" t="s">
        <v>1884</v>
      </c>
      <c r="C44" s="30" t="s">
        <v>1371</v>
      </c>
      <c r="D44" s="13">
        <v>232479</v>
      </c>
      <c r="E44" s="14">
        <v>2618.29</v>
      </c>
      <c r="F44" s="15">
        <v>1.17E-2</v>
      </c>
      <c r="G44" s="15"/>
    </row>
    <row r="45" spans="1:7" x14ac:dyDescent="0.3">
      <c r="A45" s="12" t="s">
        <v>1718</v>
      </c>
      <c r="B45" s="30" t="s">
        <v>1719</v>
      </c>
      <c r="C45" s="30" t="s">
        <v>1358</v>
      </c>
      <c r="D45" s="13">
        <v>436180</v>
      </c>
      <c r="E45" s="14">
        <v>2614.6799999999998</v>
      </c>
      <c r="F45" s="15">
        <v>1.1599999999999999E-2</v>
      </c>
      <c r="G45" s="15"/>
    </row>
    <row r="46" spans="1:7" x14ac:dyDescent="0.3">
      <c r="A46" s="12" t="s">
        <v>1834</v>
      </c>
      <c r="B46" s="30" t="s">
        <v>1835</v>
      </c>
      <c r="C46" s="30" t="s">
        <v>1207</v>
      </c>
      <c r="D46" s="13">
        <v>96674</v>
      </c>
      <c r="E46" s="14">
        <v>2564.9499999999998</v>
      </c>
      <c r="F46" s="15">
        <v>1.14E-2</v>
      </c>
      <c r="G46" s="15"/>
    </row>
    <row r="47" spans="1:7" x14ac:dyDescent="0.3">
      <c r="A47" s="12" t="s">
        <v>1374</v>
      </c>
      <c r="B47" s="30" t="s">
        <v>1375</v>
      </c>
      <c r="C47" s="30" t="s">
        <v>1376</v>
      </c>
      <c r="D47" s="13">
        <v>6522</v>
      </c>
      <c r="E47" s="14">
        <v>2542.19</v>
      </c>
      <c r="F47" s="15">
        <v>1.1299999999999999E-2</v>
      </c>
      <c r="G47" s="15"/>
    </row>
    <row r="48" spans="1:7" x14ac:dyDescent="0.3">
      <c r="A48" s="12" t="s">
        <v>1842</v>
      </c>
      <c r="B48" s="30" t="s">
        <v>1843</v>
      </c>
      <c r="C48" s="30" t="s">
        <v>1207</v>
      </c>
      <c r="D48" s="13">
        <v>131518</v>
      </c>
      <c r="E48" s="14">
        <v>2515.2199999999998</v>
      </c>
      <c r="F48" s="15">
        <v>1.12E-2</v>
      </c>
      <c r="G48" s="15"/>
    </row>
    <row r="49" spans="1:7" x14ac:dyDescent="0.3">
      <c r="A49" s="12" t="s">
        <v>1325</v>
      </c>
      <c r="B49" s="30" t="s">
        <v>1326</v>
      </c>
      <c r="C49" s="30" t="s">
        <v>1153</v>
      </c>
      <c r="D49" s="13">
        <v>61270</v>
      </c>
      <c r="E49" s="14">
        <v>2511</v>
      </c>
      <c r="F49" s="15">
        <v>1.12E-2</v>
      </c>
      <c r="G49" s="15"/>
    </row>
    <row r="50" spans="1:7" x14ac:dyDescent="0.3">
      <c r="A50" s="12" t="s">
        <v>1426</v>
      </c>
      <c r="B50" s="30" t="s">
        <v>1427</v>
      </c>
      <c r="C50" s="30" t="s">
        <v>1132</v>
      </c>
      <c r="D50" s="13">
        <v>161053</v>
      </c>
      <c r="E50" s="14">
        <v>2503.17</v>
      </c>
      <c r="F50" s="15">
        <v>1.11E-2</v>
      </c>
      <c r="G50" s="15"/>
    </row>
    <row r="51" spans="1:7" x14ac:dyDescent="0.3">
      <c r="A51" s="12" t="s">
        <v>1165</v>
      </c>
      <c r="B51" s="30" t="s">
        <v>1166</v>
      </c>
      <c r="C51" s="30" t="s">
        <v>1167</v>
      </c>
      <c r="D51" s="13">
        <v>188169</v>
      </c>
      <c r="E51" s="14">
        <v>2456.36</v>
      </c>
      <c r="F51" s="15">
        <v>1.09E-2</v>
      </c>
      <c r="G51" s="15"/>
    </row>
    <row r="52" spans="1:7" x14ac:dyDescent="0.3">
      <c r="A52" s="12" t="s">
        <v>1692</v>
      </c>
      <c r="B52" s="30" t="s">
        <v>1693</v>
      </c>
      <c r="C52" s="30" t="s">
        <v>1232</v>
      </c>
      <c r="D52" s="13">
        <v>170167</v>
      </c>
      <c r="E52" s="14">
        <v>2442.66</v>
      </c>
      <c r="F52" s="15">
        <v>1.09E-2</v>
      </c>
      <c r="G52" s="15"/>
    </row>
    <row r="53" spans="1:7" x14ac:dyDescent="0.3">
      <c r="A53" s="12" t="s">
        <v>1754</v>
      </c>
      <c r="B53" s="30" t="s">
        <v>1755</v>
      </c>
      <c r="C53" s="30" t="s">
        <v>1207</v>
      </c>
      <c r="D53" s="13">
        <v>143278</v>
      </c>
      <c r="E53" s="14">
        <v>2430.42</v>
      </c>
      <c r="F53" s="15">
        <v>1.0800000000000001E-2</v>
      </c>
      <c r="G53" s="15"/>
    </row>
    <row r="54" spans="1:7" x14ac:dyDescent="0.3">
      <c r="A54" s="12" t="s">
        <v>1885</v>
      </c>
      <c r="B54" s="30" t="s">
        <v>1886</v>
      </c>
      <c r="C54" s="30" t="s">
        <v>1371</v>
      </c>
      <c r="D54" s="13">
        <v>756273</v>
      </c>
      <c r="E54" s="14">
        <v>2400.79</v>
      </c>
      <c r="F54" s="15">
        <v>1.0699999999999999E-2</v>
      </c>
      <c r="G54" s="15"/>
    </row>
    <row r="55" spans="1:7" x14ac:dyDescent="0.3">
      <c r="A55" s="12" t="s">
        <v>1887</v>
      </c>
      <c r="B55" s="30" t="s">
        <v>1888</v>
      </c>
      <c r="C55" s="30" t="s">
        <v>1371</v>
      </c>
      <c r="D55" s="13">
        <v>368675</v>
      </c>
      <c r="E55" s="14">
        <v>2386.4299999999998</v>
      </c>
      <c r="F55" s="15">
        <v>1.06E-2</v>
      </c>
      <c r="G55" s="15"/>
    </row>
    <row r="56" spans="1:7" x14ac:dyDescent="0.3">
      <c r="A56" s="12" t="s">
        <v>1246</v>
      </c>
      <c r="B56" s="30" t="s">
        <v>1247</v>
      </c>
      <c r="C56" s="30" t="s">
        <v>1193</v>
      </c>
      <c r="D56" s="13">
        <v>474044</v>
      </c>
      <c r="E56" s="14">
        <v>2335.38</v>
      </c>
      <c r="F56" s="15">
        <v>1.04E-2</v>
      </c>
      <c r="G56" s="15"/>
    </row>
    <row r="57" spans="1:7" x14ac:dyDescent="0.3">
      <c r="A57" s="12" t="s">
        <v>1372</v>
      </c>
      <c r="B57" s="30" t="s">
        <v>1373</v>
      </c>
      <c r="C57" s="30" t="s">
        <v>1358</v>
      </c>
      <c r="D57" s="13">
        <v>2417344</v>
      </c>
      <c r="E57" s="14">
        <v>2320.65</v>
      </c>
      <c r="F57" s="15">
        <v>1.03E-2</v>
      </c>
      <c r="G57" s="15"/>
    </row>
    <row r="58" spans="1:7" x14ac:dyDescent="0.3">
      <c r="A58" s="12" t="s">
        <v>1154</v>
      </c>
      <c r="B58" s="30" t="s">
        <v>1155</v>
      </c>
      <c r="C58" s="30" t="s">
        <v>1156</v>
      </c>
      <c r="D58" s="13">
        <v>934370</v>
      </c>
      <c r="E58" s="14">
        <v>2294.35</v>
      </c>
      <c r="F58" s="15">
        <v>1.0200000000000001E-2</v>
      </c>
      <c r="G58" s="15"/>
    </row>
    <row r="59" spans="1:7" x14ac:dyDescent="0.3">
      <c r="A59" s="12" t="s">
        <v>1848</v>
      </c>
      <c r="B59" s="30" t="s">
        <v>1849</v>
      </c>
      <c r="C59" s="30" t="s">
        <v>1421</v>
      </c>
      <c r="D59" s="13">
        <v>2225558</v>
      </c>
      <c r="E59" s="14">
        <v>2258.94</v>
      </c>
      <c r="F59" s="15">
        <v>1.01E-2</v>
      </c>
      <c r="G59" s="15"/>
    </row>
    <row r="60" spans="1:7" x14ac:dyDescent="0.3">
      <c r="A60" s="12" t="s">
        <v>1393</v>
      </c>
      <c r="B60" s="30" t="s">
        <v>1394</v>
      </c>
      <c r="C60" s="30" t="s">
        <v>1199</v>
      </c>
      <c r="D60" s="13">
        <v>65342</v>
      </c>
      <c r="E60" s="14">
        <v>2256.2600000000002</v>
      </c>
      <c r="F60" s="15">
        <v>0.01</v>
      </c>
      <c r="G60" s="15"/>
    </row>
    <row r="61" spans="1:7" x14ac:dyDescent="0.3">
      <c r="A61" s="12" t="s">
        <v>1307</v>
      </c>
      <c r="B61" s="30" t="s">
        <v>1308</v>
      </c>
      <c r="C61" s="30" t="s">
        <v>1202</v>
      </c>
      <c r="D61" s="13">
        <v>115625</v>
      </c>
      <c r="E61" s="14">
        <v>2219.25</v>
      </c>
      <c r="F61" s="15">
        <v>9.9000000000000008E-3</v>
      </c>
      <c r="G61" s="15"/>
    </row>
    <row r="62" spans="1:7" x14ac:dyDescent="0.3">
      <c r="A62" s="12" t="s">
        <v>1808</v>
      </c>
      <c r="B62" s="30" t="s">
        <v>1809</v>
      </c>
      <c r="C62" s="30" t="s">
        <v>1274</v>
      </c>
      <c r="D62" s="13">
        <v>121873</v>
      </c>
      <c r="E62" s="14">
        <v>2211.1999999999998</v>
      </c>
      <c r="F62" s="15">
        <v>9.7999999999999997E-3</v>
      </c>
      <c r="G62" s="15"/>
    </row>
    <row r="63" spans="1:7" x14ac:dyDescent="0.3">
      <c r="A63" s="12" t="s">
        <v>1230</v>
      </c>
      <c r="B63" s="30" t="s">
        <v>1231</v>
      </c>
      <c r="C63" s="30" t="s">
        <v>1232</v>
      </c>
      <c r="D63" s="13">
        <v>43190</v>
      </c>
      <c r="E63" s="14">
        <v>2204.61</v>
      </c>
      <c r="F63" s="15">
        <v>9.7999999999999997E-3</v>
      </c>
      <c r="G63" s="15"/>
    </row>
    <row r="64" spans="1:7" x14ac:dyDescent="0.3">
      <c r="A64" s="12" t="s">
        <v>1435</v>
      </c>
      <c r="B64" s="30" t="s">
        <v>1436</v>
      </c>
      <c r="C64" s="30" t="s">
        <v>1232</v>
      </c>
      <c r="D64" s="13">
        <v>92518</v>
      </c>
      <c r="E64" s="14">
        <v>2198.7800000000002</v>
      </c>
      <c r="F64" s="15">
        <v>9.7999999999999997E-3</v>
      </c>
      <c r="G64" s="15"/>
    </row>
    <row r="65" spans="1:7" x14ac:dyDescent="0.3">
      <c r="A65" s="12" t="s">
        <v>1844</v>
      </c>
      <c r="B65" s="30" t="s">
        <v>1845</v>
      </c>
      <c r="C65" s="30" t="s">
        <v>1371</v>
      </c>
      <c r="D65" s="13">
        <v>71454</v>
      </c>
      <c r="E65" s="14">
        <v>2127.04</v>
      </c>
      <c r="F65" s="15">
        <v>9.4999999999999998E-3</v>
      </c>
      <c r="G65" s="15"/>
    </row>
    <row r="66" spans="1:7" x14ac:dyDescent="0.3">
      <c r="A66" s="12" t="s">
        <v>1379</v>
      </c>
      <c r="B66" s="30" t="s">
        <v>1380</v>
      </c>
      <c r="C66" s="30" t="s">
        <v>1253</v>
      </c>
      <c r="D66" s="13">
        <v>81879</v>
      </c>
      <c r="E66" s="14">
        <v>2018.81</v>
      </c>
      <c r="F66" s="15">
        <v>8.9999999999999993E-3</v>
      </c>
      <c r="G66" s="15"/>
    </row>
    <row r="67" spans="1:7" x14ac:dyDescent="0.3">
      <c r="A67" s="12" t="s">
        <v>1457</v>
      </c>
      <c r="B67" s="30" t="s">
        <v>1458</v>
      </c>
      <c r="C67" s="30" t="s">
        <v>1432</v>
      </c>
      <c r="D67" s="13">
        <v>1118258</v>
      </c>
      <c r="E67" s="14">
        <v>1979.32</v>
      </c>
      <c r="F67" s="15">
        <v>8.8000000000000005E-3</v>
      </c>
      <c r="G67" s="15"/>
    </row>
    <row r="68" spans="1:7" x14ac:dyDescent="0.3">
      <c r="A68" s="12" t="s">
        <v>1313</v>
      </c>
      <c r="B68" s="30" t="s">
        <v>1314</v>
      </c>
      <c r="C68" s="30" t="s">
        <v>1202</v>
      </c>
      <c r="D68" s="13">
        <v>1091604</v>
      </c>
      <c r="E68" s="14">
        <v>1964.34</v>
      </c>
      <c r="F68" s="15">
        <v>8.6999999999999994E-3</v>
      </c>
      <c r="G68" s="15"/>
    </row>
    <row r="69" spans="1:7" x14ac:dyDescent="0.3">
      <c r="A69" s="12" t="s">
        <v>1240</v>
      </c>
      <c r="B69" s="30" t="s">
        <v>1241</v>
      </c>
      <c r="C69" s="30" t="s">
        <v>1232</v>
      </c>
      <c r="D69" s="13">
        <v>37596</v>
      </c>
      <c r="E69" s="14">
        <v>1958.7</v>
      </c>
      <c r="F69" s="15">
        <v>8.6999999999999994E-3</v>
      </c>
      <c r="G69" s="15"/>
    </row>
    <row r="70" spans="1:7" x14ac:dyDescent="0.3">
      <c r="A70" s="12" t="s">
        <v>1219</v>
      </c>
      <c r="B70" s="30" t="s">
        <v>1220</v>
      </c>
      <c r="C70" s="30" t="s">
        <v>1182</v>
      </c>
      <c r="D70" s="13">
        <v>61595</v>
      </c>
      <c r="E70" s="14">
        <v>1958.38</v>
      </c>
      <c r="F70" s="15">
        <v>8.6999999999999994E-3</v>
      </c>
      <c r="G70" s="15"/>
    </row>
    <row r="71" spans="1:7" x14ac:dyDescent="0.3">
      <c r="A71" s="12" t="s">
        <v>1704</v>
      </c>
      <c r="B71" s="30" t="s">
        <v>1705</v>
      </c>
      <c r="C71" s="30" t="s">
        <v>1274</v>
      </c>
      <c r="D71" s="13">
        <v>334022</v>
      </c>
      <c r="E71" s="14">
        <v>1896.74</v>
      </c>
      <c r="F71" s="15">
        <v>8.3999999999999995E-3</v>
      </c>
      <c r="G71" s="15"/>
    </row>
    <row r="72" spans="1:7" x14ac:dyDescent="0.3">
      <c r="A72" s="12" t="s">
        <v>1889</v>
      </c>
      <c r="B72" s="30" t="s">
        <v>1890</v>
      </c>
      <c r="C72" s="30" t="s">
        <v>1302</v>
      </c>
      <c r="D72" s="13">
        <v>468680</v>
      </c>
      <c r="E72" s="14">
        <v>1593.28</v>
      </c>
      <c r="F72" s="15">
        <v>7.1000000000000004E-3</v>
      </c>
      <c r="G72" s="15"/>
    </row>
    <row r="73" spans="1:7" x14ac:dyDescent="0.3">
      <c r="A73" s="12" t="s">
        <v>1864</v>
      </c>
      <c r="B73" s="30" t="s">
        <v>1865</v>
      </c>
      <c r="C73" s="30" t="s">
        <v>1250</v>
      </c>
      <c r="D73" s="13">
        <v>129702</v>
      </c>
      <c r="E73" s="14">
        <v>1561.42</v>
      </c>
      <c r="F73" s="15">
        <v>7.0000000000000001E-3</v>
      </c>
      <c r="G73" s="15"/>
    </row>
    <row r="74" spans="1:7" x14ac:dyDescent="0.3">
      <c r="A74" s="12" t="s">
        <v>1700</v>
      </c>
      <c r="B74" s="30" t="s">
        <v>1701</v>
      </c>
      <c r="C74" s="30" t="s">
        <v>1202</v>
      </c>
      <c r="D74" s="13">
        <v>115906</v>
      </c>
      <c r="E74" s="14">
        <v>1524.74</v>
      </c>
      <c r="F74" s="15">
        <v>6.7999999999999996E-3</v>
      </c>
      <c r="G74" s="15"/>
    </row>
    <row r="75" spans="1:7" x14ac:dyDescent="0.3">
      <c r="A75" s="12" t="s">
        <v>1891</v>
      </c>
      <c r="B75" s="30" t="s">
        <v>1892</v>
      </c>
      <c r="C75" s="30" t="s">
        <v>1145</v>
      </c>
      <c r="D75" s="13">
        <v>161217</v>
      </c>
      <c r="E75" s="14">
        <v>1508.43</v>
      </c>
      <c r="F75" s="15">
        <v>6.7000000000000002E-3</v>
      </c>
      <c r="G75" s="15"/>
    </row>
    <row r="76" spans="1:7" x14ac:dyDescent="0.3">
      <c r="A76" s="12" t="s">
        <v>1858</v>
      </c>
      <c r="B76" s="30" t="s">
        <v>1859</v>
      </c>
      <c r="C76" s="30" t="s">
        <v>1145</v>
      </c>
      <c r="D76" s="13">
        <v>138974</v>
      </c>
      <c r="E76" s="14">
        <v>1506.48</v>
      </c>
      <c r="F76" s="15">
        <v>6.7000000000000002E-3</v>
      </c>
      <c r="G76" s="15"/>
    </row>
    <row r="77" spans="1:7" x14ac:dyDescent="0.3">
      <c r="A77" s="12" t="s">
        <v>1706</v>
      </c>
      <c r="B77" s="30" t="s">
        <v>1707</v>
      </c>
      <c r="C77" s="30" t="s">
        <v>1202</v>
      </c>
      <c r="D77" s="13">
        <v>632572</v>
      </c>
      <c r="E77" s="14">
        <v>1462.51</v>
      </c>
      <c r="F77" s="15">
        <v>6.4999999999999997E-3</v>
      </c>
      <c r="G77" s="15"/>
    </row>
    <row r="78" spans="1:7" x14ac:dyDescent="0.3">
      <c r="A78" s="12" t="s">
        <v>1893</v>
      </c>
      <c r="B78" s="30" t="s">
        <v>1894</v>
      </c>
      <c r="C78" s="30" t="s">
        <v>1852</v>
      </c>
      <c r="D78" s="13">
        <v>237619</v>
      </c>
      <c r="E78" s="14">
        <v>1393.87</v>
      </c>
      <c r="F78" s="15">
        <v>6.1999999999999998E-3</v>
      </c>
      <c r="G78" s="15"/>
    </row>
    <row r="79" spans="1:7" x14ac:dyDescent="0.3">
      <c r="A79" s="12" t="s">
        <v>1840</v>
      </c>
      <c r="B79" s="30" t="s">
        <v>1841</v>
      </c>
      <c r="C79" s="30" t="s">
        <v>1156</v>
      </c>
      <c r="D79" s="13">
        <v>287047</v>
      </c>
      <c r="E79" s="14">
        <v>1255.54</v>
      </c>
      <c r="F79" s="15">
        <v>5.5999999999999999E-3</v>
      </c>
      <c r="G79" s="15"/>
    </row>
    <row r="80" spans="1:7" x14ac:dyDescent="0.3">
      <c r="A80" s="12" t="s">
        <v>1895</v>
      </c>
      <c r="B80" s="30" t="s">
        <v>1896</v>
      </c>
      <c r="C80" s="30" t="s">
        <v>1202</v>
      </c>
      <c r="D80" s="13">
        <v>25129</v>
      </c>
      <c r="E80" s="14">
        <v>771.7</v>
      </c>
      <c r="F80" s="15">
        <v>3.3999999999999998E-3</v>
      </c>
      <c r="G80" s="15"/>
    </row>
    <row r="81" spans="1:7" x14ac:dyDescent="0.3">
      <c r="A81" s="12" t="s">
        <v>1897</v>
      </c>
      <c r="B81" s="30" t="s">
        <v>1898</v>
      </c>
      <c r="C81" s="30" t="s">
        <v>1421</v>
      </c>
      <c r="D81" s="13">
        <v>33250</v>
      </c>
      <c r="E81" s="14">
        <v>655.79</v>
      </c>
      <c r="F81" s="15">
        <v>2.8999999999999998E-3</v>
      </c>
      <c r="G81" s="15"/>
    </row>
    <row r="82" spans="1:7" x14ac:dyDescent="0.3">
      <c r="A82" s="16" t="s">
        <v>124</v>
      </c>
      <c r="B82" s="31"/>
      <c r="C82" s="31"/>
      <c r="D82" s="17"/>
      <c r="E82" s="37">
        <v>217699.86</v>
      </c>
      <c r="F82" s="38">
        <v>0.96879999999999999</v>
      </c>
      <c r="G82" s="20"/>
    </row>
    <row r="83" spans="1:7" x14ac:dyDescent="0.3">
      <c r="A83" s="16" t="s">
        <v>1477</v>
      </c>
      <c r="B83" s="30"/>
      <c r="C83" s="30"/>
      <c r="D83" s="13"/>
      <c r="E83" s="14"/>
      <c r="F83" s="15"/>
      <c r="G83" s="15"/>
    </row>
    <row r="84" spans="1:7" x14ac:dyDescent="0.3">
      <c r="A84" s="16" t="s">
        <v>124</v>
      </c>
      <c r="B84" s="30"/>
      <c r="C84" s="30"/>
      <c r="D84" s="13"/>
      <c r="E84" s="39" t="s">
        <v>112</v>
      </c>
      <c r="F84" s="40" t="s">
        <v>112</v>
      </c>
      <c r="G84" s="15"/>
    </row>
    <row r="85" spans="1:7" x14ac:dyDescent="0.3">
      <c r="A85" s="21" t="s">
        <v>154</v>
      </c>
      <c r="B85" s="32"/>
      <c r="C85" s="32"/>
      <c r="D85" s="22"/>
      <c r="E85" s="27">
        <v>217699.86</v>
      </c>
      <c r="F85" s="28">
        <v>0.96879999999999999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6" t="s">
        <v>155</v>
      </c>
      <c r="B88" s="30"/>
      <c r="C88" s="30"/>
      <c r="D88" s="13"/>
      <c r="E88" s="14"/>
      <c r="F88" s="15"/>
      <c r="G88" s="15"/>
    </row>
    <row r="89" spans="1:7" x14ac:dyDescent="0.3">
      <c r="A89" s="12" t="s">
        <v>156</v>
      </c>
      <c r="B89" s="30"/>
      <c r="C89" s="30"/>
      <c r="D89" s="13"/>
      <c r="E89" s="14">
        <v>5781.69</v>
      </c>
      <c r="F89" s="15">
        <v>2.5700000000000001E-2</v>
      </c>
      <c r="G89" s="15">
        <v>6.8055000000000004E-2</v>
      </c>
    </row>
    <row r="90" spans="1:7" x14ac:dyDescent="0.3">
      <c r="A90" s="16" t="s">
        <v>124</v>
      </c>
      <c r="B90" s="31"/>
      <c r="C90" s="31"/>
      <c r="D90" s="17"/>
      <c r="E90" s="37">
        <v>5781.69</v>
      </c>
      <c r="F90" s="38">
        <v>2.5700000000000001E-2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21" t="s">
        <v>154</v>
      </c>
      <c r="B92" s="32"/>
      <c r="C92" s="32"/>
      <c r="D92" s="22"/>
      <c r="E92" s="18">
        <v>5781.69</v>
      </c>
      <c r="F92" s="19">
        <v>2.5700000000000001E-2</v>
      </c>
      <c r="G92" s="20"/>
    </row>
    <row r="93" spans="1:7" x14ac:dyDescent="0.3">
      <c r="A93" s="12" t="s">
        <v>157</v>
      </c>
      <c r="B93" s="30"/>
      <c r="C93" s="30"/>
      <c r="D93" s="13"/>
      <c r="E93" s="14">
        <v>2.1560152000000001</v>
      </c>
      <c r="F93" s="15">
        <v>9.0000000000000002E-6</v>
      </c>
      <c r="G93" s="15"/>
    </row>
    <row r="94" spans="1:7" x14ac:dyDescent="0.3">
      <c r="A94" s="12" t="s">
        <v>158</v>
      </c>
      <c r="B94" s="30"/>
      <c r="C94" s="30"/>
      <c r="D94" s="13"/>
      <c r="E94" s="14">
        <v>1179.6439848</v>
      </c>
      <c r="F94" s="15">
        <v>5.4910000000000002E-3</v>
      </c>
      <c r="G94" s="15">
        <v>6.8055000000000004E-2</v>
      </c>
    </row>
    <row r="95" spans="1:7" x14ac:dyDescent="0.3">
      <c r="A95" s="25" t="s">
        <v>159</v>
      </c>
      <c r="B95" s="33"/>
      <c r="C95" s="33"/>
      <c r="D95" s="26"/>
      <c r="E95" s="27">
        <v>224663.35</v>
      </c>
      <c r="F95" s="28">
        <v>1</v>
      </c>
      <c r="G95" s="28"/>
    </row>
    <row r="100" spans="1:5" x14ac:dyDescent="0.3">
      <c r="A100" s="1" t="s">
        <v>162</v>
      </c>
    </row>
    <row r="101" spans="1:5" x14ac:dyDescent="0.3">
      <c r="A101" s="53" t="s">
        <v>163</v>
      </c>
      <c r="B101" s="34" t="s">
        <v>112</v>
      </c>
    </row>
    <row r="102" spans="1:5" x14ac:dyDescent="0.3">
      <c r="A102" t="s">
        <v>164</v>
      </c>
    </row>
    <row r="103" spans="1:5" x14ac:dyDescent="0.3">
      <c r="A103" t="s">
        <v>165</v>
      </c>
      <c r="B103" t="s">
        <v>166</v>
      </c>
      <c r="C103" t="s">
        <v>166</v>
      </c>
    </row>
    <row r="104" spans="1:5" x14ac:dyDescent="0.3">
      <c r="B104" s="54">
        <v>45169</v>
      </c>
      <c r="C104" s="54">
        <v>45198</v>
      </c>
    </row>
    <row r="105" spans="1:5" x14ac:dyDescent="0.3">
      <c r="A105" t="s">
        <v>170</v>
      </c>
      <c r="B105">
        <v>70.375</v>
      </c>
      <c r="C105">
        <v>71.102999999999994</v>
      </c>
      <c r="E105" s="2"/>
    </row>
    <row r="106" spans="1:5" x14ac:dyDescent="0.3">
      <c r="A106" t="s">
        <v>171</v>
      </c>
      <c r="B106">
        <v>27.297000000000001</v>
      </c>
      <c r="C106">
        <v>27.58</v>
      </c>
      <c r="E106" s="2"/>
    </row>
    <row r="107" spans="1:5" x14ac:dyDescent="0.3">
      <c r="A107" t="s">
        <v>634</v>
      </c>
      <c r="B107">
        <v>61.466999999999999</v>
      </c>
      <c r="C107">
        <v>62.03</v>
      </c>
      <c r="E107" s="2"/>
    </row>
    <row r="108" spans="1:5" x14ac:dyDescent="0.3">
      <c r="A108" t="s">
        <v>635</v>
      </c>
      <c r="B108">
        <v>23.443000000000001</v>
      </c>
      <c r="C108">
        <v>23.658000000000001</v>
      </c>
      <c r="E108" s="2"/>
    </row>
    <row r="109" spans="1:5" x14ac:dyDescent="0.3">
      <c r="E109" s="2"/>
    </row>
    <row r="110" spans="1:5" x14ac:dyDescent="0.3">
      <c r="A110" t="s">
        <v>181</v>
      </c>
      <c r="B110" s="34" t="s">
        <v>112</v>
      </c>
    </row>
    <row r="111" spans="1:5" x14ac:dyDescent="0.3">
      <c r="A111" t="s">
        <v>182</v>
      </c>
      <c r="B111" s="34" t="s">
        <v>112</v>
      </c>
    </row>
    <row r="112" spans="1:5" ht="30" customHeight="1" x14ac:dyDescent="0.3">
      <c r="A112" s="53" t="s">
        <v>183</v>
      </c>
      <c r="B112" s="34" t="s">
        <v>112</v>
      </c>
    </row>
    <row r="113" spans="1:4" ht="30" customHeight="1" x14ac:dyDescent="0.3">
      <c r="A113" s="53" t="s">
        <v>184</v>
      </c>
      <c r="B113" s="34" t="s">
        <v>112</v>
      </c>
    </row>
    <row r="114" spans="1:4" x14ac:dyDescent="0.3">
      <c r="A114" t="s">
        <v>1688</v>
      </c>
      <c r="B114" s="55">
        <v>0.50360799999999994</v>
      </c>
    </row>
    <row r="115" spans="1:4" ht="45" customHeight="1" x14ac:dyDescent="0.3">
      <c r="A115" s="53" t="s">
        <v>186</v>
      </c>
      <c r="B115" s="34" t="s">
        <v>112</v>
      </c>
    </row>
    <row r="116" spans="1:4" ht="30" customHeight="1" x14ac:dyDescent="0.3">
      <c r="A116" s="53" t="s">
        <v>187</v>
      </c>
      <c r="B116" s="34" t="s">
        <v>112</v>
      </c>
    </row>
    <row r="117" spans="1:4" ht="30" customHeight="1" x14ac:dyDescent="0.3">
      <c r="A117" s="53" t="s">
        <v>188</v>
      </c>
      <c r="B117" s="34" t="s">
        <v>112</v>
      </c>
    </row>
    <row r="118" spans="1:4" x14ac:dyDescent="0.3">
      <c r="A118" t="s">
        <v>189</v>
      </c>
      <c r="B118" s="34" t="s">
        <v>112</v>
      </c>
    </row>
    <row r="119" spans="1:4" x14ac:dyDescent="0.3">
      <c r="A119" t="s">
        <v>190</v>
      </c>
      <c r="B119" s="34" t="s">
        <v>112</v>
      </c>
    </row>
    <row r="121" spans="1:4" ht="70.05" customHeight="1" x14ac:dyDescent="0.3">
      <c r="A121" s="76" t="s">
        <v>200</v>
      </c>
      <c r="B121" s="76" t="s">
        <v>201</v>
      </c>
      <c r="C121" s="76" t="s">
        <v>5</v>
      </c>
      <c r="D121" s="76" t="s">
        <v>6</v>
      </c>
    </row>
    <row r="122" spans="1:4" ht="70.05" customHeight="1" x14ac:dyDescent="0.3">
      <c r="A122" s="76" t="s">
        <v>1899</v>
      </c>
      <c r="B122" s="76"/>
      <c r="C122" s="76" t="s">
        <v>58</v>
      </c>
      <c r="D12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7"/>
  <sheetViews>
    <sheetView showGridLines="0" workbookViewId="0">
      <pane ySplit="4" topLeftCell="A94" activePane="bottomLeft" state="frozen"/>
      <selection pane="bottomLeft" activeCell="C98" sqref="C98:C107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1900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1901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1727</v>
      </c>
      <c r="B8" s="30" t="s">
        <v>1728</v>
      </c>
      <c r="C8" s="30" t="s">
        <v>1207</v>
      </c>
      <c r="D8" s="13">
        <v>488080</v>
      </c>
      <c r="E8" s="14">
        <v>7931.3</v>
      </c>
      <c r="F8" s="15">
        <v>3.2300000000000002E-2</v>
      </c>
      <c r="G8" s="15"/>
    </row>
    <row r="9" spans="1:8" x14ac:dyDescent="0.3">
      <c r="A9" s="12" t="s">
        <v>1714</v>
      </c>
      <c r="B9" s="30" t="s">
        <v>1715</v>
      </c>
      <c r="C9" s="30" t="s">
        <v>1264</v>
      </c>
      <c r="D9" s="13">
        <v>813196</v>
      </c>
      <c r="E9" s="14">
        <v>7602.16</v>
      </c>
      <c r="F9" s="15">
        <v>3.1E-2</v>
      </c>
      <c r="G9" s="15"/>
    </row>
    <row r="10" spans="1:8" x14ac:dyDescent="0.3">
      <c r="A10" s="12" t="s">
        <v>1836</v>
      </c>
      <c r="B10" s="30" t="s">
        <v>1837</v>
      </c>
      <c r="C10" s="30" t="s">
        <v>1145</v>
      </c>
      <c r="D10" s="13">
        <v>508210</v>
      </c>
      <c r="E10" s="14">
        <v>7532.18</v>
      </c>
      <c r="F10" s="15">
        <v>3.0700000000000002E-2</v>
      </c>
      <c r="G10" s="15"/>
    </row>
    <row r="11" spans="1:8" x14ac:dyDescent="0.3">
      <c r="A11" s="12" t="s">
        <v>1834</v>
      </c>
      <c r="B11" s="30" t="s">
        <v>1835</v>
      </c>
      <c r="C11" s="30" t="s">
        <v>1207</v>
      </c>
      <c r="D11" s="13">
        <v>267561</v>
      </c>
      <c r="E11" s="14">
        <v>7098.93</v>
      </c>
      <c r="F11" s="15">
        <v>2.8899999999999999E-2</v>
      </c>
      <c r="G11" s="15"/>
    </row>
    <row r="12" spans="1:8" x14ac:dyDescent="0.3">
      <c r="A12" s="12" t="s">
        <v>1296</v>
      </c>
      <c r="B12" s="30" t="s">
        <v>1297</v>
      </c>
      <c r="C12" s="30" t="s">
        <v>1232</v>
      </c>
      <c r="D12" s="13">
        <v>1280651</v>
      </c>
      <c r="E12" s="14">
        <v>6190.03</v>
      </c>
      <c r="F12" s="15">
        <v>2.52E-2</v>
      </c>
      <c r="G12" s="15"/>
    </row>
    <row r="13" spans="1:8" x14ac:dyDescent="0.3">
      <c r="A13" s="12" t="s">
        <v>1902</v>
      </c>
      <c r="B13" s="30" t="s">
        <v>1903</v>
      </c>
      <c r="C13" s="30" t="s">
        <v>1145</v>
      </c>
      <c r="D13" s="13">
        <v>324945</v>
      </c>
      <c r="E13" s="14">
        <v>5848.69</v>
      </c>
      <c r="F13" s="15">
        <v>2.3800000000000002E-2</v>
      </c>
      <c r="G13" s="15"/>
    </row>
    <row r="14" spans="1:8" x14ac:dyDescent="0.3">
      <c r="A14" s="12" t="s">
        <v>1844</v>
      </c>
      <c r="B14" s="30" t="s">
        <v>1845</v>
      </c>
      <c r="C14" s="30" t="s">
        <v>1371</v>
      </c>
      <c r="D14" s="13">
        <v>182613</v>
      </c>
      <c r="E14" s="14">
        <v>5436.02</v>
      </c>
      <c r="F14" s="15">
        <v>2.2100000000000002E-2</v>
      </c>
      <c r="G14" s="15"/>
    </row>
    <row r="15" spans="1:8" x14ac:dyDescent="0.3">
      <c r="A15" s="12" t="s">
        <v>1141</v>
      </c>
      <c r="B15" s="30" t="s">
        <v>1142</v>
      </c>
      <c r="C15" s="30" t="s">
        <v>1124</v>
      </c>
      <c r="D15" s="13">
        <v>3541593</v>
      </c>
      <c r="E15" s="14">
        <v>5213.22</v>
      </c>
      <c r="F15" s="15">
        <v>2.12E-2</v>
      </c>
      <c r="G15" s="15"/>
    </row>
    <row r="16" spans="1:8" x14ac:dyDescent="0.3">
      <c r="A16" s="12" t="s">
        <v>1904</v>
      </c>
      <c r="B16" s="30" t="s">
        <v>1905</v>
      </c>
      <c r="C16" s="30" t="s">
        <v>1302</v>
      </c>
      <c r="D16" s="13">
        <v>261178</v>
      </c>
      <c r="E16" s="14">
        <v>5162.97</v>
      </c>
      <c r="F16" s="15">
        <v>2.1000000000000001E-2</v>
      </c>
      <c r="G16" s="15"/>
    </row>
    <row r="17" spans="1:7" x14ac:dyDescent="0.3">
      <c r="A17" s="12" t="s">
        <v>1718</v>
      </c>
      <c r="B17" s="30" t="s">
        <v>1719</v>
      </c>
      <c r="C17" s="30" t="s">
        <v>1358</v>
      </c>
      <c r="D17" s="13">
        <v>843681</v>
      </c>
      <c r="E17" s="14">
        <v>5057.45</v>
      </c>
      <c r="F17" s="15">
        <v>2.06E-2</v>
      </c>
      <c r="G17" s="15"/>
    </row>
    <row r="18" spans="1:7" x14ac:dyDescent="0.3">
      <c r="A18" s="12" t="s">
        <v>1887</v>
      </c>
      <c r="B18" s="30" t="s">
        <v>1888</v>
      </c>
      <c r="C18" s="30" t="s">
        <v>1371</v>
      </c>
      <c r="D18" s="13">
        <v>762843</v>
      </c>
      <c r="E18" s="14">
        <v>4937.88</v>
      </c>
      <c r="F18" s="15">
        <v>2.01E-2</v>
      </c>
      <c r="G18" s="15"/>
    </row>
    <row r="19" spans="1:7" x14ac:dyDescent="0.3">
      <c r="A19" s="12" t="s">
        <v>1702</v>
      </c>
      <c r="B19" s="30" t="s">
        <v>1703</v>
      </c>
      <c r="C19" s="30" t="s">
        <v>1124</v>
      </c>
      <c r="D19" s="13">
        <v>1093838</v>
      </c>
      <c r="E19" s="14">
        <v>4632.95</v>
      </c>
      <c r="F19" s="15">
        <v>1.89E-2</v>
      </c>
      <c r="G19" s="15"/>
    </row>
    <row r="20" spans="1:7" x14ac:dyDescent="0.3">
      <c r="A20" s="12" t="s">
        <v>1800</v>
      </c>
      <c r="B20" s="30" t="s">
        <v>1801</v>
      </c>
      <c r="C20" s="30" t="s">
        <v>1202</v>
      </c>
      <c r="D20" s="13">
        <v>360039</v>
      </c>
      <c r="E20" s="14">
        <v>4383.6499999999996</v>
      </c>
      <c r="F20" s="15">
        <v>1.7899999999999999E-2</v>
      </c>
      <c r="G20" s="15"/>
    </row>
    <row r="21" spans="1:7" x14ac:dyDescent="0.3">
      <c r="A21" s="12" t="s">
        <v>1410</v>
      </c>
      <c r="B21" s="30" t="s">
        <v>1411</v>
      </c>
      <c r="C21" s="30" t="s">
        <v>1232</v>
      </c>
      <c r="D21" s="13">
        <v>75232</v>
      </c>
      <c r="E21" s="14">
        <v>4360.97</v>
      </c>
      <c r="F21" s="15">
        <v>1.78E-2</v>
      </c>
      <c r="G21" s="15"/>
    </row>
    <row r="22" spans="1:7" x14ac:dyDescent="0.3">
      <c r="A22" s="12" t="s">
        <v>1906</v>
      </c>
      <c r="B22" s="30" t="s">
        <v>1907</v>
      </c>
      <c r="C22" s="30" t="s">
        <v>1124</v>
      </c>
      <c r="D22" s="13">
        <v>4819435</v>
      </c>
      <c r="E22" s="14">
        <v>4320.62</v>
      </c>
      <c r="F22" s="15">
        <v>1.7600000000000001E-2</v>
      </c>
      <c r="G22" s="15"/>
    </row>
    <row r="23" spans="1:7" x14ac:dyDescent="0.3">
      <c r="A23" s="12" t="s">
        <v>1838</v>
      </c>
      <c r="B23" s="30" t="s">
        <v>1839</v>
      </c>
      <c r="C23" s="30" t="s">
        <v>1401</v>
      </c>
      <c r="D23" s="13">
        <v>879368</v>
      </c>
      <c r="E23" s="14">
        <v>4264.5</v>
      </c>
      <c r="F23" s="15">
        <v>1.7399999999999999E-2</v>
      </c>
      <c r="G23" s="15"/>
    </row>
    <row r="24" spans="1:7" x14ac:dyDescent="0.3">
      <c r="A24" s="12" t="s">
        <v>1877</v>
      </c>
      <c r="B24" s="30" t="s">
        <v>1878</v>
      </c>
      <c r="C24" s="30" t="s">
        <v>1852</v>
      </c>
      <c r="D24" s="13">
        <v>219005</v>
      </c>
      <c r="E24" s="14">
        <v>4080.94</v>
      </c>
      <c r="F24" s="15">
        <v>1.66E-2</v>
      </c>
      <c r="G24" s="15"/>
    </row>
    <row r="25" spans="1:7" x14ac:dyDescent="0.3">
      <c r="A25" s="12" t="s">
        <v>1441</v>
      </c>
      <c r="B25" s="30" t="s">
        <v>1442</v>
      </c>
      <c r="C25" s="30" t="s">
        <v>1295</v>
      </c>
      <c r="D25" s="13">
        <v>107850</v>
      </c>
      <c r="E25" s="14">
        <v>4062.39</v>
      </c>
      <c r="F25" s="15">
        <v>1.6500000000000001E-2</v>
      </c>
      <c r="G25" s="15"/>
    </row>
    <row r="26" spans="1:7" x14ac:dyDescent="0.3">
      <c r="A26" s="12" t="s">
        <v>1893</v>
      </c>
      <c r="B26" s="30" t="s">
        <v>1894</v>
      </c>
      <c r="C26" s="30" t="s">
        <v>1852</v>
      </c>
      <c r="D26" s="13">
        <v>659496</v>
      </c>
      <c r="E26" s="14">
        <v>3868.6</v>
      </c>
      <c r="F26" s="15">
        <v>1.5800000000000002E-2</v>
      </c>
      <c r="G26" s="15"/>
    </row>
    <row r="27" spans="1:7" x14ac:dyDescent="0.3">
      <c r="A27" s="12" t="s">
        <v>1908</v>
      </c>
      <c r="B27" s="30" t="s">
        <v>1909</v>
      </c>
      <c r="C27" s="30" t="s">
        <v>1366</v>
      </c>
      <c r="D27" s="13">
        <v>1044979</v>
      </c>
      <c r="E27" s="14">
        <v>3819.92</v>
      </c>
      <c r="F27" s="15">
        <v>1.5599999999999999E-2</v>
      </c>
      <c r="G27" s="15"/>
    </row>
    <row r="28" spans="1:7" x14ac:dyDescent="0.3">
      <c r="A28" s="12" t="s">
        <v>1910</v>
      </c>
      <c r="B28" s="30" t="s">
        <v>1911</v>
      </c>
      <c r="C28" s="30" t="s">
        <v>1366</v>
      </c>
      <c r="D28" s="13">
        <v>540851</v>
      </c>
      <c r="E28" s="14">
        <v>3805.16</v>
      </c>
      <c r="F28" s="15">
        <v>1.55E-2</v>
      </c>
      <c r="G28" s="15"/>
    </row>
    <row r="29" spans="1:7" x14ac:dyDescent="0.3">
      <c r="A29" s="12" t="s">
        <v>1408</v>
      </c>
      <c r="B29" s="30" t="s">
        <v>1409</v>
      </c>
      <c r="C29" s="30" t="s">
        <v>1202</v>
      </c>
      <c r="D29" s="13">
        <v>493672</v>
      </c>
      <c r="E29" s="14">
        <v>3775.6</v>
      </c>
      <c r="F29" s="15">
        <v>1.54E-2</v>
      </c>
      <c r="G29" s="15"/>
    </row>
    <row r="30" spans="1:7" x14ac:dyDescent="0.3">
      <c r="A30" s="12" t="s">
        <v>1300</v>
      </c>
      <c r="B30" s="30" t="s">
        <v>1301</v>
      </c>
      <c r="C30" s="30" t="s">
        <v>1302</v>
      </c>
      <c r="D30" s="13">
        <v>469146</v>
      </c>
      <c r="E30" s="14">
        <v>3772.64</v>
      </c>
      <c r="F30" s="15">
        <v>1.54E-2</v>
      </c>
      <c r="G30" s="15"/>
    </row>
    <row r="31" spans="1:7" x14ac:dyDescent="0.3">
      <c r="A31" s="12" t="s">
        <v>1912</v>
      </c>
      <c r="B31" s="30" t="s">
        <v>1913</v>
      </c>
      <c r="C31" s="30" t="s">
        <v>1914</v>
      </c>
      <c r="D31" s="13">
        <v>421488</v>
      </c>
      <c r="E31" s="14">
        <v>3689.5</v>
      </c>
      <c r="F31" s="15">
        <v>1.4999999999999999E-2</v>
      </c>
      <c r="G31" s="15"/>
    </row>
    <row r="32" spans="1:7" x14ac:dyDescent="0.3">
      <c r="A32" s="12" t="s">
        <v>1915</v>
      </c>
      <c r="B32" s="30" t="s">
        <v>1916</v>
      </c>
      <c r="C32" s="30" t="s">
        <v>1232</v>
      </c>
      <c r="D32" s="13">
        <v>599021</v>
      </c>
      <c r="E32" s="14">
        <v>3554.89</v>
      </c>
      <c r="F32" s="15">
        <v>1.4500000000000001E-2</v>
      </c>
      <c r="G32" s="15"/>
    </row>
    <row r="33" spans="1:7" x14ac:dyDescent="0.3">
      <c r="A33" s="12" t="s">
        <v>1369</v>
      </c>
      <c r="B33" s="30" t="s">
        <v>1370</v>
      </c>
      <c r="C33" s="30" t="s">
        <v>1371</v>
      </c>
      <c r="D33" s="13">
        <v>66682</v>
      </c>
      <c r="E33" s="14">
        <v>3526.98</v>
      </c>
      <c r="F33" s="15">
        <v>1.44E-2</v>
      </c>
      <c r="G33" s="15"/>
    </row>
    <row r="34" spans="1:7" x14ac:dyDescent="0.3">
      <c r="A34" s="12" t="s">
        <v>1343</v>
      </c>
      <c r="B34" s="30" t="s">
        <v>1344</v>
      </c>
      <c r="C34" s="30" t="s">
        <v>1182</v>
      </c>
      <c r="D34" s="13">
        <v>144830</v>
      </c>
      <c r="E34" s="14">
        <v>3482.22</v>
      </c>
      <c r="F34" s="15">
        <v>1.4200000000000001E-2</v>
      </c>
      <c r="G34" s="15"/>
    </row>
    <row r="35" spans="1:7" x14ac:dyDescent="0.3">
      <c r="A35" s="12" t="s">
        <v>1704</v>
      </c>
      <c r="B35" s="30" t="s">
        <v>1705</v>
      </c>
      <c r="C35" s="30" t="s">
        <v>1274</v>
      </c>
      <c r="D35" s="13">
        <v>600138</v>
      </c>
      <c r="E35" s="14">
        <v>3407.88</v>
      </c>
      <c r="F35" s="15">
        <v>1.3899999999999999E-2</v>
      </c>
      <c r="G35" s="15"/>
    </row>
    <row r="36" spans="1:7" x14ac:dyDescent="0.3">
      <c r="A36" s="12" t="s">
        <v>1917</v>
      </c>
      <c r="B36" s="30" t="s">
        <v>1918</v>
      </c>
      <c r="C36" s="30" t="s">
        <v>1376</v>
      </c>
      <c r="D36" s="13">
        <v>444660</v>
      </c>
      <c r="E36" s="14">
        <v>3348.73</v>
      </c>
      <c r="F36" s="15">
        <v>1.3599999999999999E-2</v>
      </c>
      <c r="G36" s="15"/>
    </row>
    <row r="37" spans="1:7" x14ac:dyDescent="0.3">
      <c r="A37" s="12" t="s">
        <v>1875</v>
      </c>
      <c r="B37" s="30" t="s">
        <v>1876</v>
      </c>
      <c r="C37" s="30" t="s">
        <v>1153</v>
      </c>
      <c r="D37" s="13">
        <v>12965646</v>
      </c>
      <c r="E37" s="14">
        <v>3345.14</v>
      </c>
      <c r="F37" s="15">
        <v>1.3599999999999999E-2</v>
      </c>
      <c r="G37" s="15"/>
    </row>
    <row r="38" spans="1:7" x14ac:dyDescent="0.3">
      <c r="A38" s="12" t="s">
        <v>1853</v>
      </c>
      <c r="B38" s="30" t="s">
        <v>1854</v>
      </c>
      <c r="C38" s="30" t="s">
        <v>1153</v>
      </c>
      <c r="D38" s="13">
        <v>504866</v>
      </c>
      <c r="E38" s="14">
        <v>3344.74</v>
      </c>
      <c r="F38" s="15">
        <v>1.3599999999999999E-2</v>
      </c>
      <c r="G38" s="15"/>
    </row>
    <row r="39" spans="1:7" x14ac:dyDescent="0.3">
      <c r="A39" s="12" t="s">
        <v>1720</v>
      </c>
      <c r="B39" s="30" t="s">
        <v>1721</v>
      </c>
      <c r="C39" s="30" t="s">
        <v>1371</v>
      </c>
      <c r="D39" s="13">
        <v>252167</v>
      </c>
      <c r="E39" s="14">
        <v>3333.9</v>
      </c>
      <c r="F39" s="15">
        <v>1.3599999999999999E-2</v>
      </c>
      <c r="G39" s="15"/>
    </row>
    <row r="40" spans="1:7" x14ac:dyDescent="0.3">
      <c r="A40" s="12" t="s">
        <v>1919</v>
      </c>
      <c r="B40" s="30" t="s">
        <v>1920</v>
      </c>
      <c r="C40" s="30" t="s">
        <v>1207</v>
      </c>
      <c r="D40" s="13">
        <v>127658</v>
      </c>
      <c r="E40" s="14">
        <v>3320.07</v>
      </c>
      <c r="F40" s="15">
        <v>1.35E-2</v>
      </c>
      <c r="G40" s="15"/>
    </row>
    <row r="41" spans="1:7" x14ac:dyDescent="0.3">
      <c r="A41" s="12" t="s">
        <v>1808</v>
      </c>
      <c r="B41" s="30" t="s">
        <v>1809</v>
      </c>
      <c r="C41" s="30" t="s">
        <v>1274</v>
      </c>
      <c r="D41" s="13">
        <v>181017</v>
      </c>
      <c r="E41" s="14">
        <v>3284.28</v>
      </c>
      <c r="F41" s="15">
        <v>1.34E-2</v>
      </c>
      <c r="G41" s="15"/>
    </row>
    <row r="42" spans="1:7" x14ac:dyDescent="0.3">
      <c r="A42" s="12" t="s">
        <v>1864</v>
      </c>
      <c r="B42" s="30" t="s">
        <v>1865</v>
      </c>
      <c r="C42" s="30" t="s">
        <v>1250</v>
      </c>
      <c r="D42" s="13">
        <v>262261</v>
      </c>
      <c r="E42" s="14">
        <v>3157.23</v>
      </c>
      <c r="F42" s="15">
        <v>1.29E-2</v>
      </c>
      <c r="G42" s="15"/>
    </row>
    <row r="43" spans="1:7" x14ac:dyDescent="0.3">
      <c r="A43" s="12" t="s">
        <v>1883</v>
      </c>
      <c r="B43" s="30" t="s">
        <v>1884</v>
      </c>
      <c r="C43" s="30" t="s">
        <v>1371</v>
      </c>
      <c r="D43" s="13">
        <v>273107</v>
      </c>
      <c r="E43" s="14">
        <v>3075.87</v>
      </c>
      <c r="F43" s="15">
        <v>1.2500000000000001E-2</v>
      </c>
      <c r="G43" s="15"/>
    </row>
    <row r="44" spans="1:7" x14ac:dyDescent="0.3">
      <c r="A44" s="12" t="s">
        <v>1339</v>
      </c>
      <c r="B44" s="30" t="s">
        <v>1340</v>
      </c>
      <c r="C44" s="30" t="s">
        <v>1199</v>
      </c>
      <c r="D44" s="13">
        <v>1102240</v>
      </c>
      <c r="E44" s="14">
        <v>3051.55</v>
      </c>
      <c r="F44" s="15">
        <v>1.24E-2</v>
      </c>
      <c r="G44" s="15"/>
    </row>
    <row r="45" spans="1:7" x14ac:dyDescent="0.3">
      <c r="A45" s="12" t="s">
        <v>1921</v>
      </c>
      <c r="B45" s="30" t="s">
        <v>1922</v>
      </c>
      <c r="C45" s="30" t="s">
        <v>1432</v>
      </c>
      <c r="D45" s="13">
        <v>440917</v>
      </c>
      <c r="E45" s="14">
        <v>3035.71</v>
      </c>
      <c r="F45" s="15">
        <v>1.24E-2</v>
      </c>
      <c r="G45" s="15"/>
    </row>
    <row r="46" spans="1:7" x14ac:dyDescent="0.3">
      <c r="A46" s="12" t="s">
        <v>1897</v>
      </c>
      <c r="B46" s="30" t="s">
        <v>1898</v>
      </c>
      <c r="C46" s="30" t="s">
        <v>1421</v>
      </c>
      <c r="D46" s="13">
        <v>150957</v>
      </c>
      <c r="E46" s="14">
        <v>2977.32</v>
      </c>
      <c r="F46" s="15">
        <v>1.21E-2</v>
      </c>
      <c r="G46" s="15"/>
    </row>
    <row r="47" spans="1:7" x14ac:dyDescent="0.3">
      <c r="A47" s="12" t="s">
        <v>1923</v>
      </c>
      <c r="B47" s="30" t="s">
        <v>1924</v>
      </c>
      <c r="C47" s="30" t="s">
        <v>1363</v>
      </c>
      <c r="D47" s="13">
        <v>551857</v>
      </c>
      <c r="E47" s="14">
        <v>2971.47</v>
      </c>
      <c r="F47" s="15">
        <v>1.21E-2</v>
      </c>
      <c r="G47" s="15"/>
    </row>
    <row r="48" spans="1:7" x14ac:dyDescent="0.3">
      <c r="A48" s="12" t="s">
        <v>1925</v>
      </c>
      <c r="B48" s="30" t="s">
        <v>1926</v>
      </c>
      <c r="C48" s="30" t="s">
        <v>1358</v>
      </c>
      <c r="D48" s="13">
        <v>2463529</v>
      </c>
      <c r="E48" s="14">
        <v>2881.1</v>
      </c>
      <c r="F48" s="15">
        <v>1.17E-2</v>
      </c>
      <c r="G48" s="15"/>
    </row>
    <row r="49" spans="1:7" x14ac:dyDescent="0.3">
      <c r="A49" s="12" t="s">
        <v>1858</v>
      </c>
      <c r="B49" s="30" t="s">
        <v>1859</v>
      </c>
      <c r="C49" s="30" t="s">
        <v>1145</v>
      </c>
      <c r="D49" s="13">
        <v>264705</v>
      </c>
      <c r="E49" s="14">
        <v>2869.4</v>
      </c>
      <c r="F49" s="15">
        <v>1.17E-2</v>
      </c>
      <c r="G49" s="15"/>
    </row>
    <row r="50" spans="1:7" x14ac:dyDescent="0.3">
      <c r="A50" s="12" t="s">
        <v>1927</v>
      </c>
      <c r="B50" s="30" t="s">
        <v>1928</v>
      </c>
      <c r="C50" s="30" t="s">
        <v>1929</v>
      </c>
      <c r="D50" s="13">
        <v>110065</v>
      </c>
      <c r="E50" s="14">
        <v>2859.54</v>
      </c>
      <c r="F50" s="15">
        <v>1.1599999999999999E-2</v>
      </c>
      <c r="G50" s="15"/>
    </row>
    <row r="51" spans="1:7" x14ac:dyDescent="0.3">
      <c r="A51" s="12" t="s">
        <v>1930</v>
      </c>
      <c r="B51" s="30" t="s">
        <v>1931</v>
      </c>
      <c r="C51" s="30" t="s">
        <v>1358</v>
      </c>
      <c r="D51" s="13">
        <v>129483</v>
      </c>
      <c r="E51" s="14">
        <v>2851.09</v>
      </c>
      <c r="F51" s="15">
        <v>1.1599999999999999E-2</v>
      </c>
      <c r="G51" s="15"/>
    </row>
    <row r="52" spans="1:7" x14ac:dyDescent="0.3">
      <c r="A52" s="12" t="s">
        <v>1932</v>
      </c>
      <c r="B52" s="30" t="s">
        <v>1933</v>
      </c>
      <c r="C52" s="30" t="s">
        <v>1207</v>
      </c>
      <c r="D52" s="13">
        <v>298875</v>
      </c>
      <c r="E52" s="14">
        <v>2736.65</v>
      </c>
      <c r="F52" s="15">
        <v>1.11E-2</v>
      </c>
      <c r="G52" s="15"/>
    </row>
    <row r="53" spans="1:7" x14ac:dyDescent="0.3">
      <c r="A53" s="12" t="s">
        <v>1889</v>
      </c>
      <c r="B53" s="30" t="s">
        <v>1890</v>
      </c>
      <c r="C53" s="30" t="s">
        <v>1302</v>
      </c>
      <c r="D53" s="13">
        <v>797685</v>
      </c>
      <c r="E53" s="14">
        <v>2711.73</v>
      </c>
      <c r="F53" s="15">
        <v>1.0999999999999999E-2</v>
      </c>
      <c r="G53" s="15"/>
    </row>
    <row r="54" spans="1:7" x14ac:dyDescent="0.3">
      <c r="A54" s="12" t="s">
        <v>1265</v>
      </c>
      <c r="B54" s="30" t="s">
        <v>1266</v>
      </c>
      <c r="C54" s="30" t="s">
        <v>1124</v>
      </c>
      <c r="D54" s="13">
        <v>2111279</v>
      </c>
      <c r="E54" s="14">
        <v>2674.99</v>
      </c>
      <c r="F54" s="15">
        <v>1.09E-2</v>
      </c>
      <c r="G54" s="15"/>
    </row>
    <row r="55" spans="1:7" x14ac:dyDescent="0.3">
      <c r="A55" s="12" t="s">
        <v>1934</v>
      </c>
      <c r="B55" s="30" t="s">
        <v>1935</v>
      </c>
      <c r="C55" s="30" t="s">
        <v>1271</v>
      </c>
      <c r="D55" s="13">
        <v>141152</v>
      </c>
      <c r="E55" s="14">
        <v>2612.23</v>
      </c>
      <c r="F55" s="15">
        <v>1.06E-2</v>
      </c>
      <c r="G55" s="15"/>
    </row>
    <row r="56" spans="1:7" x14ac:dyDescent="0.3">
      <c r="A56" s="12" t="s">
        <v>1846</v>
      </c>
      <c r="B56" s="30" t="s">
        <v>1847</v>
      </c>
      <c r="C56" s="30" t="s">
        <v>1239</v>
      </c>
      <c r="D56" s="13">
        <v>251168</v>
      </c>
      <c r="E56" s="14">
        <v>2590.3000000000002</v>
      </c>
      <c r="F56" s="15">
        <v>1.0500000000000001E-2</v>
      </c>
      <c r="G56" s="15"/>
    </row>
    <row r="57" spans="1:7" x14ac:dyDescent="0.3">
      <c r="A57" s="12" t="s">
        <v>1936</v>
      </c>
      <c r="B57" s="30" t="s">
        <v>1937</v>
      </c>
      <c r="C57" s="30" t="s">
        <v>1182</v>
      </c>
      <c r="D57" s="13">
        <v>391937</v>
      </c>
      <c r="E57" s="14">
        <v>2529.7600000000002</v>
      </c>
      <c r="F57" s="15">
        <v>1.03E-2</v>
      </c>
      <c r="G57" s="15"/>
    </row>
    <row r="58" spans="1:7" x14ac:dyDescent="0.3">
      <c r="A58" s="12" t="s">
        <v>1938</v>
      </c>
      <c r="B58" s="30" t="s">
        <v>1939</v>
      </c>
      <c r="C58" s="30" t="s">
        <v>1351</v>
      </c>
      <c r="D58" s="13">
        <v>292438</v>
      </c>
      <c r="E58" s="14">
        <v>2477.5300000000002</v>
      </c>
      <c r="F58" s="15">
        <v>1.01E-2</v>
      </c>
      <c r="G58" s="15"/>
    </row>
    <row r="59" spans="1:7" x14ac:dyDescent="0.3">
      <c r="A59" s="12" t="s">
        <v>1940</v>
      </c>
      <c r="B59" s="30" t="s">
        <v>1941</v>
      </c>
      <c r="C59" s="30" t="s">
        <v>1358</v>
      </c>
      <c r="D59" s="13">
        <v>731976</v>
      </c>
      <c r="E59" s="14">
        <v>2437.48</v>
      </c>
      <c r="F59" s="15">
        <v>9.9000000000000008E-3</v>
      </c>
      <c r="G59" s="15"/>
    </row>
    <row r="60" spans="1:7" x14ac:dyDescent="0.3">
      <c r="A60" s="12" t="s">
        <v>1942</v>
      </c>
      <c r="B60" s="30" t="s">
        <v>1943</v>
      </c>
      <c r="C60" s="30" t="s">
        <v>1376</v>
      </c>
      <c r="D60" s="13">
        <v>75944</v>
      </c>
      <c r="E60" s="14">
        <v>2411.4499999999998</v>
      </c>
      <c r="F60" s="15">
        <v>9.7999999999999997E-3</v>
      </c>
      <c r="G60" s="15"/>
    </row>
    <row r="61" spans="1:7" x14ac:dyDescent="0.3">
      <c r="A61" s="12" t="s">
        <v>1944</v>
      </c>
      <c r="B61" s="30" t="s">
        <v>1945</v>
      </c>
      <c r="C61" s="30" t="s">
        <v>1145</v>
      </c>
      <c r="D61" s="13">
        <v>415379</v>
      </c>
      <c r="E61" s="14">
        <v>2331.73</v>
      </c>
      <c r="F61" s="15">
        <v>9.4999999999999998E-3</v>
      </c>
      <c r="G61" s="15"/>
    </row>
    <row r="62" spans="1:7" x14ac:dyDescent="0.3">
      <c r="A62" s="12" t="s">
        <v>1946</v>
      </c>
      <c r="B62" s="30" t="s">
        <v>1947</v>
      </c>
      <c r="C62" s="30" t="s">
        <v>1207</v>
      </c>
      <c r="D62" s="13">
        <v>307939</v>
      </c>
      <c r="E62" s="14">
        <v>2297.84</v>
      </c>
      <c r="F62" s="15">
        <v>9.4000000000000004E-3</v>
      </c>
      <c r="G62" s="15"/>
    </row>
    <row r="63" spans="1:7" x14ac:dyDescent="0.3">
      <c r="A63" s="12" t="s">
        <v>1725</v>
      </c>
      <c r="B63" s="30" t="s">
        <v>1726</v>
      </c>
      <c r="C63" s="30" t="s">
        <v>1153</v>
      </c>
      <c r="D63" s="13">
        <v>405242</v>
      </c>
      <c r="E63" s="14">
        <v>2250.71</v>
      </c>
      <c r="F63" s="15">
        <v>9.1999999999999998E-3</v>
      </c>
      <c r="G63" s="15"/>
    </row>
    <row r="64" spans="1:7" x14ac:dyDescent="0.3">
      <c r="A64" s="12" t="s">
        <v>1948</v>
      </c>
      <c r="B64" s="30" t="s">
        <v>1949</v>
      </c>
      <c r="C64" s="30" t="s">
        <v>1207</v>
      </c>
      <c r="D64" s="13">
        <v>187622</v>
      </c>
      <c r="E64" s="14">
        <v>2208.31</v>
      </c>
      <c r="F64" s="15">
        <v>8.9999999999999993E-3</v>
      </c>
      <c r="G64" s="15"/>
    </row>
    <row r="65" spans="1:7" x14ac:dyDescent="0.3">
      <c r="A65" s="12" t="s">
        <v>1950</v>
      </c>
      <c r="B65" s="30" t="s">
        <v>1951</v>
      </c>
      <c r="C65" s="30" t="s">
        <v>1351</v>
      </c>
      <c r="D65" s="13">
        <v>565425</v>
      </c>
      <c r="E65" s="14">
        <v>2192.44</v>
      </c>
      <c r="F65" s="15">
        <v>8.8999999999999999E-3</v>
      </c>
      <c r="G65" s="15"/>
    </row>
    <row r="66" spans="1:7" x14ac:dyDescent="0.3">
      <c r="A66" s="12" t="s">
        <v>1952</v>
      </c>
      <c r="B66" s="30" t="s">
        <v>1953</v>
      </c>
      <c r="C66" s="30" t="s">
        <v>1124</v>
      </c>
      <c r="D66" s="13">
        <v>640134</v>
      </c>
      <c r="E66" s="14">
        <v>2152.77</v>
      </c>
      <c r="F66" s="15">
        <v>8.8000000000000005E-3</v>
      </c>
      <c r="G66" s="15"/>
    </row>
    <row r="67" spans="1:7" x14ac:dyDescent="0.3">
      <c r="A67" s="12" t="s">
        <v>1954</v>
      </c>
      <c r="B67" s="30" t="s">
        <v>1955</v>
      </c>
      <c r="C67" s="30" t="s">
        <v>1366</v>
      </c>
      <c r="D67" s="13">
        <v>733893</v>
      </c>
      <c r="E67" s="14">
        <v>2084.2600000000002</v>
      </c>
      <c r="F67" s="15">
        <v>8.5000000000000006E-3</v>
      </c>
      <c r="G67" s="15"/>
    </row>
    <row r="68" spans="1:7" x14ac:dyDescent="0.3">
      <c r="A68" s="12" t="s">
        <v>1956</v>
      </c>
      <c r="B68" s="30" t="s">
        <v>1957</v>
      </c>
      <c r="C68" s="30" t="s">
        <v>1153</v>
      </c>
      <c r="D68" s="13">
        <v>45611</v>
      </c>
      <c r="E68" s="14">
        <v>2047.45</v>
      </c>
      <c r="F68" s="15">
        <v>8.3000000000000001E-3</v>
      </c>
      <c r="G68" s="15"/>
    </row>
    <row r="69" spans="1:7" x14ac:dyDescent="0.3">
      <c r="A69" s="12" t="s">
        <v>1873</v>
      </c>
      <c r="B69" s="30" t="s">
        <v>1874</v>
      </c>
      <c r="C69" s="30" t="s">
        <v>1358</v>
      </c>
      <c r="D69" s="13">
        <v>341415</v>
      </c>
      <c r="E69" s="14">
        <v>1991.82</v>
      </c>
      <c r="F69" s="15">
        <v>8.0999999999999996E-3</v>
      </c>
      <c r="G69" s="15"/>
    </row>
    <row r="70" spans="1:7" x14ac:dyDescent="0.3">
      <c r="A70" s="12" t="s">
        <v>1958</v>
      </c>
      <c r="B70" s="30" t="s">
        <v>1959</v>
      </c>
      <c r="C70" s="30" t="s">
        <v>1371</v>
      </c>
      <c r="D70" s="13">
        <v>863888</v>
      </c>
      <c r="E70" s="14">
        <v>1916.54</v>
      </c>
      <c r="F70" s="15">
        <v>7.7999999999999996E-3</v>
      </c>
      <c r="G70" s="15"/>
    </row>
    <row r="71" spans="1:7" x14ac:dyDescent="0.3">
      <c r="A71" s="12" t="s">
        <v>1879</v>
      </c>
      <c r="B71" s="30" t="s">
        <v>1880</v>
      </c>
      <c r="C71" s="30" t="s">
        <v>1302</v>
      </c>
      <c r="D71" s="13">
        <v>330514</v>
      </c>
      <c r="E71" s="14">
        <v>1875.34</v>
      </c>
      <c r="F71" s="15">
        <v>7.6E-3</v>
      </c>
      <c r="G71" s="15"/>
    </row>
    <row r="72" spans="1:7" x14ac:dyDescent="0.3">
      <c r="A72" s="12" t="s">
        <v>1960</v>
      </c>
      <c r="B72" s="30" t="s">
        <v>1961</v>
      </c>
      <c r="C72" s="30" t="s">
        <v>1358</v>
      </c>
      <c r="D72" s="13">
        <v>87376</v>
      </c>
      <c r="E72" s="14">
        <v>1854.16</v>
      </c>
      <c r="F72" s="15">
        <v>7.6E-3</v>
      </c>
      <c r="G72" s="15"/>
    </row>
    <row r="73" spans="1:7" x14ac:dyDescent="0.3">
      <c r="A73" s="12" t="s">
        <v>1269</v>
      </c>
      <c r="B73" s="30" t="s">
        <v>1270</v>
      </c>
      <c r="C73" s="30" t="s">
        <v>1271</v>
      </c>
      <c r="D73" s="13">
        <v>86415</v>
      </c>
      <c r="E73" s="14">
        <v>1771.25</v>
      </c>
      <c r="F73" s="15">
        <v>7.1999999999999998E-3</v>
      </c>
      <c r="G73" s="15"/>
    </row>
    <row r="74" spans="1:7" x14ac:dyDescent="0.3">
      <c r="A74" s="12" t="s">
        <v>1754</v>
      </c>
      <c r="B74" s="30" t="s">
        <v>1755</v>
      </c>
      <c r="C74" s="30" t="s">
        <v>1207</v>
      </c>
      <c r="D74" s="13">
        <v>104098</v>
      </c>
      <c r="E74" s="14">
        <v>1765.81</v>
      </c>
      <c r="F74" s="15">
        <v>7.1999999999999998E-3</v>
      </c>
      <c r="G74" s="15"/>
    </row>
    <row r="75" spans="1:7" x14ac:dyDescent="0.3">
      <c r="A75" s="12" t="s">
        <v>1962</v>
      </c>
      <c r="B75" s="30" t="s">
        <v>1963</v>
      </c>
      <c r="C75" s="30" t="s">
        <v>1295</v>
      </c>
      <c r="D75" s="13">
        <v>771979</v>
      </c>
      <c r="E75" s="14">
        <v>1758.95</v>
      </c>
      <c r="F75" s="15">
        <v>7.1999999999999998E-3</v>
      </c>
      <c r="G75" s="15"/>
    </row>
    <row r="76" spans="1:7" x14ac:dyDescent="0.3">
      <c r="A76" s="12" t="s">
        <v>1964</v>
      </c>
      <c r="B76" s="30" t="s">
        <v>1965</v>
      </c>
      <c r="C76" s="30" t="s">
        <v>1351</v>
      </c>
      <c r="D76" s="13">
        <v>1996056</v>
      </c>
      <c r="E76" s="14">
        <v>1737.57</v>
      </c>
      <c r="F76" s="15">
        <v>7.1000000000000004E-3</v>
      </c>
      <c r="G76" s="15"/>
    </row>
    <row r="77" spans="1:7" x14ac:dyDescent="0.3">
      <c r="A77" s="16" t="s">
        <v>124</v>
      </c>
      <c r="B77" s="31"/>
      <c r="C77" s="31"/>
      <c r="D77" s="17"/>
      <c r="E77" s="37">
        <v>239946.45</v>
      </c>
      <c r="F77" s="38">
        <v>0.97719999999999996</v>
      </c>
      <c r="G77" s="20"/>
    </row>
    <row r="78" spans="1:7" x14ac:dyDescent="0.3">
      <c r="A78" s="16" t="s">
        <v>1477</v>
      </c>
      <c r="B78" s="30"/>
      <c r="C78" s="30"/>
      <c r="D78" s="13"/>
      <c r="E78" s="14"/>
      <c r="F78" s="15"/>
      <c r="G78" s="15"/>
    </row>
    <row r="79" spans="1:7" x14ac:dyDescent="0.3">
      <c r="A79" s="16" t="s">
        <v>124</v>
      </c>
      <c r="B79" s="30"/>
      <c r="C79" s="30"/>
      <c r="D79" s="13"/>
      <c r="E79" s="39" t="s">
        <v>112</v>
      </c>
      <c r="F79" s="40" t="s">
        <v>112</v>
      </c>
      <c r="G79" s="15"/>
    </row>
    <row r="80" spans="1:7" x14ac:dyDescent="0.3">
      <c r="A80" s="21" t="s">
        <v>154</v>
      </c>
      <c r="B80" s="32"/>
      <c r="C80" s="32"/>
      <c r="D80" s="22"/>
      <c r="E80" s="27">
        <v>239946.45</v>
      </c>
      <c r="F80" s="28">
        <v>0.97719999999999996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155</v>
      </c>
      <c r="B83" s="30"/>
      <c r="C83" s="30"/>
      <c r="D83" s="13"/>
      <c r="E83" s="14"/>
      <c r="F83" s="15"/>
      <c r="G83" s="15"/>
    </row>
    <row r="84" spans="1:7" x14ac:dyDescent="0.3">
      <c r="A84" s="12" t="s">
        <v>156</v>
      </c>
      <c r="B84" s="30"/>
      <c r="C84" s="30"/>
      <c r="D84" s="13"/>
      <c r="E84" s="14">
        <v>6128.43</v>
      </c>
      <c r="F84" s="15">
        <v>2.5000000000000001E-2</v>
      </c>
      <c r="G84" s="15">
        <v>6.8055000000000004E-2</v>
      </c>
    </row>
    <row r="85" spans="1:7" x14ac:dyDescent="0.3">
      <c r="A85" s="16" t="s">
        <v>124</v>
      </c>
      <c r="B85" s="31"/>
      <c r="C85" s="31"/>
      <c r="D85" s="17"/>
      <c r="E85" s="37">
        <v>6128.43</v>
      </c>
      <c r="F85" s="38">
        <v>2.5000000000000001E-2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154</v>
      </c>
      <c r="B87" s="32"/>
      <c r="C87" s="32"/>
      <c r="D87" s="22"/>
      <c r="E87" s="18">
        <v>6128.43</v>
      </c>
      <c r="F87" s="19">
        <v>2.5000000000000001E-2</v>
      </c>
      <c r="G87" s="20"/>
    </row>
    <row r="88" spans="1:7" x14ac:dyDescent="0.3">
      <c r="A88" s="12" t="s">
        <v>157</v>
      </c>
      <c r="B88" s="30"/>
      <c r="C88" s="30"/>
      <c r="D88" s="13"/>
      <c r="E88" s="14">
        <v>2.2853165</v>
      </c>
      <c r="F88" s="15">
        <v>9.0000000000000002E-6</v>
      </c>
      <c r="G88" s="15"/>
    </row>
    <row r="89" spans="1:7" x14ac:dyDescent="0.3">
      <c r="A89" s="12" t="s">
        <v>158</v>
      </c>
      <c r="B89" s="30"/>
      <c r="C89" s="30"/>
      <c r="D89" s="13"/>
      <c r="E89" s="23">
        <v>-549.74531649999994</v>
      </c>
      <c r="F89" s="24">
        <v>-2.209E-3</v>
      </c>
      <c r="G89" s="15">
        <v>6.8055000000000004E-2</v>
      </c>
    </row>
    <row r="90" spans="1:7" x14ac:dyDescent="0.3">
      <c r="A90" s="25" t="s">
        <v>159</v>
      </c>
      <c r="B90" s="33"/>
      <c r="C90" s="33"/>
      <c r="D90" s="26"/>
      <c r="E90" s="27">
        <v>245527.42</v>
      </c>
      <c r="F90" s="28">
        <v>1</v>
      </c>
      <c r="G90" s="28"/>
    </row>
    <row r="95" spans="1:7" x14ac:dyDescent="0.3">
      <c r="A95" s="1" t="s">
        <v>162</v>
      </c>
    </row>
    <row r="96" spans="1:7" x14ac:dyDescent="0.3">
      <c r="A96" s="53" t="s">
        <v>163</v>
      </c>
      <c r="B96" s="34" t="s">
        <v>112</v>
      </c>
    </row>
    <row r="97" spans="1:5" x14ac:dyDescent="0.3">
      <c r="A97" t="s">
        <v>164</v>
      </c>
    </row>
    <row r="98" spans="1:5" x14ac:dyDescent="0.3">
      <c r="A98" t="s">
        <v>165</v>
      </c>
      <c r="B98" t="s">
        <v>166</v>
      </c>
      <c r="C98" t="s">
        <v>166</v>
      </c>
    </row>
    <row r="99" spans="1:5" x14ac:dyDescent="0.3">
      <c r="B99" s="54">
        <v>45169</v>
      </c>
      <c r="C99" s="54">
        <v>45198</v>
      </c>
    </row>
    <row r="100" spans="1:5" x14ac:dyDescent="0.3">
      <c r="A100" t="s">
        <v>170</v>
      </c>
      <c r="B100">
        <v>34.17</v>
      </c>
      <c r="C100">
        <v>34.405999999999999</v>
      </c>
      <c r="E100" s="2"/>
    </row>
    <row r="101" spans="1:5" x14ac:dyDescent="0.3">
      <c r="A101" t="s">
        <v>171</v>
      </c>
      <c r="B101">
        <v>29.893000000000001</v>
      </c>
      <c r="C101">
        <v>30.099</v>
      </c>
      <c r="E101" s="2"/>
    </row>
    <row r="102" spans="1:5" x14ac:dyDescent="0.3">
      <c r="A102" t="s">
        <v>634</v>
      </c>
      <c r="B102">
        <v>31.766999999999999</v>
      </c>
      <c r="C102">
        <v>31.948</v>
      </c>
      <c r="E102" s="2"/>
    </row>
    <row r="103" spans="1:5" x14ac:dyDescent="0.3">
      <c r="A103" t="s">
        <v>635</v>
      </c>
      <c r="B103">
        <v>27.605</v>
      </c>
      <c r="C103">
        <v>27.762</v>
      </c>
      <c r="E103" s="2"/>
    </row>
    <row r="104" spans="1:5" x14ac:dyDescent="0.3">
      <c r="E104" s="2"/>
    </row>
    <row r="105" spans="1:5" x14ac:dyDescent="0.3">
      <c r="A105" t="s">
        <v>181</v>
      </c>
      <c r="B105" s="34" t="s">
        <v>112</v>
      </c>
    </row>
    <row r="106" spans="1:5" x14ac:dyDescent="0.3">
      <c r="A106" t="s">
        <v>182</v>
      </c>
      <c r="B106" s="34" t="s">
        <v>112</v>
      </c>
    </row>
    <row r="107" spans="1:5" ht="30" customHeight="1" x14ac:dyDescent="0.3">
      <c r="A107" s="53" t="s">
        <v>183</v>
      </c>
      <c r="B107" s="34" t="s">
        <v>112</v>
      </c>
    </row>
    <row r="108" spans="1:5" ht="30" customHeight="1" x14ac:dyDescent="0.3">
      <c r="A108" s="53" t="s">
        <v>184</v>
      </c>
      <c r="B108" s="34" t="s">
        <v>112</v>
      </c>
    </row>
    <row r="109" spans="1:5" x14ac:dyDescent="0.3">
      <c r="A109" t="s">
        <v>1688</v>
      </c>
      <c r="B109" s="55">
        <v>0.21779200000000001</v>
      </c>
    </row>
    <row r="110" spans="1:5" ht="45" customHeight="1" x14ac:dyDescent="0.3">
      <c r="A110" s="53" t="s">
        <v>186</v>
      </c>
      <c r="B110" s="34" t="s">
        <v>112</v>
      </c>
    </row>
    <row r="111" spans="1:5" ht="30" customHeight="1" x14ac:dyDescent="0.3">
      <c r="A111" s="53" t="s">
        <v>187</v>
      </c>
      <c r="B111" s="34" t="s">
        <v>112</v>
      </c>
    </row>
    <row r="112" spans="1:5" ht="30" customHeight="1" x14ac:dyDescent="0.3">
      <c r="A112" s="53" t="s">
        <v>188</v>
      </c>
      <c r="B112" s="34" t="s">
        <v>112</v>
      </c>
    </row>
    <row r="113" spans="1:4" x14ac:dyDescent="0.3">
      <c r="A113" t="s">
        <v>189</v>
      </c>
      <c r="B113" s="34" t="s">
        <v>112</v>
      </c>
    </row>
    <row r="114" spans="1:4" x14ac:dyDescent="0.3">
      <c r="A114" t="s">
        <v>190</v>
      </c>
      <c r="B114" s="34" t="s">
        <v>112</v>
      </c>
    </row>
    <row r="116" spans="1:4" ht="70.05" customHeight="1" x14ac:dyDescent="0.3">
      <c r="A116" s="76" t="s">
        <v>200</v>
      </c>
      <c r="B116" s="76" t="s">
        <v>201</v>
      </c>
      <c r="C116" s="76" t="s">
        <v>5</v>
      </c>
      <c r="D116" s="76" t="s">
        <v>6</v>
      </c>
    </row>
    <row r="117" spans="1:4" ht="70.05" customHeight="1" x14ac:dyDescent="0.3">
      <c r="A117" s="76" t="s">
        <v>1966</v>
      </c>
      <c r="B117" s="76"/>
      <c r="C117" s="76" t="s">
        <v>60</v>
      </c>
      <c r="D11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1"/>
  <sheetViews>
    <sheetView showGridLines="0" workbookViewId="0">
      <pane ySplit="4" topLeftCell="A96" activePane="bottomLeft" state="frozen"/>
      <selection pane="bottomLeft" activeCell="B103" sqref="B103:B106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202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203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206</v>
      </c>
      <c r="B11" s="30" t="s">
        <v>207</v>
      </c>
      <c r="C11" s="30" t="s">
        <v>208</v>
      </c>
      <c r="D11" s="13">
        <v>121000000</v>
      </c>
      <c r="E11" s="14">
        <v>117799.43</v>
      </c>
      <c r="F11" s="15">
        <v>9.69E-2</v>
      </c>
      <c r="G11" s="15">
        <v>7.6261999999999996E-2</v>
      </c>
    </row>
    <row r="12" spans="1:8" x14ac:dyDescent="0.3">
      <c r="A12" s="12" t="s">
        <v>209</v>
      </c>
      <c r="B12" s="30" t="s">
        <v>210</v>
      </c>
      <c r="C12" s="30" t="s">
        <v>211</v>
      </c>
      <c r="D12" s="13">
        <v>85000000</v>
      </c>
      <c r="E12" s="14">
        <v>82458.759999999995</v>
      </c>
      <c r="F12" s="15">
        <v>6.7799999999999999E-2</v>
      </c>
      <c r="G12" s="15">
        <v>7.5550000000000006E-2</v>
      </c>
    </row>
    <row r="13" spans="1:8" x14ac:dyDescent="0.3">
      <c r="A13" s="12" t="s">
        <v>212</v>
      </c>
      <c r="B13" s="30" t="s">
        <v>213</v>
      </c>
      <c r="C13" s="30" t="s">
        <v>211</v>
      </c>
      <c r="D13" s="13">
        <v>83500000</v>
      </c>
      <c r="E13" s="14">
        <v>81002.850000000006</v>
      </c>
      <c r="F13" s="15">
        <v>6.6600000000000006E-2</v>
      </c>
      <c r="G13" s="15">
        <v>7.5149999999999995E-2</v>
      </c>
    </row>
    <row r="14" spans="1:8" x14ac:dyDescent="0.3">
      <c r="A14" s="12" t="s">
        <v>214</v>
      </c>
      <c r="B14" s="30" t="s">
        <v>215</v>
      </c>
      <c r="C14" s="30" t="s">
        <v>211</v>
      </c>
      <c r="D14" s="13">
        <v>81000000</v>
      </c>
      <c r="E14" s="14">
        <v>80338.47</v>
      </c>
      <c r="F14" s="15">
        <v>6.6100000000000006E-2</v>
      </c>
      <c r="G14" s="15">
        <v>7.5149999999999995E-2</v>
      </c>
    </row>
    <row r="15" spans="1:8" x14ac:dyDescent="0.3">
      <c r="A15" s="12" t="s">
        <v>216</v>
      </c>
      <c r="B15" s="30" t="s">
        <v>217</v>
      </c>
      <c r="C15" s="30" t="s">
        <v>211</v>
      </c>
      <c r="D15" s="13">
        <v>71500000</v>
      </c>
      <c r="E15" s="14">
        <v>69853.78</v>
      </c>
      <c r="F15" s="15">
        <v>5.74E-2</v>
      </c>
      <c r="G15" s="15">
        <v>7.5950000000000004E-2</v>
      </c>
    </row>
    <row r="16" spans="1:8" x14ac:dyDescent="0.3">
      <c r="A16" s="12" t="s">
        <v>218</v>
      </c>
      <c r="B16" s="30" t="s">
        <v>219</v>
      </c>
      <c r="C16" s="30" t="s">
        <v>211</v>
      </c>
      <c r="D16" s="13">
        <v>65000000</v>
      </c>
      <c r="E16" s="14">
        <v>63319.040000000001</v>
      </c>
      <c r="F16" s="15">
        <v>5.21E-2</v>
      </c>
      <c r="G16" s="15">
        <v>7.6350000000000001E-2</v>
      </c>
    </row>
    <row r="17" spans="1:7" x14ac:dyDescent="0.3">
      <c r="A17" s="12" t="s">
        <v>220</v>
      </c>
      <c r="B17" s="30" t="s">
        <v>221</v>
      </c>
      <c r="C17" s="30" t="s">
        <v>222</v>
      </c>
      <c r="D17" s="13">
        <v>58000000</v>
      </c>
      <c r="E17" s="14">
        <v>56199.1</v>
      </c>
      <c r="F17" s="15">
        <v>4.6199999999999998E-2</v>
      </c>
      <c r="G17" s="15">
        <v>7.6649999999999996E-2</v>
      </c>
    </row>
    <row r="18" spans="1:7" x14ac:dyDescent="0.3">
      <c r="A18" s="12" t="s">
        <v>223</v>
      </c>
      <c r="B18" s="30" t="s">
        <v>224</v>
      </c>
      <c r="C18" s="30" t="s">
        <v>222</v>
      </c>
      <c r="D18" s="13">
        <v>54000000</v>
      </c>
      <c r="E18" s="14">
        <v>52355.54</v>
      </c>
      <c r="F18" s="15">
        <v>4.3099999999999999E-2</v>
      </c>
      <c r="G18" s="15">
        <v>7.5450000000000003E-2</v>
      </c>
    </row>
    <row r="19" spans="1:7" x14ac:dyDescent="0.3">
      <c r="A19" s="12" t="s">
        <v>225</v>
      </c>
      <c r="B19" s="30" t="s">
        <v>226</v>
      </c>
      <c r="C19" s="30" t="s">
        <v>211</v>
      </c>
      <c r="D19" s="13">
        <v>51000000</v>
      </c>
      <c r="E19" s="14">
        <v>50248.57</v>
      </c>
      <c r="F19" s="15">
        <v>4.1300000000000003E-2</v>
      </c>
      <c r="G19" s="15">
        <v>7.4675000000000005E-2</v>
      </c>
    </row>
    <row r="20" spans="1:7" x14ac:dyDescent="0.3">
      <c r="A20" s="12" t="s">
        <v>227</v>
      </c>
      <c r="B20" s="30" t="s">
        <v>228</v>
      </c>
      <c r="C20" s="30" t="s">
        <v>211</v>
      </c>
      <c r="D20" s="13">
        <v>42500000</v>
      </c>
      <c r="E20" s="14">
        <v>42409.77</v>
      </c>
      <c r="F20" s="15">
        <v>3.49E-2</v>
      </c>
      <c r="G20" s="15">
        <v>7.5920000000000001E-2</v>
      </c>
    </row>
    <row r="21" spans="1:7" x14ac:dyDescent="0.3">
      <c r="A21" s="12" t="s">
        <v>229</v>
      </c>
      <c r="B21" s="30" t="s">
        <v>230</v>
      </c>
      <c r="C21" s="30" t="s">
        <v>222</v>
      </c>
      <c r="D21" s="13">
        <v>41500000</v>
      </c>
      <c r="E21" s="14">
        <v>40168.97</v>
      </c>
      <c r="F21" s="15">
        <v>3.3000000000000002E-2</v>
      </c>
      <c r="G21" s="15">
        <v>7.5600000000000001E-2</v>
      </c>
    </row>
    <row r="22" spans="1:7" x14ac:dyDescent="0.3">
      <c r="A22" s="12" t="s">
        <v>231</v>
      </c>
      <c r="B22" s="30" t="s">
        <v>232</v>
      </c>
      <c r="C22" s="30" t="s">
        <v>211</v>
      </c>
      <c r="D22" s="13">
        <v>39500000</v>
      </c>
      <c r="E22" s="14">
        <v>38257.25</v>
      </c>
      <c r="F22" s="15">
        <v>3.15E-2</v>
      </c>
      <c r="G22" s="15">
        <v>7.6075000000000004E-2</v>
      </c>
    </row>
    <row r="23" spans="1:7" x14ac:dyDescent="0.3">
      <c r="A23" s="12" t="s">
        <v>233</v>
      </c>
      <c r="B23" s="30" t="s">
        <v>234</v>
      </c>
      <c r="C23" s="30" t="s">
        <v>211</v>
      </c>
      <c r="D23" s="13">
        <v>38500000</v>
      </c>
      <c r="E23" s="14">
        <v>38112.19</v>
      </c>
      <c r="F23" s="15">
        <v>3.1300000000000001E-2</v>
      </c>
      <c r="G23" s="15">
        <v>7.5950000000000004E-2</v>
      </c>
    </row>
    <row r="24" spans="1:7" x14ac:dyDescent="0.3">
      <c r="A24" s="12" t="s">
        <v>235</v>
      </c>
      <c r="B24" s="30" t="s">
        <v>236</v>
      </c>
      <c r="C24" s="30" t="s">
        <v>211</v>
      </c>
      <c r="D24" s="13">
        <v>31000000</v>
      </c>
      <c r="E24" s="14">
        <v>30837.279999999999</v>
      </c>
      <c r="F24" s="15">
        <v>2.5399999999999999E-2</v>
      </c>
      <c r="G24" s="15">
        <v>7.4800000000000005E-2</v>
      </c>
    </row>
    <row r="25" spans="1:7" x14ac:dyDescent="0.3">
      <c r="A25" s="12" t="s">
        <v>237</v>
      </c>
      <c r="B25" s="30" t="s">
        <v>238</v>
      </c>
      <c r="C25" s="30" t="s">
        <v>211</v>
      </c>
      <c r="D25" s="13">
        <v>22500000</v>
      </c>
      <c r="E25" s="14">
        <v>22367.18</v>
      </c>
      <c r="F25" s="15">
        <v>1.84E-2</v>
      </c>
      <c r="G25" s="15">
        <v>7.4649999999999994E-2</v>
      </c>
    </row>
    <row r="26" spans="1:7" x14ac:dyDescent="0.3">
      <c r="A26" s="12" t="s">
        <v>239</v>
      </c>
      <c r="B26" s="30" t="s">
        <v>240</v>
      </c>
      <c r="C26" s="30" t="s">
        <v>211</v>
      </c>
      <c r="D26" s="13">
        <v>22000000</v>
      </c>
      <c r="E26" s="14">
        <v>22165.9</v>
      </c>
      <c r="F26" s="15">
        <v>1.8200000000000001E-2</v>
      </c>
      <c r="G26" s="15">
        <v>7.5950000000000004E-2</v>
      </c>
    </row>
    <row r="27" spans="1:7" x14ac:dyDescent="0.3">
      <c r="A27" s="12" t="s">
        <v>241</v>
      </c>
      <c r="B27" s="30" t="s">
        <v>242</v>
      </c>
      <c r="C27" s="30" t="s">
        <v>222</v>
      </c>
      <c r="D27" s="13">
        <v>22500000</v>
      </c>
      <c r="E27" s="14">
        <v>21899.09</v>
      </c>
      <c r="F27" s="15">
        <v>1.7999999999999999E-2</v>
      </c>
      <c r="G27" s="15">
        <v>7.6262999999999997E-2</v>
      </c>
    </row>
    <row r="28" spans="1:7" x14ac:dyDescent="0.3">
      <c r="A28" s="12" t="s">
        <v>243</v>
      </c>
      <c r="B28" s="30" t="s">
        <v>244</v>
      </c>
      <c r="C28" s="30" t="s">
        <v>211</v>
      </c>
      <c r="D28" s="13">
        <v>19500000</v>
      </c>
      <c r="E28" s="14">
        <v>19659.98</v>
      </c>
      <c r="F28" s="15">
        <v>1.6199999999999999E-2</v>
      </c>
      <c r="G28" s="15">
        <v>7.5950000000000004E-2</v>
      </c>
    </row>
    <row r="29" spans="1:7" x14ac:dyDescent="0.3">
      <c r="A29" s="12" t="s">
        <v>245</v>
      </c>
      <c r="B29" s="30" t="s">
        <v>246</v>
      </c>
      <c r="C29" s="30" t="s">
        <v>211</v>
      </c>
      <c r="D29" s="13">
        <v>16000000</v>
      </c>
      <c r="E29" s="14">
        <v>15758.43</v>
      </c>
      <c r="F29" s="15">
        <v>1.2999999999999999E-2</v>
      </c>
      <c r="G29" s="15">
        <v>7.4999999999999997E-2</v>
      </c>
    </row>
    <row r="30" spans="1:7" x14ac:dyDescent="0.3">
      <c r="A30" s="12" t="s">
        <v>247</v>
      </c>
      <c r="B30" s="30" t="s">
        <v>248</v>
      </c>
      <c r="C30" s="30" t="s">
        <v>211</v>
      </c>
      <c r="D30" s="13">
        <v>10000000</v>
      </c>
      <c r="E30" s="14">
        <v>10227.629999999999</v>
      </c>
      <c r="F30" s="15">
        <v>8.3999999999999995E-3</v>
      </c>
      <c r="G30" s="15">
        <v>7.4490000000000001E-2</v>
      </c>
    </row>
    <row r="31" spans="1:7" x14ac:dyDescent="0.3">
      <c r="A31" s="12" t="s">
        <v>249</v>
      </c>
      <c r="B31" s="30" t="s">
        <v>250</v>
      </c>
      <c r="C31" s="30" t="s">
        <v>222</v>
      </c>
      <c r="D31" s="13">
        <v>10000000</v>
      </c>
      <c r="E31" s="14">
        <v>9790.6200000000008</v>
      </c>
      <c r="F31" s="15">
        <v>8.0999999999999996E-3</v>
      </c>
      <c r="G31" s="15">
        <v>7.6086000000000001E-2</v>
      </c>
    </row>
    <row r="32" spans="1:7" x14ac:dyDescent="0.3">
      <c r="A32" s="12" t="s">
        <v>251</v>
      </c>
      <c r="B32" s="30" t="s">
        <v>252</v>
      </c>
      <c r="C32" s="30" t="s">
        <v>211</v>
      </c>
      <c r="D32" s="13">
        <v>9000000</v>
      </c>
      <c r="E32" s="14">
        <v>9083.02</v>
      </c>
      <c r="F32" s="15">
        <v>7.4999999999999997E-3</v>
      </c>
      <c r="G32" s="15">
        <v>7.596E-2</v>
      </c>
    </row>
    <row r="33" spans="1:7" x14ac:dyDescent="0.3">
      <c r="A33" s="12" t="s">
        <v>253</v>
      </c>
      <c r="B33" s="30" t="s">
        <v>254</v>
      </c>
      <c r="C33" s="30" t="s">
        <v>211</v>
      </c>
      <c r="D33" s="13">
        <v>8500000</v>
      </c>
      <c r="E33" s="14">
        <v>8597.52</v>
      </c>
      <c r="F33" s="15">
        <v>7.1000000000000004E-3</v>
      </c>
      <c r="G33" s="15">
        <v>7.596E-2</v>
      </c>
    </row>
    <row r="34" spans="1:7" x14ac:dyDescent="0.3">
      <c r="A34" s="12" t="s">
        <v>255</v>
      </c>
      <c r="B34" s="30" t="s">
        <v>256</v>
      </c>
      <c r="C34" s="30" t="s">
        <v>211</v>
      </c>
      <c r="D34" s="13">
        <v>8500000</v>
      </c>
      <c r="E34" s="14">
        <v>8579.14</v>
      </c>
      <c r="F34" s="15">
        <v>7.1000000000000004E-3</v>
      </c>
      <c r="G34" s="15">
        <v>7.6357999999999995E-2</v>
      </c>
    </row>
    <row r="35" spans="1:7" x14ac:dyDescent="0.3">
      <c r="A35" s="12" t="s">
        <v>257</v>
      </c>
      <c r="B35" s="30" t="s">
        <v>258</v>
      </c>
      <c r="C35" s="30" t="s">
        <v>222</v>
      </c>
      <c r="D35" s="13">
        <v>7500000</v>
      </c>
      <c r="E35" s="14">
        <v>7305.21</v>
      </c>
      <c r="F35" s="15">
        <v>6.0000000000000001E-3</v>
      </c>
      <c r="G35" s="15">
        <v>7.6085E-2</v>
      </c>
    </row>
    <row r="36" spans="1:7" x14ac:dyDescent="0.3">
      <c r="A36" s="12" t="s">
        <v>259</v>
      </c>
      <c r="B36" s="30" t="s">
        <v>260</v>
      </c>
      <c r="C36" s="30" t="s">
        <v>211</v>
      </c>
      <c r="D36" s="13">
        <v>6500000</v>
      </c>
      <c r="E36" s="14">
        <v>6428.85</v>
      </c>
      <c r="F36" s="15">
        <v>5.3E-3</v>
      </c>
      <c r="G36" s="15">
        <v>7.5861999999999999E-2</v>
      </c>
    </row>
    <row r="37" spans="1:7" x14ac:dyDescent="0.3">
      <c r="A37" s="12" t="s">
        <v>261</v>
      </c>
      <c r="B37" s="30" t="s">
        <v>262</v>
      </c>
      <c r="C37" s="30" t="s">
        <v>211</v>
      </c>
      <c r="D37" s="13">
        <v>6000000</v>
      </c>
      <c r="E37" s="14">
        <v>6087.85</v>
      </c>
      <c r="F37" s="15">
        <v>5.0000000000000001E-3</v>
      </c>
      <c r="G37" s="15">
        <v>7.5249999999999997E-2</v>
      </c>
    </row>
    <row r="38" spans="1:7" x14ac:dyDescent="0.3">
      <c r="A38" s="12" t="s">
        <v>263</v>
      </c>
      <c r="B38" s="30" t="s">
        <v>264</v>
      </c>
      <c r="C38" s="30" t="s">
        <v>211</v>
      </c>
      <c r="D38" s="13">
        <v>6000000</v>
      </c>
      <c r="E38" s="14">
        <v>5822.71</v>
      </c>
      <c r="F38" s="15">
        <v>4.7999999999999996E-3</v>
      </c>
      <c r="G38" s="15">
        <v>7.6071E-2</v>
      </c>
    </row>
    <row r="39" spans="1:7" x14ac:dyDescent="0.3">
      <c r="A39" s="12" t="s">
        <v>265</v>
      </c>
      <c r="B39" s="30" t="s">
        <v>266</v>
      </c>
      <c r="C39" s="30" t="s">
        <v>211</v>
      </c>
      <c r="D39" s="13">
        <v>5000000</v>
      </c>
      <c r="E39" s="14">
        <v>5038.4399999999996</v>
      </c>
      <c r="F39" s="15">
        <v>4.1000000000000003E-3</v>
      </c>
      <c r="G39" s="15">
        <v>7.5399999999999995E-2</v>
      </c>
    </row>
    <row r="40" spans="1:7" x14ac:dyDescent="0.3">
      <c r="A40" s="12" t="s">
        <v>267</v>
      </c>
      <c r="B40" s="30" t="s">
        <v>268</v>
      </c>
      <c r="C40" s="30" t="s">
        <v>211</v>
      </c>
      <c r="D40" s="13">
        <v>4500000</v>
      </c>
      <c r="E40" s="14">
        <v>4533.43</v>
      </c>
      <c r="F40" s="15">
        <v>3.7000000000000002E-3</v>
      </c>
      <c r="G40" s="15">
        <v>7.5313000000000005E-2</v>
      </c>
    </row>
    <row r="41" spans="1:7" x14ac:dyDescent="0.3">
      <c r="A41" s="12" t="s">
        <v>269</v>
      </c>
      <c r="B41" s="30" t="s">
        <v>270</v>
      </c>
      <c r="C41" s="30" t="s">
        <v>222</v>
      </c>
      <c r="D41" s="13">
        <v>2500000</v>
      </c>
      <c r="E41" s="14">
        <v>2431.91</v>
      </c>
      <c r="F41" s="15">
        <v>2E-3</v>
      </c>
      <c r="G41" s="15">
        <v>7.6262999999999997E-2</v>
      </c>
    </row>
    <row r="42" spans="1:7" x14ac:dyDescent="0.3">
      <c r="A42" s="12" t="s">
        <v>271</v>
      </c>
      <c r="B42" s="30" t="s">
        <v>272</v>
      </c>
      <c r="C42" s="30" t="s">
        <v>211</v>
      </c>
      <c r="D42" s="13">
        <v>1998000</v>
      </c>
      <c r="E42" s="14">
        <v>1997.27</v>
      </c>
      <c r="F42" s="15">
        <v>1.6000000000000001E-3</v>
      </c>
      <c r="G42" s="15">
        <v>7.51E-2</v>
      </c>
    </row>
    <row r="43" spans="1:7" x14ac:dyDescent="0.3">
      <c r="A43" s="12" t="s">
        <v>273</v>
      </c>
      <c r="B43" s="30" t="s">
        <v>274</v>
      </c>
      <c r="C43" s="30" t="s">
        <v>211</v>
      </c>
      <c r="D43" s="13">
        <v>1970000</v>
      </c>
      <c r="E43" s="14">
        <v>1996.86</v>
      </c>
      <c r="F43" s="15">
        <v>1.6000000000000001E-3</v>
      </c>
      <c r="G43" s="15">
        <v>7.5950000000000004E-2</v>
      </c>
    </row>
    <row r="44" spans="1:7" x14ac:dyDescent="0.3">
      <c r="A44" s="12" t="s">
        <v>275</v>
      </c>
      <c r="B44" s="30" t="s">
        <v>276</v>
      </c>
      <c r="C44" s="30" t="s">
        <v>211</v>
      </c>
      <c r="D44" s="13">
        <v>1650000</v>
      </c>
      <c r="E44" s="14">
        <v>1679.16</v>
      </c>
      <c r="F44" s="15">
        <v>1.4E-3</v>
      </c>
      <c r="G44" s="15">
        <v>7.5950000000000004E-2</v>
      </c>
    </row>
    <row r="45" spans="1:7" x14ac:dyDescent="0.3">
      <c r="A45" s="12" t="s">
        <v>277</v>
      </c>
      <c r="B45" s="30" t="s">
        <v>278</v>
      </c>
      <c r="C45" s="30" t="s">
        <v>211</v>
      </c>
      <c r="D45" s="13">
        <v>1500000</v>
      </c>
      <c r="E45" s="14">
        <v>1526.72</v>
      </c>
      <c r="F45" s="15">
        <v>1.2999999999999999E-3</v>
      </c>
      <c r="G45" s="15">
        <v>7.4675000000000005E-2</v>
      </c>
    </row>
    <row r="46" spans="1:7" x14ac:dyDescent="0.3">
      <c r="A46" s="12" t="s">
        <v>279</v>
      </c>
      <c r="B46" s="30" t="s">
        <v>280</v>
      </c>
      <c r="C46" s="30" t="s">
        <v>211</v>
      </c>
      <c r="D46" s="13">
        <v>1500000</v>
      </c>
      <c r="E46" s="14">
        <v>1512.32</v>
      </c>
      <c r="F46" s="15">
        <v>1.1999999999999999E-3</v>
      </c>
      <c r="G46" s="15">
        <v>7.4675000000000005E-2</v>
      </c>
    </row>
    <row r="47" spans="1:7" x14ac:dyDescent="0.3">
      <c r="A47" s="12" t="s">
        <v>281</v>
      </c>
      <c r="B47" s="30" t="s">
        <v>282</v>
      </c>
      <c r="C47" s="30" t="s">
        <v>211</v>
      </c>
      <c r="D47" s="13">
        <v>1500000</v>
      </c>
      <c r="E47" s="14">
        <v>1510.9</v>
      </c>
      <c r="F47" s="15">
        <v>1.1999999999999999E-3</v>
      </c>
      <c r="G47" s="15">
        <v>7.4675000000000005E-2</v>
      </c>
    </row>
    <row r="48" spans="1:7" x14ac:dyDescent="0.3">
      <c r="A48" s="12" t="s">
        <v>283</v>
      </c>
      <c r="B48" s="30" t="s">
        <v>284</v>
      </c>
      <c r="C48" s="30" t="s">
        <v>211</v>
      </c>
      <c r="D48" s="13">
        <v>1000000</v>
      </c>
      <c r="E48" s="14">
        <v>1013.68</v>
      </c>
      <c r="F48" s="15">
        <v>8.0000000000000004E-4</v>
      </c>
      <c r="G48" s="15">
        <v>7.51E-2</v>
      </c>
    </row>
    <row r="49" spans="1:7" x14ac:dyDescent="0.3">
      <c r="A49" s="12" t="s">
        <v>285</v>
      </c>
      <c r="B49" s="30" t="s">
        <v>286</v>
      </c>
      <c r="C49" s="30" t="s">
        <v>211</v>
      </c>
      <c r="D49" s="13">
        <v>1000000</v>
      </c>
      <c r="E49" s="14">
        <v>997.51</v>
      </c>
      <c r="F49" s="15">
        <v>8.0000000000000004E-4</v>
      </c>
      <c r="G49" s="15">
        <v>7.5999999999999998E-2</v>
      </c>
    </row>
    <row r="50" spans="1:7" x14ac:dyDescent="0.3">
      <c r="A50" s="12" t="s">
        <v>287</v>
      </c>
      <c r="B50" s="30" t="s">
        <v>288</v>
      </c>
      <c r="C50" s="30" t="s">
        <v>211</v>
      </c>
      <c r="D50" s="13">
        <v>500000</v>
      </c>
      <c r="E50" s="14">
        <v>510.83</v>
      </c>
      <c r="F50" s="15">
        <v>4.0000000000000002E-4</v>
      </c>
      <c r="G50" s="15">
        <v>7.4649999999999994E-2</v>
      </c>
    </row>
    <row r="51" spans="1:7" x14ac:dyDescent="0.3">
      <c r="A51" s="12" t="s">
        <v>289</v>
      </c>
      <c r="B51" s="30" t="s">
        <v>290</v>
      </c>
      <c r="C51" s="30" t="s">
        <v>211</v>
      </c>
      <c r="D51" s="13">
        <v>500000</v>
      </c>
      <c r="E51" s="14">
        <v>508.89</v>
      </c>
      <c r="F51" s="15">
        <v>4.0000000000000002E-4</v>
      </c>
      <c r="G51" s="15">
        <v>7.4749999999999997E-2</v>
      </c>
    </row>
    <row r="52" spans="1:7" x14ac:dyDescent="0.3">
      <c r="A52" s="12" t="s">
        <v>291</v>
      </c>
      <c r="B52" s="30" t="s">
        <v>292</v>
      </c>
      <c r="C52" s="30" t="s">
        <v>211</v>
      </c>
      <c r="D52" s="13">
        <v>500000</v>
      </c>
      <c r="E52" s="14">
        <v>503.7</v>
      </c>
      <c r="F52" s="15">
        <v>4.0000000000000002E-4</v>
      </c>
      <c r="G52" s="15">
        <v>7.5312000000000004E-2</v>
      </c>
    </row>
    <row r="53" spans="1:7" x14ac:dyDescent="0.3">
      <c r="A53" s="16" t="s">
        <v>124</v>
      </c>
      <c r="B53" s="31"/>
      <c r="C53" s="31"/>
      <c r="D53" s="17"/>
      <c r="E53" s="18">
        <v>1042895.75</v>
      </c>
      <c r="F53" s="19">
        <v>0.85760000000000003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6" t="s">
        <v>293</v>
      </c>
      <c r="B55" s="30"/>
      <c r="C55" s="30"/>
      <c r="D55" s="13"/>
      <c r="E55" s="14"/>
      <c r="F55" s="15"/>
      <c r="G55" s="15"/>
    </row>
    <row r="56" spans="1:7" x14ac:dyDescent="0.3">
      <c r="A56" s="12" t="s">
        <v>294</v>
      </c>
      <c r="B56" s="30" t="s">
        <v>295</v>
      </c>
      <c r="C56" s="30" t="s">
        <v>117</v>
      </c>
      <c r="D56" s="13">
        <v>53500000</v>
      </c>
      <c r="E56" s="14">
        <v>53359.51</v>
      </c>
      <c r="F56" s="15">
        <v>4.3900000000000002E-2</v>
      </c>
      <c r="G56" s="15">
        <v>7.2201227312000002E-2</v>
      </c>
    </row>
    <row r="57" spans="1:7" x14ac:dyDescent="0.3">
      <c r="A57" s="16" t="s">
        <v>124</v>
      </c>
      <c r="B57" s="31"/>
      <c r="C57" s="31"/>
      <c r="D57" s="17"/>
      <c r="E57" s="18">
        <v>53359.51</v>
      </c>
      <c r="F57" s="19">
        <v>4.3900000000000002E-2</v>
      </c>
      <c r="G57" s="20"/>
    </row>
    <row r="58" spans="1:7" x14ac:dyDescent="0.3">
      <c r="A58" s="12"/>
      <c r="B58" s="30"/>
      <c r="C58" s="30"/>
      <c r="D58" s="13"/>
      <c r="E58" s="14"/>
      <c r="F58" s="15"/>
      <c r="G58" s="15"/>
    </row>
    <row r="59" spans="1:7" x14ac:dyDescent="0.3">
      <c r="A59" s="16" t="s">
        <v>296</v>
      </c>
      <c r="B59" s="30"/>
      <c r="C59" s="30"/>
      <c r="D59" s="13"/>
      <c r="E59" s="14"/>
      <c r="F59" s="15"/>
      <c r="G59" s="15"/>
    </row>
    <row r="60" spans="1:7" x14ac:dyDescent="0.3">
      <c r="A60" s="16" t="s">
        <v>124</v>
      </c>
      <c r="B60" s="30"/>
      <c r="C60" s="30"/>
      <c r="D60" s="13"/>
      <c r="E60" s="35" t="s">
        <v>112</v>
      </c>
      <c r="F60" s="36" t="s">
        <v>112</v>
      </c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297</v>
      </c>
      <c r="B62" s="30"/>
      <c r="C62" s="30"/>
      <c r="D62" s="13"/>
      <c r="E62" s="14"/>
      <c r="F62" s="15"/>
      <c r="G62" s="15"/>
    </row>
    <row r="63" spans="1:7" x14ac:dyDescent="0.3">
      <c r="A63" s="16" t="s">
        <v>124</v>
      </c>
      <c r="B63" s="30"/>
      <c r="C63" s="30"/>
      <c r="D63" s="13"/>
      <c r="E63" s="35" t="s">
        <v>112</v>
      </c>
      <c r="F63" s="36" t="s">
        <v>112</v>
      </c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21" t="s">
        <v>154</v>
      </c>
      <c r="B65" s="32"/>
      <c r="C65" s="32"/>
      <c r="D65" s="22"/>
      <c r="E65" s="18">
        <v>1096255.26</v>
      </c>
      <c r="F65" s="19">
        <v>0.90149999999999997</v>
      </c>
      <c r="G65" s="20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113</v>
      </c>
      <c r="B67" s="30"/>
      <c r="C67" s="30"/>
      <c r="D67" s="13"/>
      <c r="E67" s="14"/>
      <c r="F67" s="15"/>
      <c r="G67" s="15"/>
    </row>
    <row r="68" spans="1:7" x14ac:dyDescent="0.3">
      <c r="A68" s="16" t="s">
        <v>125</v>
      </c>
      <c r="B68" s="30"/>
      <c r="C68" s="30"/>
      <c r="D68" s="13"/>
      <c r="E68" s="14"/>
      <c r="F68" s="15"/>
      <c r="G68" s="15"/>
    </row>
    <row r="69" spans="1:7" x14ac:dyDescent="0.3">
      <c r="A69" s="12" t="s">
        <v>298</v>
      </c>
      <c r="B69" s="30" t="s">
        <v>299</v>
      </c>
      <c r="C69" s="30" t="s">
        <v>128</v>
      </c>
      <c r="D69" s="13">
        <v>107500000</v>
      </c>
      <c r="E69" s="14">
        <v>95986.54</v>
      </c>
      <c r="F69" s="15">
        <v>7.8899999999999998E-2</v>
      </c>
      <c r="G69" s="15">
        <v>7.7903E-2</v>
      </c>
    </row>
    <row r="70" spans="1:7" x14ac:dyDescent="0.3">
      <c r="A70" s="16" t="s">
        <v>124</v>
      </c>
      <c r="B70" s="31"/>
      <c r="C70" s="31"/>
      <c r="D70" s="17"/>
      <c r="E70" s="18">
        <v>95986.54</v>
      </c>
      <c r="F70" s="19">
        <v>7.8899999999999998E-2</v>
      </c>
      <c r="G70" s="20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21" t="s">
        <v>154</v>
      </c>
      <c r="B72" s="32"/>
      <c r="C72" s="32"/>
      <c r="D72" s="22"/>
      <c r="E72" s="18">
        <v>95986.54</v>
      </c>
      <c r="F72" s="19">
        <v>7.8899999999999998E-2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2" t="s">
        <v>157</v>
      </c>
      <c r="B74" s="30"/>
      <c r="C74" s="30"/>
      <c r="D74" s="13"/>
      <c r="E74" s="14">
        <v>30519.5918542</v>
      </c>
      <c r="F74" s="15">
        <v>2.5097999999999999E-2</v>
      </c>
      <c r="G74" s="15"/>
    </row>
    <row r="75" spans="1:7" x14ac:dyDescent="0.3">
      <c r="A75" s="12" t="s">
        <v>158</v>
      </c>
      <c r="B75" s="30"/>
      <c r="C75" s="30"/>
      <c r="D75" s="13"/>
      <c r="E75" s="23">
        <v>-6756.1718541999999</v>
      </c>
      <c r="F75" s="24">
        <v>-5.4980000000000003E-3</v>
      </c>
      <c r="G75" s="15"/>
    </row>
    <row r="76" spans="1:7" x14ac:dyDescent="0.3">
      <c r="A76" s="25" t="s">
        <v>159</v>
      </c>
      <c r="B76" s="33"/>
      <c r="C76" s="33"/>
      <c r="D76" s="26"/>
      <c r="E76" s="27">
        <v>1216005.22</v>
      </c>
      <c r="F76" s="28">
        <v>1</v>
      </c>
      <c r="G76" s="28"/>
    </row>
    <row r="78" spans="1:7" x14ac:dyDescent="0.3">
      <c r="A78" s="1" t="s">
        <v>160</v>
      </c>
    </row>
    <row r="79" spans="1:7" x14ac:dyDescent="0.3">
      <c r="A79" s="1" t="s">
        <v>161</v>
      </c>
    </row>
    <row r="81" spans="1:5" x14ac:dyDescent="0.3">
      <c r="A81" s="1" t="s">
        <v>162</v>
      </c>
    </row>
    <row r="82" spans="1:5" x14ac:dyDescent="0.3">
      <c r="A82" s="53" t="s">
        <v>163</v>
      </c>
      <c r="B82" s="34" t="s">
        <v>112</v>
      </c>
    </row>
    <row r="83" spans="1:5" x14ac:dyDescent="0.3">
      <c r="A83" t="s">
        <v>164</v>
      </c>
    </row>
    <row r="84" spans="1:5" x14ac:dyDescent="0.3">
      <c r="A84" t="s">
        <v>300</v>
      </c>
      <c r="B84" t="s">
        <v>166</v>
      </c>
      <c r="C84" t="s">
        <v>166</v>
      </c>
    </row>
    <row r="85" spans="1:5" x14ac:dyDescent="0.3">
      <c r="B85" s="54">
        <v>45169</v>
      </c>
      <c r="C85" s="54">
        <v>45198</v>
      </c>
    </row>
    <row r="86" spans="1:5" x14ac:dyDescent="0.3">
      <c r="A86" t="s">
        <v>301</v>
      </c>
      <c r="B86">
        <v>1149.8117</v>
      </c>
      <c r="C86">
        <v>1155.1360999999999</v>
      </c>
      <c r="E86" s="2"/>
    </row>
    <row r="87" spans="1:5" x14ac:dyDescent="0.3">
      <c r="E87" s="2"/>
    </row>
    <row r="88" spans="1:5" x14ac:dyDescent="0.3">
      <c r="A88" t="s">
        <v>181</v>
      </c>
      <c r="B88" s="34" t="s">
        <v>112</v>
      </c>
    </row>
    <row r="89" spans="1:5" x14ac:dyDescent="0.3">
      <c r="A89" t="s">
        <v>182</v>
      </c>
      <c r="B89" s="34" t="s">
        <v>112</v>
      </c>
    </row>
    <row r="90" spans="1:5" ht="30" customHeight="1" x14ac:dyDescent="0.3">
      <c r="A90" s="53" t="s">
        <v>183</v>
      </c>
      <c r="B90" s="34" t="s">
        <v>112</v>
      </c>
    </row>
    <row r="91" spans="1:5" ht="30" customHeight="1" x14ac:dyDescent="0.3">
      <c r="A91" s="53" t="s">
        <v>184</v>
      </c>
      <c r="B91" s="34" t="s">
        <v>112</v>
      </c>
    </row>
    <row r="92" spans="1:5" x14ac:dyDescent="0.3">
      <c r="A92" t="s">
        <v>185</v>
      </c>
      <c r="B92" s="55">
        <f>+B106</f>
        <v>1.4366217157292109</v>
      </c>
    </row>
    <row r="93" spans="1:5" ht="45" customHeight="1" x14ac:dyDescent="0.3">
      <c r="A93" s="53" t="s">
        <v>186</v>
      </c>
      <c r="B93" s="34" t="s">
        <v>112</v>
      </c>
    </row>
    <row r="94" spans="1:5" ht="30" customHeight="1" x14ac:dyDescent="0.3">
      <c r="A94" s="53" t="s">
        <v>187</v>
      </c>
      <c r="B94" s="34" t="s">
        <v>112</v>
      </c>
    </row>
    <row r="95" spans="1:5" ht="30" customHeight="1" x14ac:dyDescent="0.3">
      <c r="A95" s="53" t="s">
        <v>188</v>
      </c>
      <c r="B95" s="55">
        <v>502381.89</v>
      </c>
    </row>
    <row r="96" spans="1:5" x14ac:dyDescent="0.3">
      <c r="A96" t="s">
        <v>189</v>
      </c>
      <c r="B96" s="34" t="s">
        <v>112</v>
      </c>
    </row>
    <row r="97" spans="1:4" x14ac:dyDescent="0.3">
      <c r="A97" t="s">
        <v>190</v>
      </c>
      <c r="B97" s="34" t="s">
        <v>112</v>
      </c>
    </row>
    <row r="99" spans="1:4" x14ac:dyDescent="0.3">
      <c r="A99" t="s">
        <v>191</v>
      </c>
    </row>
    <row r="100" spans="1:4" x14ac:dyDescent="0.3">
      <c r="A100" s="58" t="s">
        <v>192</v>
      </c>
      <c r="B100" s="58" t="s">
        <v>302</v>
      </c>
    </row>
    <row r="101" spans="1:4" x14ac:dyDescent="0.3">
      <c r="A101" s="58" t="s">
        <v>194</v>
      </c>
      <c r="B101" s="58" t="s">
        <v>303</v>
      </c>
    </row>
    <row r="102" spans="1:4" x14ac:dyDescent="0.3">
      <c r="A102" s="58"/>
      <c r="B102" s="58"/>
    </row>
    <row r="103" spans="1:4" x14ac:dyDescent="0.3">
      <c r="A103" s="58" t="s">
        <v>196</v>
      </c>
      <c r="B103" s="59">
        <v>7.6080227711749124</v>
      </c>
    </row>
    <row r="104" spans="1:4" x14ac:dyDescent="0.3">
      <c r="A104" s="58"/>
      <c r="B104" s="58"/>
    </row>
    <row r="105" spans="1:4" x14ac:dyDescent="0.3">
      <c r="A105" s="58" t="s">
        <v>197</v>
      </c>
      <c r="B105" s="60">
        <v>1.3863000000000001</v>
      </c>
    </row>
    <row r="106" spans="1:4" x14ac:dyDescent="0.3">
      <c r="A106" s="58" t="s">
        <v>198</v>
      </c>
      <c r="B106" s="60">
        <v>1.4366217157292109</v>
      </c>
    </row>
    <row r="107" spans="1:4" x14ac:dyDescent="0.3">
      <c r="A107" s="58"/>
      <c r="B107" s="58"/>
    </row>
    <row r="108" spans="1:4" x14ac:dyDescent="0.3">
      <c r="A108" s="58" t="s">
        <v>199</v>
      </c>
      <c r="B108" s="61">
        <v>45199</v>
      </c>
    </row>
    <row r="110" spans="1:4" ht="70.05" customHeight="1" x14ac:dyDescent="0.3">
      <c r="A110" s="76" t="s">
        <v>200</v>
      </c>
      <c r="B110" s="76" t="s">
        <v>201</v>
      </c>
      <c r="C110" s="76" t="s">
        <v>5</v>
      </c>
      <c r="D110" s="76" t="s">
        <v>6</v>
      </c>
    </row>
    <row r="111" spans="1:4" ht="70.05" customHeight="1" x14ac:dyDescent="0.3">
      <c r="A111" s="76" t="s">
        <v>302</v>
      </c>
      <c r="B111" s="76"/>
      <c r="C111" s="76" t="s">
        <v>11</v>
      </c>
      <c r="D11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00"/>
  <sheetViews>
    <sheetView showGridLines="0" workbookViewId="0">
      <pane ySplit="4" topLeftCell="A169" activePane="bottomLeft" state="frozen"/>
      <selection pane="bottomLeft" activeCell="B169" sqref="B169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1967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1968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1128</v>
      </c>
      <c r="B8" s="30" t="s">
        <v>1129</v>
      </c>
      <c r="C8" s="30" t="s">
        <v>1124</v>
      </c>
      <c r="D8" s="13">
        <v>163358</v>
      </c>
      <c r="E8" s="14">
        <v>1555</v>
      </c>
      <c r="F8" s="15">
        <v>5.3800000000000001E-2</v>
      </c>
      <c r="G8" s="15"/>
    </row>
    <row r="9" spans="1:8" x14ac:dyDescent="0.3">
      <c r="A9" s="12" t="s">
        <v>1148</v>
      </c>
      <c r="B9" s="30" t="s">
        <v>1149</v>
      </c>
      <c r="C9" s="30" t="s">
        <v>1150</v>
      </c>
      <c r="D9" s="13">
        <v>160000</v>
      </c>
      <c r="E9" s="14">
        <v>1320.24</v>
      </c>
      <c r="F9" s="15">
        <v>4.5699999999999998E-2</v>
      </c>
      <c r="G9" s="15"/>
    </row>
    <row r="10" spans="1:8" x14ac:dyDescent="0.3">
      <c r="A10" s="12" t="s">
        <v>1260</v>
      </c>
      <c r="B10" s="30" t="s">
        <v>1261</v>
      </c>
      <c r="C10" s="30" t="s">
        <v>1182</v>
      </c>
      <c r="D10" s="13">
        <v>307800</v>
      </c>
      <c r="E10" s="14">
        <v>1307.53</v>
      </c>
      <c r="F10" s="15">
        <v>4.5199999999999997E-2</v>
      </c>
      <c r="G10" s="15"/>
    </row>
    <row r="11" spans="1:8" x14ac:dyDescent="0.3">
      <c r="A11" s="12" t="s">
        <v>1146</v>
      </c>
      <c r="B11" s="30" t="s">
        <v>1147</v>
      </c>
      <c r="C11" s="30" t="s">
        <v>1124</v>
      </c>
      <c r="D11" s="13">
        <v>71500</v>
      </c>
      <c r="E11" s="14">
        <v>1241.03</v>
      </c>
      <c r="F11" s="15">
        <v>4.2900000000000001E-2</v>
      </c>
      <c r="G11" s="15"/>
    </row>
    <row r="12" spans="1:8" x14ac:dyDescent="0.3">
      <c r="A12" s="12" t="s">
        <v>1122</v>
      </c>
      <c r="B12" s="30" t="s">
        <v>1123</v>
      </c>
      <c r="C12" s="30" t="s">
        <v>1124</v>
      </c>
      <c r="D12" s="13">
        <v>65308</v>
      </c>
      <c r="E12" s="14">
        <v>996.8</v>
      </c>
      <c r="F12" s="15">
        <v>3.4500000000000003E-2</v>
      </c>
      <c r="G12" s="15"/>
    </row>
    <row r="13" spans="1:8" x14ac:dyDescent="0.3">
      <c r="A13" s="12" t="s">
        <v>1141</v>
      </c>
      <c r="B13" s="30" t="s">
        <v>1142</v>
      </c>
      <c r="C13" s="30" t="s">
        <v>1124</v>
      </c>
      <c r="D13" s="13">
        <v>579345</v>
      </c>
      <c r="E13" s="14">
        <v>852.8</v>
      </c>
      <c r="F13" s="15">
        <v>2.9499999999999998E-2</v>
      </c>
      <c r="G13" s="15"/>
    </row>
    <row r="14" spans="1:8" x14ac:dyDescent="0.3">
      <c r="A14" s="12" t="s">
        <v>1208</v>
      </c>
      <c r="B14" s="30" t="s">
        <v>1209</v>
      </c>
      <c r="C14" s="30" t="s">
        <v>1159</v>
      </c>
      <c r="D14" s="13">
        <v>5920000</v>
      </c>
      <c r="E14" s="14">
        <v>689.68</v>
      </c>
      <c r="F14" s="15">
        <v>2.3900000000000001E-2</v>
      </c>
      <c r="G14" s="15"/>
    </row>
    <row r="15" spans="1:8" x14ac:dyDescent="0.3">
      <c r="A15" s="12" t="s">
        <v>1212</v>
      </c>
      <c r="B15" s="30" t="s">
        <v>1213</v>
      </c>
      <c r="C15" s="30" t="s">
        <v>1202</v>
      </c>
      <c r="D15" s="13">
        <v>438000</v>
      </c>
      <c r="E15" s="14">
        <v>656.34</v>
      </c>
      <c r="F15" s="15">
        <v>2.2700000000000001E-2</v>
      </c>
      <c r="G15" s="15"/>
    </row>
    <row r="16" spans="1:8" x14ac:dyDescent="0.3">
      <c r="A16" s="12" t="s">
        <v>1125</v>
      </c>
      <c r="B16" s="30" t="s">
        <v>1126</v>
      </c>
      <c r="C16" s="30" t="s">
        <v>1127</v>
      </c>
      <c r="D16" s="13">
        <v>22905</v>
      </c>
      <c r="E16" s="14">
        <v>537.12</v>
      </c>
      <c r="F16" s="15">
        <v>1.8599999999999998E-2</v>
      </c>
      <c r="G16" s="15"/>
    </row>
    <row r="17" spans="1:7" x14ac:dyDescent="0.3">
      <c r="A17" s="12" t="s">
        <v>1251</v>
      </c>
      <c r="B17" s="30" t="s">
        <v>1252</v>
      </c>
      <c r="C17" s="30" t="s">
        <v>1253</v>
      </c>
      <c r="D17" s="13">
        <v>112600</v>
      </c>
      <c r="E17" s="14">
        <v>500.39</v>
      </c>
      <c r="F17" s="15">
        <v>1.7299999999999999E-2</v>
      </c>
      <c r="G17" s="15"/>
    </row>
    <row r="18" spans="1:7" x14ac:dyDescent="0.3">
      <c r="A18" s="12" t="s">
        <v>1469</v>
      </c>
      <c r="B18" s="30" t="s">
        <v>1470</v>
      </c>
      <c r="C18" s="30" t="s">
        <v>1182</v>
      </c>
      <c r="D18" s="13">
        <v>24600</v>
      </c>
      <c r="E18" s="14">
        <v>495.01</v>
      </c>
      <c r="F18" s="15">
        <v>1.7100000000000001E-2</v>
      </c>
      <c r="G18" s="15"/>
    </row>
    <row r="19" spans="1:7" x14ac:dyDescent="0.3">
      <c r="A19" s="12" t="s">
        <v>1160</v>
      </c>
      <c r="B19" s="30" t="s">
        <v>1161</v>
      </c>
      <c r="C19" s="30" t="s">
        <v>1124</v>
      </c>
      <c r="D19" s="13">
        <v>32982</v>
      </c>
      <c r="E19" s="14">
        <v>471.26</v>
      </c>
      <c r="F19" s="15">
        <v>1.6299999999999999E-2</v>
      </c>
      <c r="G19" s="15"/>
    </row>
    <row r="20" spans="1:7" x14ac:dyDescent="0.3">
      <c r="A20" s="12" t="s">
        <v>1364</v>
      </c>
      <c r="B20" s="30" t="s">
        <v>1365</v>
      </c>
      <c r="C20" s="30" t="s">
        <v>1366</v>
      </c>
      <c r="D20" s="13">
        <v>13866</v>
      </c>
      <c r="E20" s="14">
        <v>419.25</v>
      </c>
      <c r="F20" s="15">
        <v>1.4500000000000001E-2</v>
      </c>
      <c r="G20" s="15"/>
    </row>
    <row r="21" spans="1:7" x14ac:dyDescent="0.3">
      <c r="A21" s="12" t="s">
        <v>1230</v>
      </c>
      <c r="B21" s="30" t="s">
        <v>1231</v>
      </c>
      <c r="C21" s="30" t="s">
        <v>1232</v>
      </c>
      <c r="D21" s="13">
        <v>7557</v>
      </c>
      <c r="E21" s="14">
        <v>385.74</v>
      </c>
      <c r="F21" s="15">
        <v>1.3299999999999999E-2</v>
      </c>
      <c r="G21" s="15"/>
    </row>
    <row r="22" spans="1:7" x14ac:dyDescent="0.3">
      <c r="A22" s="12" t="s">
        <v>1168</v>
      </c>
      <c r="B22" s="30" t="s">
        <v>1169</v>
      </c>
      <c r="C22" s="30" t="s">
        <v>1124</v>
      </c>
      <c r="D22" s="13">
        <v>416000</v>
      </c>
      <c r="E22" s="14">
        <v>333.63</v>
      </c>
      <c r="F22" s="15">
        <v>1.15E-2</v>
      </c>
      <c r="G22" s="15"/>
    </row>
    <row r="23" spans="1:7" x14ac:dyDescent="0.3">
      <c r="A23" s="12" t="s">
        <v>1143</v>
      </c>
      <c r="B23" s="30" t="s">
        <v>1144</v>
      </c>
      <c r="C23" s="30" t="s">
        <v>1145</v>
      </c>
      <c r="D23" s="13">
        <v>27300</v>
      </c>
      <c r="E23" s="14">
        <v>316.31</v>
      </c>
      <c r="F23" s="15">
        <v>1.09E-2</v>
      </c>
      <c r="G23" s="15"/>
    </row>
    <row r="24" spans="1:7" x14ac:dyDescent="0.3">
      <c r="A24" s="12" t="s">
        <v>1385</v>
      </c>
      <c r="B24" s="30" t="s">
        <v>1386</v>
      </c>
      <c r="C24" s="30" t="s">
        <v>1264</v>
      </c>
      <c r="D24" s="13">
        <v>74000</v>
      </c>
      <c r="E24" s="14">
        <v>304.20999999999998</v>
      </c>
      <c r="F24" s="15">
        <v>1.0500000000000001E-2</v>
      </c>
      <c r="G24" s="15"/>
    </row>
    <row r="25" spans="1:7" x14ac:dyDescent="0.3">
      <c r="A25" s="12" t="s">
        <v>1415</v>
      </c>
      <c r="B25" s="30" t="s">
        <v>1416</v>
      </c>
      <c r="C25" s="30" t="s">
        <v>1202</v>
      </c>
      <c r="D25" s="13">
        <v>3357</v>
      </c>
      <c r="E25" s="14">
        <v>262.20999999999998</v>
      </c>
      <c r="F25" s="15">
        <v>9.1000000000000004E-3</v>
      </c>
      <c r="G25" s="15"/>
    </row>
    <row r="26" spans="1:7" x14ac:dyDescent="0.3">
      <c r="A26" s="12" t="s">
        <v>1291</v>
      </c>
      <c r="B26" s="30" t="s">
        <v>1292</v>
      </c>
      <c r="C26" s="30" t="s">
        <v>1124</v>
      </c>
      <c r="D26" s="13">
        <v>43181</v>
      </c>
      <c r="E26" s="14">
        <v>258.45999999999998</v>
      </c>
      <c r="F26" s="15">
        <v>8.8999999999999999E-3</v>
      </c>
      <c r="G26" s="15"/>
    </row>
    <row r="27" spans="1:7" x14ac:dyDescent="0.3">
      <c r="A27" s="12" t="s">
        <v>1969</v>
      </c>
      <c r="B27" s="30" t="s">
        <v>1970</v>
      </c>
      <c r="C27" s="30" t="s">
        <v>1124</v>
      </c>
      <c r="D27" s="13">
        <v>500100</v>
      </c>
      <c r="E27" s="14">
        <v>256.3</v>
      </c>
      <c r="F27" s="15">
        <v>8.8999999999999999E-3</v>
      </c>
      <c r="G27" s="15"/>
    </row>
    <row r="28" spans="1:7" x14ac:dyDescent="0.3">
      <c r="A28" s="12" t="s">
        <v>1185</v>
      </c>
      <c r="B28" s="30" t="s">
        <v>1186</v>
      </c>
      <c r="C28" s="30" t="s">
        <v>1124</v>
      </c>
      <c r="D28" s="13">
        <v>24700</v>
      </c>
      <c r="E28" s="14">
        <v>256.06</v>
      </c>
      <c r="F28" s="15">
        <v>8.8999999999999999E-3</v>
      </c>
      <c r="G28" s="15"/>
    </row>
    <row r="29" spans="1:7" x14ac:dyDescent="0.3">
      <c r="A29" s="12" t="s">
        <v>1138</v>
      </c>
      <c r="B29" s="30" t="s">
        <v>1139</v>
      </c>
      <c r="C29" s="30" t="s">
        <v>1140</v>
      </c>
      <c r="D29" s="13">
        <v>10500</v>
      </c>
      <c r="E29" s="14">
        <v>253.46</v>
      </c>
      <c r="F29" s="15">
        <v>8.8000000000000005E-3</v>
      </c>
      <c r="G29" s="15"/>
    </row>
    <row r="30" spans="1:7" x14ac:dyDescent="0.3">
      <c r="A30" s="12" t="s">
        <v>1750</v>
      </c>
      <c r="B30" s="30" t="s">
        <v>1751</v>
      </c>
      <c r="C30" s="30" t="s">
        <v>1264</v>
      </c>
      <c r="D30" s="13">
        <v>176085</v>
      </c>
      <c r="E30" s="14">
        <v>240.97</v>
      </c>
      <c r="F30" s="15">
        <v>8.3000000000000001E-3</v>
      </c>
      <c r="G30" s="15"/>
    </row>
    <row r="31" spans="1:7" x14ac:dyDescent="0.3">
      <c r="A31" s="12" t="s">
        <v>1183</v>
      </c>
      <c r="B31" s="30" t="s">
        <v>1184</v>
      </c>
      <c r="C31" s="30" t="s">
        <v>1132</v>
      </c>
      <c r="D31" s="13">
        <v>2224</v>
      </c>
      <c r="E31" s="14">
        <v>235.98</v>
      </c>
      <c r="F31" s="15">
        <v>8.2000000000000007E-3</v>
      </c>
      <c r="G31" s="15"/>
    </row>
    <row r="32" spans="1:7" x14ac:dyDescent="0.3">
      <c r="A32" s="12" t="s">
        <v>1130</v>
      </c>
      <c r="B32" s="30" t="s">
        <v>1131</v>
      </c>
      <c r="C32" s="30" t="s">
        <v>1132</v>
      </c>
      <c r="D32" s="13">
        <v>35625</v>
      </c>
      <c r="E32" s="14">
        <v>224.51</v>
      </c>
      <c r="F32" s="15">
        <v>7.7999999999999996E-3</v>
      </c>
      <c r="G32" s="15"/>
    </row>
    <row r="33" spans="1:7" x14ac:dyDescent="0.3">
      <c r="A33" s="12" t="s">
        <v>1298</v>
      </c>
      <c r="B33" s="30" t="s">
        <v>1299</v>
      </c>
      <c r="C33" s="30" t="s">
        <v>1145</v>
      </c>
      <c r="D33" s="13">
        <v>3912</v>
      </c>
      <c r="E33" s="14">
        <v>218.56</v>
      </c>
      <c r="F33" s="15">
        <v>7.6E-3</v>
      </c>
      <c r="G33" s="15"/>
    </row>
    <row r="34" spans="1:7" x14ac:dyDescent="0.3">
      <c r="A34" s="12" t="s">
        <v>1381</v>
      </c>
      <c r="B34" s="30" t="s">
        <v>1382</v>
      </c>
      <c r="C34" s="30" t="s">
        <v>1232</v>
      </c>
      <c r="D34" s="13">
        <v>6032</v>
      </c>
      <c r="E34" s="14">
        <v>212.85</v>
      </c>
      <c r="F34" s="15">
        <v>7.4000000000000003E-3</v>
      </c>
      <c r="G34" s="15"/>
    </row>
    <row r="35" spans="1:7" x14ac:dyDescent="0.3">
      <c r="A35" s="12" t="s">
        <v>1694</v>
      </c>
      <c r="B35" s="30" t="s">
        <v>1695</v>
      </c>
      <c r="C35" s="30" t="s">
        <v>1159</v>
      </c>
      <c r="D35" s="13">
        <v>20133</v>
      </c>
      <c r="E35" s="14">
        <v>186.51</v>
      </c>
      <c r="F35" s="15">
        <v>6.4999999999999997E-3</v>
      </c>
      <c r="G35" s="15"/>
    </row>
    <row r="36" spans="1:7" x14ac:dyDescent="0.3">
      <c r="A36" s="12" t="s">
        <v>1692</v>
      </c>
      <c r="B36" s="30" t="s">
        <v>1693</v>
      </c>
      <c r="C36" s="30" t="s">
        <v>1232</v>
      </c>
      <c r="D36" s="13">
        <v>11964</v>
      </c>
      <c r="E36" s="14">
        <v>171.74</v>
      </c>
      <c r="F36" s="15">
        <v>5.8999999999999999E-3</v>
      </c>
      <c r="G36" s="15"/>
    </row>
    <row r="37" spans="1:7" x14ac:dyDescent="0.3">
      <c r="A37" s="12" t="s">
        <v>1279</v>
      </c>
      <c r="B37" s="30" t="s">
        <v>1280</v>
      </c>
      <c r="C37" s="30" t="s">
        <v>1145</v>
      </c>
      <c r="D37" s="13">
        <v>17400</v>
      </c>
      <c r="E37" s="14">
        <v>148.86000000000001</v>
      </c>
      <c r="F37" s="15">
        <v>5.1000000000000004E-3</v>
      </c>
      <c r="G37" s="15"/>
    </row>
    <row r="38" spans="1:7" x14ac:dyDescent="0.3">
      <c r="A38" s="12" t="s">
        <v>1154</v>
      </c>
      <c r="B38" s="30" t="s">
        <v>1155</v>
      </c>
      <c r="C38" s="30" t="s">
        <v>1156</v>
      </c>
      <c r="D38" s="13">
        <v>59373</v>
      </c>
      <c r="E38" s="14">
        <v>145.79</v>
      </c>
      <c r="F38" s="15">
        <v>5.0000000000000001E-3</v>
      </c>
      <c r="G38" s="15"/>
    </row>
    <row r="39" spans="1:7" x14ac:dyDescent="0.3">
      <c r="A39" s="12" t="s">
        <v>1696</v>
      </c>
      <c r="B39" s="30" t="s">
        <v>1697</v>
      </c>
      <c r="C39" s="30" t="s">
        <v>1401</v>
      </c>
      <c r="D39" s="13">
        <v>3196</v>
      </c>
      <c r="E39" s="14">
        <v>145.01</v>
      </c>
      <c r="F39" s="15">
        <v>5.0000000000000001E-3</v>
      </c>
      <c r="G39" s="15"/>
    </row>
    <row r="40" spans="1:7" x14ac:dyDescent="0.3">
      <c r="A40" s="12" t="s">
        <v>1267</v>
      </c>
      <c r="B40" s="30" t="s">
        <v>1268</v>
      </c>
      <c r="C40" s="30" t="s">
        <v>1202</v>
      </c>
      <c r="D40" s="13">
        <v>50852</v>
      </c>
      <c r="E40" s="14">
        <v>128.1</v>
      </c>
      <c r="F40" s="15">
        <v>4.4000000000000003E-3</v>
      </c>
      <c r="G40" s="15"/>
    </row>
    <row r="41" spans="1:7" x14ac:dyDescent="0.3">
      <c r="A41" s="12" t="s">
        <v>1242</v>
      </c>
      <c r="B41" s="30" t="s">
        <v>1243</v>
      </c>
      <c r="C41" s="30" t="s">
        <v>1182</v>
      </c>
      <c r="D41" s="13">
        <v>1401</v>
      </c>
      <c r="E41" s="14">
        <v>115.65</v>
      </c>
      <c r="F41" s="15">
        <v>4.0000000000000001E-3</v>
      </c>
      <c r="G41" s="15"/>
    </row>
    <row r="42" spans="1:7" x14ac:dyDescent="0.3">
      <c r="A42" s="12" t="s">
        <v>1379</v>
      </c>
      <c r="B42" s="30" t="s">
        <v>1380</v>
      </c>
      <c r="C42" s="30" t="s">
        <v>1253</v>
      </c>
      <c r="D42" s="13">
        <v>4538</v>
      </c>
      <c r="E42" s="14">
        <v>111.89</v>
      </c>
      <c r="F42" s="15">
        <v>3.8999999999999998E-3</v>
      </c>
      <c r="G42" s="15"/>
    </row>
    <row r="43" spans="1:7" x14ac:dyDescent="0.3">
      <c r="A43" s="12" t="s">
        <v>1806</v>
      </c>
      <c r="B43" s="30" t="s">
        <v>1807</v>
      </c>
      <c r="C43" s="30" t="s">
        <v>1232</v>
      </c>
      <c r="D43" s="13">
        <v>9339</v>
      </c>
      <c r="E43" s="14">
        <v>107.61</v>
      </c>
      <c r="F43" s="15">
        <v>3.7000000000000002E-3</v>
      </c>
      <c r="G43" s="15"/>
    </row>
    <row r="44" spans="1:7" x14ac:dyDescent="0.3">
      <c r="A44" s="12" t="s">
        <v>1287</v>
      </c>
      <c r="B44" s="30" t="s">
        <v>1288</v>
      </c>
      <c r="C44" s="30" t="s">
        <v>1202</v>
      </c>
      <c r="D44" s="13">
        <v>80316</v>
      </c>
      <c r="E44" s="14">
        <v>106.9</v>
      </c>
      <c r="F44" s="15">
        <v>3.7000000000000002E-3</v>
      </c>
      <c r="G44" s="15"/>
    </row>
    <row r="45" spans="1:7" x14ac:dyDescent="0.3">
      <c r="A45" s="12" t="s">
        <v>1971</v>
      </c>
      <c r="B45" s="30" t="s">
        <v>1972</v>
      </c>
      <c r="C45" s="30" t="s">
        <v>1358</v>
      </c>
      <c r="D45" s="13">
        <v>28000</v>
      </c>
      <c r="E45" s="14">
        <v>92.53</v>
      </c>
      <c r="F45" s="15">
        <v>3.2000000000000002E-3</v>
      </c>
      <c r="G45" s="15"/>
    </row>
    <row r="46" spans="1:7" x14ac:dyDescent="0.3">
      <c r="A46" s="12" t="s">
        <v>1742</v>
      </c>
      <c r="B46" s="30" t="s">
        <v>1743</v>
      </c>
      <c r="C46" s="30" t="s">
        <v>1274</v>
      </c>
      <c r="D46" s="13">
        <v>37400</v>
      </c>
      <c r="E46" s="14">
        <v>90.1</v>
      </c>
      <c r="F46" s="15">
        <v>3.0999999999999999E-3</v>
      </c>
      <c r="G46" s="15"/>
    </row>
    <row r="47" spans="1:7" x14ac:dyDescent="0.3">
      <c r="A47" s="12" t="s">
        <v>1439</v>
      </c>
      <c r="B47" s="30" t="s">
        <v>1440</v>
      </c>
      <c r="C47" s="30" t="s">
        <v>1145</v>
      </c>
      <c r="D47" s="13">
        <v>379</v>
      </c>
      <c r="E47" s="14">
        <v>87.85</v>
      </c>
      <c r="F47" s="15">
        <v>3.0000000000000001E-3</v>
      </c>
      <c r="G47" s="15"/>
    </row>
    <row r="48" spans="1:7" x14ac:dyDescent="0.3">
      <c r="A48" s="12" t="s">
        <v>1422</v>
      </c>
      <c r="B48" s="30" t="s">
        <v>1423</v>
      </c>
      <c r="C48" s="30" t="s">
        <v>1145</v>
      </c>
      <c r="D48" s="13">
        <v>13861</v>
      </c>
      <c r="E48" s="14">
        <v>85.25</v>
      </c>
      <c r="F48" s="15">
        <v>2.8999999999999998E-3</v>
      </c>
      <c r="G48" s="15"/>
    </row>
    <row r="49" spans="1:7" x14ac:dyDescent="0.3">
      <c r="A49" s="12" t="s">
        <v>1832</v>
      </c>
      <c r="B49" s="30" t="s">
        <v>1833</v>
      </c>
      <c r="C49" s="30" t="s">
        <v>1167</v>
      </c>
      <c r="D49" s="13">
        <v>15000</v>
      </c>
      <c r="E49" s="14">
        <v>84.93</v>
      </c>
      <c r="F49" s="15">
        <v>2.8999999999999998E-3</v>
      </c>
      <c r="G49" s="15"/>
    </row>
    <row r="50" spans="1:7" x14ac:dyDescent="0.3">
      <c r="A50" s="12" t="s">
        <v>1734</v>
      </c>
      <c r="B50" s="30" t="s">
        <v>1735</v>
      </c>
      <c r="C50" s="30" t="s">
        <v>1363</v>
      </c>
      <c r="D50" s="13">
        <v>4157</v>
      </c>
      <c r="E50" s="14">
        <v>83.37</v>
      </c>
      <c r="F50" s="15">
        <v>2.8999999999999998E-3</v>
      </c>
      <c r="G50" s="15"/>
    </row>
    <row r="51" spans="1:7" x14ac:dyDescent="0.3">
      <c r="A51" s="12" t="s">
        <v>1300</v>
      </c>
      <c r="B51" s="30" t="s">
        <v>1301</v>
      </c>
      <c r="C51" s="30" t="s">
        <v>1302</v>
      </c>
      <c r="D51" s="13">
        <v>10296</v>
      </c>
      <c r="E51" s="14">
        <v>82.8</v>
      </c>
      <c r="F51" s="15">
        <v>2.8999999999999998E-3</v>
      </c>
      <c r="G51" s="15"/>
    </row>
    <row r="52" spans="1:7" x14ac:dyDescent="0.3">
      <c r="A52" s="12" t="s">
        <v>1716</v>
      </c>
      <c r="B52" s="30" t="s">
        <v>1717</v>
      </c>
      <c r="C52" s="30" t="s">
        <v>1421</v>
      </c>
      <c r="D52" s="13">
        <v>6510</v>
      </c>
      <c r="E52" s="14">
        <v>82.59</v>
      </c>
      <c r="F52" s="15">
        <v>2.8999999999999998E-3</v>
      </c>
      <c r="G52" s="15"/>
    </row>
    <row r="53" spans="1:7" x14ac:dyDescent="0.3">
      <c r="A53" s="12" t="s">
        <v>1133</v>
      </c>
      <c r="B53" s="30" t="s">
        <v>1134</v>
      </c>
      <c r="C53" s="30" t="s">
        <v>1124</v>
      </c>
      <c r="D53" s="13">
        <v>38300</v>
      </c>
      <c r="E53" s="14">
        <v>81.94</v>
      </c>
      <c r="F53" s="15">
        <v>2.8E-3</v>
      </c>
      <c r="G53" s="15"/>
    </row>
    <row r="54" spans="1:7" x14ac:dyDescent="0.3">
      <c r="A54" s="12" t="s">
        <v>1467</v>
      </c>
      <c r="B54" s="30" t="s">
        <v>1468</v>
      </c>
      <c r="C54" s="30" t="s">
        <v>1199</v>
      </c>
      <c r="D54" s="13">
        <v>7000</v>
      </c>
      <c r="E54" s="14">
        <v>80.239999999999995</v>
      </c>
      <c r="F54" s="15">
        <v>2.8E-3</v>
      </c>
      <c r="G54" s="15"/>
    </row>
    <row r="55" spans="1:7" x14ac:dyDescent="0.3">
      <c r="A55" s="12" t="s">
        <v>1135</v>
      </c>
      <c r="B55" s="30" t="s">
        <v>1136</v>
      </c>
      <c r="C55" s="30" t="s">
        <v>1137</v>
      </c>
      <c r="D55" s="13">
        <v>54000</v>
      </c>
      <c r="E55" s="14">
        <v>79.89</v>
      </c>
      <c r="F55" s="15">
        <v>2.8E-3</v>
      </c>
      <c r="G55" s="15"/>
    </row>
    <row r="56" spans="1:7" x14ac:dyDescent="0.3">
      <c r="A56" s="12" t="s">
        <v>1702</v>
      </c>
      <c r="B56" s="30" t="s">
        <v>1703</v>
      </c>
      <c r="C56" s="30" t="s">
        <v>1124</v>
      </c>
      <c r="D56" s="13">
        <v>18427</v>
      </c>
      <c r="E56" s="14">
        <v>78.05</v>
      </c>
      <c r="F56" s="15">
        <v>2.7000000000000001E-3</v>
      </c>
      <c r="G56" s="15"/>
    </row>
    <row r="57" spans="1:7" x14ac:dyDescent="0.3">
      <c r="A57" s="12" t="s">
        <v>1317</v>
      </c>
      <c r="B57" s="30" t="s">
        <v>1318</v>
      </c>
      <c r="C57" s="30" t="s">
        <v>1250</v>
      </c>
      <c r="D57" s="13">
        <v>7700</v>
      </c>
      <c r="E57" s="14">
        <v>77.56</v>
      </c>
      <c r="F57" s="15">
        <v>2.7000000000000001E-3</v>
      </c>
      <c r="G57" s="15"/>
    </row>
    <row r="58" spans="1:7" x14ac:dyDescent="0.3">
      <c r="A58" s="12" t="s">
        <v>1708</v>
      </c>
      <c r="B58" s="30" t="s">
        <v>1709</v>
      </c>
      <c r="C58" s="30" t="s">
        <v>1207</v>
      </c>
      <c r="D58" s="13">
        <v>2200</v>
      </c>
      <c r="E58" s="14">
        <v>77.28</v>
      </c>
      <c r="F58" s="15">
        <v>2.7000000000000001E-3</v>
      </c>
      <c r="G58" s="15"/>
    </row>
    <row r="59" spans="1:7" x14ac:dyDescent="0.3">
      <c r="A59" s="12" t="s">
        <v>1210</v>
      </c>
      <c r="B59" s="30" t="s">
        <v>1211</v>
      </c>
      <c r="C59" s="30" t="s">
        <v>1202</v>
      </c>
      <c r="D59" s="13">
        <v>4957</v>
      </c>
      <c r="E59" s="14">
        <v>76.349999999999994</v>
      </c>
      <c r="F59" s="15">
        <v>2.5999999999999999E-3</v>
      </c>
      <c r="G59" s="15"/>
    </row>
    <row r="60" spans="1:7" x14ac:dyDescent="0.3">
      <c r="A60" s="12" t="s">
        <v>1752</v>
      </c>
      <c r="B60" s="30" t="s">
        <v>1753</v>
      </c>
      <c r="C60" s="30" t="s">
        <v>1363</v>
      </c>
      <c r="D60" s="13">
        <v>423</v>
      </c>
      <c r="E60" s="14">
        <v>75.94</v>
      </c>
      <c r="F60" s="15">
        <v>2.5999999999999999E-3</v>
      </c>
      <c r="G60" s="15"/>
    </row>
    <row r="61" spans="1:7" x14ac:dyDescent="0.3">
      <c r="A61" s="12" t="s">
        <v>1399</v>
      </c>
      <c r="B61" s="30" t="s">
        <v>1400</v>
      </c>
      <c r="C61" s="30" t="s">
        <v>1401</v>
      </c>
      <c r="D61" s="13">
        <v>333</v>
      </c>
      <c r="E61" s="14">
        <v>74.95</v>
      </c>
      <c r="F61" s="15">
        <v>2.5999999999999999E-3</v>
      </c>
      <c r="G61" s="15"/>
    </row>
    <row r="62" spans="1:7" x14ac:dyDescent="0.3">
      <c r="A62" s="12" t="s">
        <v>1269</v>
      </c>
      <c r="B62" s="30" t="s">
        <v>1270</v>
      </c>
      <c r="C62" s="30" t="s">
        <v>1271</v>
      </c>
      <c r="D62" s="13">
        <v>3653</v>
      </c>
      <c r="E62" s="14">
        <v>74.88</v>
      </c>
      <c r="F62" s="15">
        <v>2.5999999999999999E-3</v>
      </c>
      <c r="G62" s="15"/>
    </row>
    <row r="63" spans="1:7" x14ac:dyDescent="0.3">
      <c r="A63" s="12" t="s">
        <v>1325</v>
      </c>
      <c r="B63" s="30" t="s">
        <v>1326</v>
      </c>
      <c r="C63" s="30" t="s">
        <v>1153</v>
      </c>
      <c r="D63" s="13">
        <v>1800</v>
      </c>
      <c r="E63" s="14">
        <v>73.77</v>
      </c>
      <c r="F63" s="15">
        <v>2.5999999999999999E-3</v>
      </c>
      <c r="G63" s="15"/>
    </row>
    <row r="64" spans="1:7" x14ac:dyDescent="0.3">
      <c r="A64" s="12" t="s">
        <v>1254</v>
      </c>
      <c r="B64" s="30" t="s">
        <v>1255</v>
      </c>
      <c r="C64" s="30" t="s">
        <v>1127</v>
      </c>
      <c r="D64" s="13">
        <v>28355</v>
      </c>
      <c r="E64" s="14">
        <v>72.290000000000006</v>
      </c>
      <c r="F64" s="15">
        <v>2.5000000000000001E-3</v>
      </c>
      <c r="G64" s="15"/>
    </row>
    <row r="65" spans="1:7" x14ac:dyDescent="0.3">
      <c r="A65" s="12" t="s">
        <v>1722</v>
      </c>
      <c r="B65" s="30" t="s">
        <v>1723</v>
      </c>
      <c r="C65" s="30" t="s">
        <v>1724</v>
      </c>
      <c r="D65" s="13">
        <v>223</v>
      </c>
      <c r="E65" s="14">
        <v>70.930000000000007</v>
      </c>
      <c r="F65" s="15">
        <v>2.5000000000000001E-3</v>
      </c>
      <c r="G65" s="15"/>
    </row>
    <row r="66" spans="1:7" x14ac:dyDescent="0.3">
      <c r="A66" s="12" t="s">
        <v>1356</v>
      </c>
      <c r="B66" s="30" t="s">
        <v>1357</v>
      </c>
      <c r="C66" s="30" t="s">
        <v>1358</v>
      </c>
      <c r="D66" s="13">
        <v>370</v>
      </c>
      <c r="E66" s="14">
        <v>70.37</v>
      </c>
      <c r="F66" s="15">
        <v>2.3999999999999998E-3</v>
      </c>
      <c r="G66" s="15"/>
    </row>
    <row r="67" spans="1:7" x14ac:dyDescent="0.3">
      <c r="A67" s="12" t="s">
        <v>1329</v>
      </c>
      <c r="B67" s="30" t="s">
        <v>1330</v>
      </c>
      <c r="C67" s="30" t="s">
        <v>1127</v>
      </c>
      <c r="D67" s="13">
        <v>20232</v>
      </c>
      <c r="E67" s="14">
        <v>70.12</v>
      </c>
      <c r="F67" s="15">
        <v>2.3999999999999998E-3</v>
      </c>
      <c r="G67" s="15"/>
    </row>
    <row r="68" spans="1:7" x14ac:dyDescent="0.3">
      <c r="A68" s="12" t="s">
        <v>1712</v>
      </c>
      <c r="B68" s="30" t="s">
        <v>1713</v>
      </c>
      <c r="C68" s="30" t="s">
        <v>1156</v>
      </c>
      <c r="D68" s="13">
        <v>9465</v>
      </c>
      <c r="E68" s="14">
        <v>69.900000000000006</v>
      </c>
      <c r="F68" s="15">
        <v>2.3999999999999998E-3</v>
      </c>
      <c r="G68" s="15"/>
    </row>
    <row r="69" spans="1:7" x14ac:dyDescent="0.3">
      <c r="A69" s="12" t="s">
        <v>1377</v>
      </c>
      <c r="B69" s="30" t="s">
        <v>1378</v>
      </c>
      <c r="C69" s="30" t="s">
        <v>1132</v>
      </c>
      <c r="D69" s="13">
        <v>2000</v>
      </c>
      <c r="E69" s="14">
        <v>68.94</v>
      </c>
      <c r="F69" s="15">
        <v>2.3999999999999998E-3</v>
      </c>
      <c r="G69" s="15"/>
    </row>
    <row r="70" spans="1:7" x14ac:dyDescent="0.3">
      <c r="A70" s="12" t="s">
        <v>1973</v>
      </c>
      <c r="B70" s="30" t="s">
        <v>1974</v>
      </c>
      <c r="C70" s="30" t="s">
        <v>1371</v>
      </c>
      <c r="D70" s="13">
        <v>4000</v>
      </c>
      <c r="E70" s="14">
        <v>68.930000000000007</v>
      </c>
      <c r="F70" s="15">
        <v>2.3999999999999998E-3</v>
      </c>
      <c r="G70" s="15"/>
    </row>
    <row r="71" spans="1:7" x14ac:dyDescent="0.3">
      <c r="A71" s="12" t="s">
        <v>1194</v>
      </c>
      <c r="B71" s="30" t="s">
        <v>1195</v>
      </c>
      <c r="C71" s="30" t="s">
        <v>1196</v>
      </c>
      <c r="D71" s="13">
        <v>23294</v>
      </c>
      <c r="E71" s="14">
        <v>68.760000000000005</v>
      </c>
      <c r="F71" s="15">
        <v>2.3999999999999998E-3</v>
      </c>
      <c r="G71" s="15"/>
    </row>
    <row r="72" spans="1:7" x14ac:dyDescent="0.3">
      <c r="A72" s="12" t="s">
        <v>1975</v>
      </c>
      <c r="B72" s="30" t="s">
        <v>1976</v>
      </c>
      <c r="C72" s="30" t="s">
        <v>1202</v>
      </c>
      <c r="D72" s="13">
        <v>5765</v>
      </c>
      <c r="E72" s="14">
        <v>66.900000000000006</v>
      </c>
      <c r="F72" s="15">
        <v>2.3E-3</v>
      </c>
      <c r="G72" s="15"/>
    </row>
    <row r="73" spans="1:7" x14ac:dyDescent="0.3">
      <c r="A73" s="12" t="s">
        <v>1800</v>
      </c>
      <c r="B73" s="30" t="s">
        <v>1801</v>
      </c>
      <c r="C73" s="30" t="s">
        <v>1202</v>
      </c>
      <c r="D73" s="13">
        <v>5205</v>
      </c>
      <c r="E73" s="14">
        <v>63.37</v>
      </c>
      <c r="F73" s="15">
        <v>2.2000000000000001E-3</v>
      </c>
      <c r="G73" s="15"/>
    </row>
    <row r="74" spans="1:7" x14ac:dyDescent="0.3">
      <c r="A74" s="12" t="s">
        <v>1205</v>
      </c>
      <c r="B74" s="30" t="s">
        <v>1206</v>
      </c>
      <c r="C74" s="30" t="s">
        <v>1207</v>
      </c>
      <c r="D74" s="13">
        <v>1184</v>
      </c>
      <c r="E74" s="14">
        <v>63.26</v>
      </c>
      <c r="F74" s="15">
        <v>2.2000000000000001E-3</v>
      </c>
      <c r="G74" s="15"/>
    </row>
    <row r="75" spans="1:7" x14ac:dyDescent="0.3">
      <c r="A75" s="12" t="s">
        <v>1844</v>
      </c>
      <c r="B75" s="30" t="s">
        <v>1845</v>
      </c>
      <c r="C75" s="30" t="s">
        <v>1371</v>
      </c>
      <c r="D75" s="13">
        <v>2030</v>
      </c>
      <c r="E75" s="14">
        <v>60.43</v>
      </c>
      <c r="F75" s="15">
        <v>2.0999999999999999E-3</v>
      </c>
      <c r="G75" s="15"/>
    </row>
    <row r="76" spans="1:7" x14ac:dyDescent="0.3">
      <c r="A76" s="12" t="s">
        <v>1700</v>
      </c>
      <c r="B76" s="30" t="s">
        <v>1701</v>
      </c>
      <c r="C76" s="30" t="s">
        <v>1202</v>
      </c>
      <c r="D76" s="13">
        <v>4586</v>
      </c>
      <c r="E76" s="14">
        <v>60.33</v>
      </c>
      <c r="F76" s="15">
        <v>2.0999999999999999E-3</v>
      </c>
      <c r="G76" s="15"/>
    </row>
    <row r="77" spans="1:7" x14ac:dyDescent="0.3">
      <c r="A77" s="12" t="s">
        <v>1977</v>
      </c>
      <c r="B77" s="30" t="s">
        <v>1978</v>
      </c>
      <c r="C77" s="30" t="s">
        <v>1414</v>
      </c>
      <c r="D77" s="13">
        <v>9166</v>
      </c>
      <c r="E77" s="14">
        <v>59.18</v>
      </c>
      <c r="F77" s="15">
        <v>2E-3</v>
      </c>
      <c r="G77" s="15"/>
    </row>
    <row r="78" spans="1:7" x14ac:dyDescent="0.3">
      <c r="A78" s="12" t="s">
        <v>1372</v>
      </c>
      <c r="B78" s="30" t="s">
        <v>1373</v>
      </c>
      <c r="C78" s="30" t="s">
        <v>1358</v>
      </c>
      <c r="D78" s="13">
        <v>61531</v>
      </c>
      <c r="E78" s="14">
        <v>59.07</v>
      </c>
      <c r="F78" s="15">
        <v>2E-3</v>
      </c>
      <c r="G78" s="15"/>
    </row>
    <row r="79" spans="1:7" x14ac:dyDescent="0.3">
      <c r="A79" s="12" t="s">
        <v>1727</v>
      </c>
      <c r="B79" s="30" t="s">
        <v>1728</v>
      </c>
      <c r="C79" s="30" t="s">
        <v>1207</v>
      </c>
      <c r="D79" s="13">
        <v>3578</v>
      </c>
      <c r="E79" s="14">
        <v>58.14</v>
      </c>
      <c r="F79" s="15">
        <v>2E-3</v>
      </c>
      <c r="G79" s="15"/>
    </row>
    <row r="80" spans="1:7" x14ac:dyDescent="0.3">
      <c r="A80" s="12" t="s">
        <v>1925</v>
      </c>
      <c r="B80" s="30" t="s">
        <v>1926</v>
      </c>
      <c r="C80" s="30" t="s">
        <v>1358</v>
      </c>
      <c r="D80" s="13">
        <v>49438</v>
      </c>
      <c r="E80" s="14">
        <v>57.82</v>
      </c>
      <c r="F80" s="15">
        <v>2E-3</v>
      </c>
      <c r="G80" s="15"/>
    </row>
    <row r="81" spans="1:7" x14ac:dyDescent="0.3">
      <c r="A81" s="12" t="s">
        <v>1285</v>
      </c>
      <c r="B81" s="30" t="s">
        <v>1286</v>
      </c>
      <c r="C81" s="30" t="s">
        <v>1164</v>
      </c>
      <c r="D81" s="13">
        <v>41934</v>
      </c>
      <c r="E81" s="14">
        <v>54.05</v>
      </c>
      <c r="F81" s="15">
        <v>1.9E-3</v>
      </c>
      <c r="G81" s="15"/>
    </row>
    <row r="82" spans="1:7" x14ac:dyDescent="0.3">
      <c r="A82" s="12" t="s">
        <v>1704</v>
      </c>
      <c r="B82" s="30" t="s">
        <v>1705</v>
      </c>
      <c r="C82" s="30" t="s">
        <v>1274</v>
      </c>
      <c r="D82" s="13">
        <v>8632</v>
      </c>
      <c r="E82" s="14">
        <v>49.02</v>
      </c>
      <c r="F82" s="15">
        <v>1.6999999999999999E-3</v>
      </c>
      <c r="G82" s="15"/>
    </row>
    <row r="83" spans="1:7" x14ac:dyDescent="0.3">
      <c r="A83" s="12" t="s">
        <v>1315</v>
      </c>
      <c r="B83" s="30" t="s">
        <v>1316</v>
      </c>
      <c r="C83" s="30" t="s">
        <v>1145</v>
      </c>
      <c r="D83" s="13">
        <v>17500</v>
      </c>
      <c r="E83" s="14">
        <v>47.64</v>
      </c>
      <c r="F83" s="15">
        <v>1.6000000000000001E-3</v>
      </c>
      <c r="G83" s="15"/>
    </row>
    <row r="84" spans="1:7" x14ac:dyDescent="0.3">
      <c r="A84" s="12" t="s">
        <v>1979</v>
      </c>
      <c r="B84" s="30" t="s">
        <v>1980</v>
      </c>
      <c r="C84" s="30" t="s">
        <v>1274</v>
      </c>
      <c r="D84" s="13">
        <v>12000</v>
      </c>
      <c r="E84" s="14">
        <v>37.53</v>
      </c>
      <c r="F84" s="15">
        <v>1.2999999999999999E-3</v>
      </c>
      <c r="G84" s="15"/>
    </row>
    <row r="85" spans="1:7" x14ac:dyDescent="0.3">
      <c r="A85" s="12" t="s">
        <v>1307</v>
      </c>
      <c r="B85" s="30" t="s">
        <v>1308</v>
      </c>
      <c r="C85" s="30" t="s">
        <v>1202</v>
      </c>
      <c r="D85" s="13">
        <v>1800</v>
      </c>
      <c r="E85" s="14">
        <v>34.549999999999997</v>
      </c>
      <c r="F85" s="15">
        <v>1.1999999999999999E-3</v>
      </c>
      <c r="G85" s="15"/>
    </row>
    <row r="86" spans="1:7" x14ac:dyDescent="0.3">
      <c r="A86" s="12" t="s">
        <v>1698</v>
      </c>
      <c r="B86" s="30" t="s">
        <v>1699</v>
      </c>
      <c r="C86" s="30" t="s">
        <v>1132</v>
      </c>
      <c r="D86" s="13">
        <v>699</v>
      </c>
      <c r="E86" s="14">
        <v>10.64</v>
      </c>
      <c r="F86" s="15">
        <v>4.0000000000000002E-4</v>
      </c>
      <c r="G86" s="15"/>
    </row>
    <row r="87" spans="1:7" x14ac:dyDescent="0.3">
      <c r="A87" s="12" t="s">
        <v>1754</v>
      </c>
      <c r="B87" s="30" t="s">
        <v>1755</v>
      </c>
      <c r="C87" s="30" t="s">
        <v>1207</v>
      </c>
      <c r="D87" s="13">
        <v>523</v>
      </c>
      <c r="E87" s="14">
        <v>8.8699999999999992</v>
      </c>
      <c r="F87" s="15">
        <v>2.9999999999999997E-4</v>
      </c>
      <c r="G87" s="15"/>
    </row>
    <row r="88" spans="1:7" x14ac:dyDescent="0.3">
      <c r="A88" s="12" t="s">
        <v>1746</v>
      </c>
      <c r="B88" s="30" t="s">
        <v>1747</v>
      </c>
      <c r="C88" s="30" t="s">
        <v>1124</v>
      </c>
      <c r="D88" s="13">
        <v>954</v>
      </c>
      <c r="E88" s="14">
        <v>6.81</v>
      </c>
      <c r="F88" s="15">
        <v>2.0000000000000001E-4</v>
      </c>
      <c r="G88" s="15"/>
    </row>
    <row r="89" spans="1:7" x14ac:dyDescent="0.3">
      <c r="A89" s="16" t="s">
        <v>124</v>
      </c>
      <c r="B89" s="31"/>
      <c r="C89" s="31"/>
      <c r="D89" s="17"/>
      <c r="E89" s="37">
        <v>19067.88</v>
      </c>
      <c r="F89" s="38">
        <v>0.65949999999999998</v>
      </c>
      <c r="G89" s="20"/>
    </row>
    <row r="90" spans="1:7" x14ac:dyDescent="0.3">
      <c r="A90" s="16" t="s">
        <v>1477</v>
      </c>
      <c r="B90" s="30"/>
      <c r="C90" s="30"/>
      <c r="D90" s="13"/>
      <c r="E90" s="14"/>
      <c r="F90" s="15"/>
      <c r="G90" s="15"/>
    </row>
    <row r="91" spans="1:7" x14ac:dyDescent="0.3">
      <c r="A91" s="16" t="s">
        <v>124</v>
      </c>
      <c r="B91" s="30"/>
      <c r="C91" s="30"/>
      <c r="D91" s="13"/>
      <c r="E91" s="39" t="s">
        <v>112</v>
      </c>
      <c r="F91" s="40" t="s">
        <v>112</v>
      </c>
      <c r="G91" s="15"/>
    </row>
    <row r="92" spans="1:7" x14ac:dyDescent="0.3">
      <c r="A92" s="21" t="s">
        <v>154</v>
      </c>
      <c r="B92" s="32"/>
      <c r="C92" s="32"/>
      <c r="D92" s="22"/>
      <c r="E92" s="27">
        <v>19067.88</v>
      </c>
      <c r="F92" s="28">
        <v>0.65949999999999998</v>
      </c>
      <c r="G92" s="20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16" t="s">
        <v>1478</v>
      </c>
      <c r="B94" s="30"/>
      <c r="C94" s="30"/>
      <c r="D94" s="13"/>
      <c r="E94" s="14"/>
      <c r="F94" s="15"/>
      <c r="G94" s="15"/>
    </row>
    <row r="95" spans="1:7" x14ac:dyDescent="0.3">
      <c r="A95" s="16" t="s">
        <v>1479</v>
      </c>
      <c r="B95" s="30"/>
      <c r="C95" s="30"/>
      <c r="D95" s="13"/>
      <c r="E95" s="14"/>
      <c r="F95" s="15"/>
      <c r="G95" s="15"/>
    </row>
    <row r="96" spans="1:7" x14ac:dyDescent="0.3">
      <c r="A96" s="12" t="s">
        <v>1759</v>
      </c>
      <c r="B96" s="30"/>
      <c r="C96" s="30" t="s">
        <v>1124</v>
      </c>
      <c r="D96" s="13">
        <v>9000</v>
      </c>
      <c r="E96" s="14">
        <v>64.17</v>
      </c>
      <c r="F96" s="15">
        <v>2.2190000000000001E-3</v>
      </c>
      <c r="G96" s="15"/>
    </row>
    <row r="97" spans="1:7" x14ac:dyDescent="0.3">
      <c r="A97" s="12" t="s">
        <v>1760</v>
      </c>
      <c r="B97" s="30"/>
      <c r="C97" s="30" t="s">
        <v>1132</v>
      </c>
      <c r="D97" s="13">
        <v>4200</v>
      </c>
      <c r="E97" s="14">
        <v>64</v>
      </c>
      <c r="F97" s="15">
        <v>2.2130000000000001E-3</v>
      </c>
      <c r="G97" s="15"/>
    </row>
    <row r="98" spans="1:7" x14ac:dyDescent="0.3">
      <c r="A98" s="12" t="s">
        <v>1758</v>
      </c>
      <c r="B98" s="30"/>
      <c r="C98" s="30" t="s">
        <v>1207</v>
      </c>
      <c r="D98" s="13">
        <v>3000</v>
      </c>
      <c r="E98" s="14">
        <v>50.8</v>
      </c>
      <c r="F98" s="15">
        <v>1.7570000000000001E-3</v>
      </c>
      <c r="G98" s="15"/>
    </row>
    <row r="99" spans="1:7" x14ac:dyDescent="0.3">
      <c r="A99" s="12" t="s">
        <v>1612</v>
      </c>
      <c r="B99" s="30"/>
      <c r="C99" s="30" t="s">
        <v>1124</v>
      </c>
      <c r="D99" s="41">
        <v>-2500</v>
      </c>
      <c r="E99" s="23">
        <v>-26.06</v>
      </c>
      <c r="F99" s="24">
        <v>-9.01E-4</v>
      </c>
      <c r="G99" s="15"/>
    </row>
    <row r="100" spans="1:7" x14ac:dyDescent="0.3">
      <c r="A100" s="12" t="s">
        <v>1559</v>
      </c>
      <c r="B100" s="30"/>
      <c r="C100" s="30" t="s">
        <v>1202</v>
      </c>
      <c r="D100" s="41">
        <v>-1800</v>
      </c>
      <c r="E100" s="23">
        <v>-34.76</v>
      </c>
      <c r="F100" s="24">
        <v>-1.2019999999999999E-3</v>
      </c>
      <c r="G100" s="15"/>
    </row>
    <row r="101" spans="1:7" x14ac:dyDescent="0.3">
      <c r="A101" s="12" t="s">
        <v>1555</v>
      </c>
      <c r="B101" s="30"/>
      <c r="C101" s="30" t="s">
        <v>1145</v>
      </c>
      <c r="D101" s="41">
        <v>-17500</v>
      </c>
      <c r="E101" s="23">
        <v>-47.84</v>
      </c>
      <c r="F101" s="24">
        <v>-1.6540000000000001E-3</v>
      </c>
      <c r="G101" s="15"/>
    </row>
    <row r="102" spans="1:7" x14ac:dyDescent="0.3">
      <c r="A102" s="12" t="s">
        <v>1554</v>
      </c>
      <c r="B102" s="30"/>
      <c r="C102" s="30" t="s">
        <v>1250</v>
      </c>
      <c r="D102" s="41">
        <v>-7700</v>
      </c>
      <c r="E102" s="23">
        <v>-78.03</v>
      </c>
      <c r="F102" s="24">
        <v>-2.699E-3</v>
      </c>
      <c r="G102" s="15"/>
    </row>
    <row r="103" spans="1:7" x14ac:dyDescent="0.3">
      <c r="A103" s="12" t="s">
        <v>1631</v>
      </c>
      <c r="B103" s="30"/>
      <c r="C103" s="30" t="s">
        <v>1137</v>
      </c>
      <c r="D103" s="41">
        <v>-54000</v>
      </c>
      <c r="E103" s="23">
        <v>-80.239999999999995</v>
      </c>
      <c r="F103" s="24">
        <v>-2.7750000000000001E-3</v>
      </c>
      <c r="G103" s="15"/>
    </row>
    <row r="104" spans="1:7" x14ac:dyDescent="0.3">
      <c r="A104" s="12" t="s">
        <v>1484</v>
      </c>
      <c r="B104" s="30"/>
      <c r="C104" s="30" t="s">
        <v>1199</v>
      </c>
      <c r="D104" s="41">
        <v>-7000</v>
      </c>
      <c r="E104" s="23">
        <v>-80.58</v>
      </c>
      <c r="F104" s="24">
        <v>-2.787E-3</v>
      </c>
      <c r="G104" s="15"/>
    </row>
    <row r="105" spans="1:7" x14ac:dyDescent="0.3">
      <c r="A105" s="12" t="s">
        <v>1568</v>
      </c>
      <c r="B105" s="30"/>
      <c r="C105" s="30" t="s">
        <v>1202</v>
      </c>
      <c r="D105" s="41">
        <v>-80316</v>
      </c>
      <c r="E105" s="23">
        <v>-107.66</v>
      </c>
      <c r="F105" s="24">
        <v>-3.7239999999999999E-3</v>
      </c>
      <c r="G105" s="15"/>
    </row>
    <row r="106" spans="1:7" x14ac:dyDescent="0.3">
      <c r="A106" s="12" t="s">
        <v>1563</v>
      </c>
      <c r="B106" s="30"/>
      <c r="C106" s="30" t="s">
        <v>1145</v>
      </c>
      <c r="D106" s="41">
        <v>-2125</v>
      </c>
      <c r="E106" s="23">
        <v>-119.46</v>
      </c>
      <c r="F106" s="24">
        <v>-4.1320000000000003E-3</v>
      </c>
      <c r="G106" s="15"/>
    </row>
    <row r="107" spans="1:7" x14ac:dyDescent="0.3">
      <c r="A107" s="12" t="s">
        <v>1572</v>
      </c>
      <c r="B107" s="30"/>
      <c r="C107" s="30" t="s">
        <v>1145</v>
      </c>
      <c r="D107" s="41">
        <v>-17400</v>
      </c>
      <c r="E107" s="23">
        <v>-149.34</v>
      </c>
      <c r="F107" s="24">
        <v>-5.1650000000000003E-3</v>
      </c>
      <c r="G107" s="15"/>
    </row>
    <row r="108" spans="1:7" x14ac:dyDescent="0.3">
      <c r="A108" s="12" t="s">
        <v>1508</v>
      </c>
      <c r="B108" s="30"/>
      <c r="C108" s="30" t="s">
        <v>1202</v>
      </c>
      <c r="D108" s="41">
        <v>-2250</v>
      </c>
      <c r="E108" s="23">
        <v>-176.48</v>
      </c>
      <c r="F108" s="24">
        <v>-6.1040000000000001E-3</v>
      </c>
      <c r="G108" s="15"/>
    </row>
    <row r="109" spans="1:7" x14ac:dyDescent="0.3">
      <c r="A109" s="12" t="s">
        <v>1532</v>
      </c>
      <c r="B109" s="30"/>
      <c r="C109" s="30" t="s">
        <v>1366</v>
      </c>
      <c r="D109" s="41">
        <v>-6000</v>
      </c>
      <c r="E109" s="23">
        <v>-181.81</v>
      </c>
      <c r="F109" s="24">
        <v>-6.2880000000000002E-3</v>
      </c>
      <c r="G109" s="15"/>
    </row>
    <row r="110" spans="1:7" x14ac:dyDescent="0.3">
      <c r="A110" s="12" t="s">
        <v>1635</v>
      </c>
      <c r="B110" s="30"/>
      <c r="C110" s="30" t="s">
        <v>1127</v>
      </c>
      <c r="D110" s="41">
        <v>-8000</v>
      </c>
      <c r="E110" s="23">
        <v>-188.64</v>
      </c>
      <c r="F110" s="24">
        <v>-6.5250000000000004E-3</v>
      </c>
      <c r="G110" s="15"/>
    </row>
    <row r="111" spans="1:7" x14ac:dyDescent="0.3">
      <c r="A111" s="12" t="s">
        <v>1584</v>
      </c>
      <c r="B111" s="30"/>
      <c r="C111" s="30" t="s">
        <v>1253</v>
      </c>
      <c r="D111" s="41">
        <v>-44800</v>
      </c>
      <c r="E111" s="23">
        <v>-199.61</v>
      </c>
      <c r="F111" s="24">
        <v>-6.9040000000000004E-3</v>
      </c>
      <c r="G111" s="15"/>
    </row>
    <row r="112" spans="1:7" x14ac:dyDescent="0.3">
      <c r="A112" s="12" t="s">
        <v>1633</v>
      </c>
      <c r="B112" s="30"/>
      <c r="C112" s="30" t="s">
        <v>1132</v>
      </c>
      <c r="D112" s="41">
        <v>-35625</v>
      </c>
      <c r="E112" s="23">
        <v>-225.6</v>
      </c>
      <c r="F112" s="24">
        <v>-7.803E-3</v>
      </c>
      <c r="G112" s="15"/>
    </row>
    <row r="113" spans="1:7" x14ac:dyDescent="0.3">
      <c r="A113" s="12" t="s">
        <v>1594</v>
      </c>
      <c r="B113" s="30"/>
      <c r="C113" s="30" t="s">
        <v>1232</v>
      </c>
      <c r="D113" s="41">
        <v>-4950</v>
      </c>
      <c r="E113" s="23">
        <v>-254.18</v>
      </c>
      <c r="F113" s="24">
        <v>-8.7919999999999995E-3</v>
      </c>
      <c r="G113" s="15"/>
    </row>
    <row r="114" spans="1:7" x14ac:dyDescent="0.3">
      <c r="A114" s="12" t="s">
        <v>1630</v>
      </c>
      <c r="B114" s="30"/>
      <c r="C114" s="30" t="s">
        <v>1140</v>
      </c>
      <c r="D114" s="41">
        <v>-10500</v>
      </c>
      <c r="E114" s="23">
        <v>-254.99</v>
      </c>
      <c r="F114" s="24">
        <v>-8.8199999999999997E-3</v>
      </c>
      <c r="G114" s="15"/>
    </row>
    <row r="115" spans="1:7" x14ac:dyDescent="0.3">
      <c r="A115" s="12" t="s">
        <v>1622</v>
      </c>
      <c r="B115" s="30"/>
      <c r="C115" s="30" t="s">
        <v>1124</v>
      </c>
      <c r="D115" s="41">
        <v>-20500</v>
      </c>
      <c r="E115" s="23">
        <v>-294.77</v>
      </c>
      <c r="F115" s="24">
        <v>-1.0196E-2</v>
      </c>
      <c r="G115" s="15"/>
    </row>
    <row r="116" spans="1:7" x14ac:dyDescent="0.3">
      <c r="A116" s="12" t="s">
        <v>1523</v>
      </c>
      <c r="B116" s="30"/>
      <c r="C116" s="30" t="s">
        <v>1264</v>
      </c>
      <c r="D116" s="41">
        <v>-74000</v>
      </c>
      <c r="E116" s="23">
        <v>-305.47000000000003</v>
      </c>
      <c r="F116" s="24">
        <v>-1.0566000000000001E-2</v>
      </c>
      <c r="G116" s="15"/>
    </row>
    <row r="117" spans="1:7" x14ac:dyDescent="0.3">
      <c r="A117" s="12" t="s">
        <v>1628</v>
      </c>
      <c r="B117" s="30"/>
      <c r="C117" s="30" t="s">
        <v>1145</v>
      </c>
      <c r="D117" s="41">
        <v>-27300</v>
      </c>
      <c r="E117" s="23">
        <v>-317.76</v>
      </c>
      <c r="F117" s="24">
        <v>-1.0991000000000001E-2</v>
      </c>
      <c r="G117" s="15"/>
    </row>
    <row r="118" spans="1:7" x14ac:dyDescent="0.3">
      <c r="A118" s="12" t="s">
        <v>1619</v>
      </c>
      <c r="B118" s="30"/>
      <c r="C118" s="30" t="s">
        <v>1124</v>
      </c>
      <c r="D118" s="41">
        <v>-416000</v>
      </c>
      <c r="E118" s="23">
        <v>-335.5</v>
      </c>
      <c r="F118" s="24">
        <v>-1.1605000000000001E-2</v>
      </c>
      <c r="G118" s="15"/>
    </row>
    <row r="119" spans="1:7" x14ac:dyDescent="0.3">
      <c r="A119" s="12" t="s">
        <v>1483</v>
      </c>
      <c r="B119" s="30"/>
      <c r="C119" s="30" t="s">
        <v>1182</v>
      </c>
      <c r="D119" s="41">
        <v>-24600</v>
      </c>
      <c r="E119" s="23">
        <v>-498.26</v>
      </c>
      <c r="F119" s="24">
        <v>-1.7233999999999999E-2</v>
      </c>
      <c r="G119" s="15"/>
    </row>
    <row r="120" spans="1:7" x14ac:dyDescent="0.3">
      <c r="A120" s="12" t="s">
        <v>1636</v>
      </c>
      <c r="B120" s="30"/>
      <c r="C120" s="30" t="s">
        <v>1124</v>
      </c>
      <c r="D120" s="41">
        <v>-36300</v>
      </c>
      <c r="E120" s="23">
        <v>-557.82000000000005</v>
      </c>
      <c r="F120" s="24">
        <v>-1.9295E-2</v>
      </c>
      <c r="G120" s="15"/>
    </row>
    <row r="121" spans="1:7" x14ac:dyDescent="0.3">
      <c r="A121" s="12" t="s">
        <v>1601</v>
      </c>
      <c r="B121" s="30"/>
      <c r="C121" s="30" t="s">
        <v>1202</v>
      </c>
      <c r="D121" s="41">
        <v>-438000</v>
      </c>
      <c r="E121" s="23">
        <v>-661.16</v>
      </c>
      <c r="F121" s="24">
        <v>-2.2869E-2</v>
      </c>
      <c r="G121" s="15"/>
    </row>
    <row r="122" spans="1:7" x14ac:dyDescent="0.3">
      <c r="A122" s="12" t="s">
        <v>1603</v>
      </c>
      <c r="B122" s="30"/>
      <c r="C122" s="30" t="s">
        <v>1159</v>
      </c>
      <c r="D122" s="41">
        <v>-5920000</v>
      </c>
      <c r="E122" s="23">
        <v>-695.6</v>
      </c>
      <c r="F122" s="24">
        <v>-2.4060000000000002E-2</v>
      </c>
      <c r="G122" s="15"/>
    </row>
    <row r="123" spans="1:7" x14ac:dyDescent="0.3">
      <c r="A123" s="12" t="s">
        <v>1629</v>
      </c>
      <c r="B123" s="30"/>
      <c r="C123" s="30" t="s">
        <v>1124</v>
      </c>
      <c r="D123" s="41">
        <v>-530000</v>
      </c>
      <c r="E123" s="23">
        <v>-783.08</v>
      </c>
      <c r="F123" s="24">
        <v>-2.7085999999999999E-2</v>
      </c>
      <c r="G123" s="15"/>
    </row>
    <row r="124" spans="1:7" x14ac:dyDescent="0.3">
      <c r="A124" s="12" t="s">
        <v>1627</v>
      </c>
      <c r="B124" s="30"/>
      <c r="C124" s="30" t="s">
        <v>1124</v>
      </c>
      <c r="D124" s="41">
        <v>-68000</v>
      </c>
      <c r="E124" s="23">
        <v>-1187.08</v>
      </c>
      <c r="F124" s="24">
        <v>-4.1061E-2</v>
      </c>
      <c r="G124" s="15"/>
    </row>
    <row r="125" spans="1:7" x14ac:dyDescent="0.3">
      <c r="A125" s="12" t="s">
        <v>1634</v>
      </c>
      <c r="B125" s="30"/>
      <c r="C125" s="30" t="s">
        <v>1124</v>
      </c>
      <c r="D125" s="41">
        <v>-125300</v>
      </c>
      <c r="E125" s="23">
        <v>-1198.31</v>
      </c>
      <c r="F125" s="24">
        <v>-4.1449E-2</v>
      </c>
      <c r="G125" s="15"/>
    </row>
    <row r="126" spans="1:7" x14ac:dyDescent="0.3">
      <c r="A126" s="12" t="s">
        <v>1580</v>
      </c>
      <c r="B126" s="30"/>
      <c r="C126" s="30" t="s">
        <v>1182</v>
      </c>
      <c r="D126" s="41">
        <v>-307800</v>
      </c>
      <c r="E126" s="23">
        <v>-1315.85</v>
      </c>
      <c r="F126" s="24">
        <v>-4.5515E-2</v>
      </c>
      <c r="G126" s="15"/>
    </row>
    <row r="127" spans="1:7" x14ac:dyDescent="0.3">
      <c r="A127" s="12" t="s">
        <v>1626</v>
      </c>
      <c r="B127" s="30"/>
      <c r="C127" s="30" t="s">
        <v>1150</v>
      </c>
      <c r="D127" s="41">
        <v>-160000</v>
      </c>
      <c r="E127" s="23">
        <v>-1325.68</v>
      </c>
      <c r="F127" s="24">
        <v>-4.5855E-2</v>
      </c>
      <c r="G127" s="15"/>
    </row>
    <row r="128" spans="1:7" x14ac:dyDescent="0.3">
      <c r="A128" s="16" t="s">
        <v>124</v>
      </c>
      <c r="B128" s="31"/>
      <c r="C128" s="31"/>
      <c r="D128" s="17"/>
      <c r="E128" s="42">
        <v>-11502.65</v>
      </c>
      <c r="F128" s="43">
        <v>-0.397868</v>
      </c>
      <c r="G128" s="20"/>
    </row>
    <row r="129" spans="1:7" x14ac:dyDescent="0.3">
      <c r="A129" s="12"/>
      <c r="B129" s="30"/>
      <c r="C129" s="30"/>
      <c r="D129" s="13"/>
      <c r="E129" s="14"/>
      <c r="F129" s="15"/>
      <c r="G129" s="15"/>
    </row>
    <row r="130" spans="1:7" x14ac:dyDescent="0.3">
      <c r="A130" s="12"/>
      <c r="B130" s="30"/>
      <c r="C130" s="30"/>
      <c r="D130" s="13"/>
      <c r="E130" s="14"/>
      <c r="F130" s="15"/>
      <c r="G130" s="15"/>
    </row>
    <row r="131" spans="1:7" x14ac:dyDescent="0.3">
      <c r="A131" s="12"/>
      <c r="B131" s="30"/>
      <c r="C131" s="30"/>
      <c r="D131" s="13"/>
      <c r="E131" s="14"/>
      <c r="F131" s="15"/>
      <c r="G131" s="15"/>
    </row>
    <row r="132" spans="1:7" x14ac:dyDescent="0.3">
      <c r="A132" s="21" t="s">
        <v>154</v>
      </c>
      <c r="B132" s="32"/>
      <c r="C132" s="32"/>
      <c r="D132" s="22"/>
      <c r="E132" s="44">
        <v>-11502.65</v>
      </c>
      <c r="F132" s="45">
        <v>-0.397868</v>
      </c>
      <c r="G132" s="20"/>
    </row>
    <row r="133" spans="1:7" x14ac:dyDescent="0.3">
      <c r="A133" s="12"/>
      <c r="B133" s="30"/>
      <c r="C133" s="30"/>
      <c r="D133" s="13"/>
      <c r="E133" s="14"/>
      <c r="F133" s="15"/>
      <c r="G133" s="15"/>
    </row>
    <row r="134" spans="1:7" x14ac:dyDescent="0.3">
      <c r="A134" s="16" t="s">
        <v>204</v>
      </c>
      <c r="B134" s="30"/>
      <c r="C134" s="30"/>
      <c r="D134" s="13"/>
      <c r="E134" s="14"/>
      <c r="F134" s="15"/>
      <c r="G134" s="15"/>
    </row>
    <row r="135" spans="1:7" x14ac:dyDescent="0.3">
      <c r="A135" s="16" t="s">
        <v>205</v>
      </c>
      <c r="B135" s="30"/>
      <c r="C135" s="30"/>
      <c r="D135" s="13"/>
      <c r="E135" s="14"/>
      <c r="F135" s="15"/>
      <c r="G135" s="15"/>
    </row>
    <row r="136" spans="1:7" x14ac:dyDescent="0.3">
      <c r="A136" s="12" t="s">
        <v>731</v>
      </c>
      <c r="B136" s="30" t="s">
        <v>732</v>
      </c>
      <c r="C136" s="30" t="s">
        <v>211</v>
      </c>
      <c r="D136" s="13">
        <v>500000</v>
      </c>
      <c r="E136" s="14">
        <v>497.87</v>
      </c>
      <c r="F136" s="15">
        <v>1.72E-2</v>
      </c>
      <c r="G136" s="15">
        <v>7.5800000000000006E-2</v>
      </c>
    </row>
    <row r="137" spans="1:7" x14ac:dyDescent="0.3">
      <c r="A137" s="16" t="s">
        <v>124</v>
      </c>
      <c r="B137" s="31"/>
      <c r="C137" s="31"/>
      <c r="D137" s="17"/>
      <c r="E137" s="37">
        <v>497.87</v>
      </c>
      <c r="F137" s="38">
        <v>1.72E-2</v>
      </c>
      <c r="G137" s="20"/>
    </row>
    <row r="138" spans="1:7" x14ac:dyDescent="0.3">
      <c r="A138" s="12"/>
      <c r="B138" s="30"/>
      <c r="C138" s="30"/>
      <c r="D138" s="13"/>
      <c r="E138" s="14"/>
      <c r="F138" s="15"/>
      <c r="G138" s="15"/>
    </row>
    <row r="139" spans="1:7" x14ac:dyDescent="0.3">
      <c r="A139" s="16" t="s">
        <v>293</v>
      </c>
      <c r="B139" s="30"/>
      <c r="C139" s="30"/>
      <c r="D139" s="13"/>
      <c r="E139" s="14"/>
      <c r="F139" s="15"/>
      <c r="G139" s="15"/>
    </row>
    <row r="140" spans="1:7" x14ac:dyDescent="0.3">
      <c r="A140" s="12" t="s">
        <v>1001</v>
      </c>
      <c r="B140" s="30" t="s">
        <v>1002</v>
      </c>
      <c r="C140" s="30" t="s">
        <v>117</v>
      </c>
      <c r="D140" s="13">
        <v>5150000</v>
      </c>
      <c r="E140" s="14">
        <v>4959.3999999999996</v>
      </c>
      <c r="F140" s="15">
        <v>0.17150000000000001</v>
      </c>
      <c r="G140" s="15">
        <v>7.3875202119999997E-2</v>
      </c>
    </row>
    <row r="141" spans="1:7" x14ac:dyDescent="0.3">
      <c r="A141" s="16" t="s">
        <v>124</v>
      </c>
      <c r="B141" s="31"/>
      <c r="C141" s="31"/>
      <c r="D141" s="17"/>
      <c r="E141" s="37">
        <v>4959.3999999999996</v>
      </c>
      <c r="F141" s="38">
        <v>0.17150000000000001</v>
      </c>
      <c r="G141" s="20"/>
    </row>
    <row r="142" spans="1:7" x14ac:dyDescent="0.3">
      <c r="A142" s="12"/>
      <c r="B142" s="30"/>
      <c r="C142" s="30"/>
      <c r="D142" s="13"/>
      <c r="E142" s="14"/>
      <c r="F142" s="15"/>
      <c r="G142" s="15"/>
    </row>
    <row r="143" spans="1:7" x14ac:dyDescent="0.3">
      <c r="A143" s="16" t="s">
        <v>296</v>
      </c>
      <c r="B143" s="30"/>
      <c r="C143" s="30"/>
      <c r="D143" s="13"/>
      <c r="E143" s="14"/>
      <c r="F143" s="15"/>
      <c r="G143" s="15"/>
    </row>
    <row r="144" spans="1:7" x14ac:dyDescent="0.3">
      <c r="A144" s="16" t="s">
        <v>124</v>
      </c>
      <c r="B144" s="30"/>
      <c r="C144" s="30"/>
      <c r="D144" s="13"/>
      <c r="E144" s="39" t="s">
        <v>112</v>
      </c>
      <c r="F144" s="40" t="s">
        <v>112</v>
      </c>
      <c r="G144" s="15"/>
    </row>
    <row r="145" spans="1:7" x14ac:dyDescent="0.3">
      <c r="A145" s="12"/>
      <c r="B145" s="30"/>
      <c r="C145" s="30"/>
      <c r="D145" s="13"/>
      <c r="E145" s="14"/>
      <c r="F145" s="15"/>
      <c r="G145" s="15"/>
    </row>
    <row r="146" spans="1:7" x14ac:dyDescent="0.3">
      <c r="A146" s="16" t="s">
        <v>297</v>
      </c>
      <c r="B146" s="30"/>
      <c r="C146" s="30"/>
      <c r="D146" s="13"/>
      <c r="E146" s="14"/>
      <c r="F146" s="15"/>
      <c r="G146" s="15"/>
    </row>
    <row r="147" spans="1:7" x14ac:dyDescent="0.3">
      <c r="A147" s="16" t="s">
        <v>124</v>
      </c>
      <c r="B147" s="30"/>
      <c r="C147" s="30"/>
      <c r="D147" s="13"/>
      <c r="E147" s="39" t="s">
        <v>112</v>
      </c>
      <c r="F147" s="40" t="s">
        <v>112</v>
      </c>
      <c r="G147" s="15"/>
    </row>
    <row r="148" spans="1:7" x14ac:dyDescent="0.3">
      <c r="A148" s="12"/>
      <c r="B148" s="30"/>
      <c r="C148" s="30"/>
      <c r="D148" s="13"/>
      <c r="E148" s="14"/>
      <c r="F148" s="15"/>
      <c r="G148" s="15"/>
    </row>
    <row r="149" spans="1:7" x14ac:dyDescent="0.3">
      <c r="A149" s="21" t="s">
        <v>154</v>
      </c>
      <c r="B149" s="32"/>
      <c r="C149" s="32"/>
      <c r="D149" s="22"/>
      <c r="E149" s="18">
        <v>5457.27</v>
      </c>
      <c r="F149" s="19">
        <v>0.18870000000000001</v>
      </c>
      <c r="G149" s="20"/>
    </row>
    <row r="150" spans="1:7" x14ac:dyDescent="0.3">
      <c r="A150" s="12"/>
      <c r="B150" s="30"/>
      <c r="C150" s="30"/>
      <c r="D150" s="13"/>
      <c r="E150" s="14"/>
      <c r="F150" s="15"/>
      <c r="G150" s="15"/>
    </row>
    <row r="151" spans="1:7" x14ac:dyDescent="0.3">
      <c r="A151" s="12"/>
      <c r="B151" s="30"/>
      <c r="C151" s="30"/>
      <c r="D151" s="13"/>
      <c r="E151" s="14"/>
      <c r="F151" s="15"/>
      <c r="G151" s="15"/>
    </row>
    <row r="152" spans="1:7" x14ac:dyDescent="0.3">
      <c r="A152" s="16" t="s">
        <v>801</v>
      </c>
      <c r="B152" s="30"/>
      <c r="C152" s="30"/>
      <c r="D152" s="13"/>
      <c r="E152" s="14"/>
      <c r="F152" s="15"/>
      <c r="G152" s="15"/>
    </row>
    <row r="153" spans="1:7" x14ac:dyDescent="0.3">
      <c r="A153" s="12" t="s">
        <v>1685</v>
      </c>
      <c r="B153" s="30" t="s">
        <v>1686</v>
      </c>
      <c r="C153" s="30"/>
      <c r="D153" s="13">
        <v>47098.75</v>
      </c>
      <c r="E153" s="14">
        <v>1416.19</v>
      </c>
      <c r="F153" s="15">
        <v>4.9000000000000002E-2</v>
      </c>
      <c r="G153" s="15"/>
    </row>
    <row r="154" spans="1:7" x14ac:dyDescent="0.3">
      <c r="A154" s="12"/>
      <c r="B154" s="30"/>
      <c r="C154" s="30"/>
      <c r="D154" s="13"/>
      <c r="E154" s="14"/>
      <c r="F154" s="15"/>
      <c r="G154" s="15"/>
    </row>
    <row r="155" spans="1:7" x14ac:dyDescent="0.3">
      <c r="A155" s="21" t="s">
        <v>154</v>
      </c>
      <c r="B155" s="32"/>
      <c r="C155" s="32"/>
      <c r="D155" s="22"/>
      <c r="E155" s="18">
        <v>1416.19</v>
      </c>
      <c r="F155" s="19">
        <v>4.9000000000000002E-2</v>
      </c>
      <c r="G155" s="20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16" t="s">
        <v>155</v>
      </c>
      <c r="B157" s="30"/>
      <c r="C157" s="30"/>
      <c r="D157" s="13"/>
      <c r="E157" s="14"/>
      <c r="F157" s="15"/>
      <c r="G157" s="15"/>
    </row>
    <row r="158" spans="1:7" x14ac:dyDescent="0.3">
      <c r="A158" s="12" t="s">
        <v>156</v>
      </c>
      <c r="B158" s="30"/>
      <c r="C158" s="30"/>
      <c r="D158" s="13"/>
      <c r="E158" s="14">
        <v>3233.59</v>
      </c>
      <c r="F158" s="15">
        <v>0.1119</v>
      </c>
      <c r="G158" s="15">
        <v>6.8055000000000004E-2</v>
      </c>
    </row>
    <row r="159" spans="1:7" x14ac:dyDescent="0.3">
      <c r="A159" s="16" t="s">
        <v>124</v>
      </c>
      <c r="B159" s="31"/>
      <c r="C159" s="31"/>
      <c r="D159" s="17"/>
      <c r="E159" s="37">
        <v>3233.59</v>
      </c>
      <c r="F159" s="38">
        <v>0.1119</v>
      </c>
      <c r="G159" s="20"/>
    </row>
    <row r="160" spans="1:7" x14ac:dyDescent="0.3">
      <c r="A160" s="12"/>
      <c r="B160" s="30"/>
      <c r="C160" s="30"/>
      <c r="D160" s="13"/>
      <c r="E160" s="14"/>
      <c r="F160" s="15"/>
      <c r="G160" s="15"/>
    </row>
    <row r="161" spans="1:7" x14ac:dyDescent="0.3">
      <c r="A161" s="21" t="s">
        <v>154</v>
      </c>
      <c r="B161" s="32"/>
      <c r="C161" s="32"/>
      <c r="D161" s="22"/>
      <c r="E161" s="18">
        <v>3233.59</v>
      </c>
      <c r="F161" s="19">
        <v>0.1119</v>
      </c>
      <c r="G161" s="20"/>
    </row>
    <row r="162" spans="1:7" x14ac:dyDescent="0.3">
      <c r="A162" s="12" t="s">
        <v>157</v>
      </c>
      <c r="B162" s="30"/>
      <c r="C162" s="30"/>
      <c r="D162" s="13"/>
      <c r="E162" s="14">
        <v>148.95058180000001</v>
      </c>
      <c r="F162" s="15">
        <v>5.1520000000000003E-3</v>
      </c>
      <c r="G162" s="15"/>
    </row>
    <row r="163" spans="1:7" x14ac:dyDescent="0.3">
      <c r="A163" s="12" t="s">
        <v>158</v>
      </c>
      <c r="B163" s="30"/>
      <c r="C163" s="30"/>
      <c r="D163" s="13"/>
      <c r="E163" s="23">
        <v>-413.95058180000001</v>
      </c>
      <c r="F163" s="24">
        <v>-1.4252000000000001E-2</v>
      </c>
      <c r="G163" s="15">
        <v>6.8055000000000004E-2</v>
      </c>
    </row>
    <row r="164" spans="1:7" x14ac:dyDescent="0.3">
      <c r="A164" s="25" t="s">
        <v>159</v>
      </c>
      <c r="B164" s="33"/>
      <c r="C164" s="33"/>
      <c r="D164" s="26"/>
      <c r="E164" s="27">
        <v>28909.93</v>
      </c>
      <c r="F164" s="28">
        <v>1</v>
      </c>
      <c r="G164" s="28"/>
    </row>
    <row r="166" spans="1:7" x14ac:dyDescent="0.3">
      <c r="A166" s="1" t="s">
        <v>1687</v>
      </c>
    </row>
    <row r="167" spans="1:7" x14ac:dyDescent="0.3">
      <c r="A167" s="1" t="s">
        <v>161</v>
      </c>
    </row>
    <row r="169" spans="1:7" x14ac:dyDescent="0.3">
      <c r="A169" s="1" t="s">
        <v>162</v>
      </c>
    </row>
    <row r="170" spans="1:7" x14ac:dyDescent="0.3">
      <c r="A170" s="53" t="s">
        <v>163</v>
      </c>
      <c r="B170" s="34" t="s">
        <v>112</v>
      </c>
    </row>
    <row r="171" spans="1:7" x14ac:dyDescent="0.3">
      <c r="A171" t="s">
        <v>164</v>
      </c>
    </row>
    <row r="172" spans="1:7" x14ac:dyDescent="0.3">
      <c r="A172" t="s">
        <v>165</v>
      </c>
      <c r="B172" t="s">
        <v>166</v>
      </c>
      <c r="C172" t="s">
        <v>166</v>
      </c>
    </row>
    <row r="173" spans="1:7" x14ac:dyDescent="0.3">
      <c r="B173" s="54">
        <v>45169</v>
      </c>
      <c r="C173" s="54">
        <v>45198</v>
      </c>
    </row>
    <row r="174" spans="1:7" x14ac:dyDescent="0.3">
      <c r="A174" t="s">
        <v>168</v>
      </c>
      <c r="B174">
        <v>21.933800000000002</v>
      </c>
      <c r="C174">
        <v>22.194400000000002</v>
      </c>
      <c r="E174" s="2"/>
    </row>
    <row r="175" spans="1:7" x14ac:dyDescent="0.3">
      <c r="A175" t="s">
        <v>170</v>
      </c>
      <c r="B175">
        <v>21.9253</v>
      </c>
      <c r="C175">
        <v>22.185600000000001</v>
      </c>
      <c r="E175" s="2"/>
    </row>
    <row r="176" spans="1:7" x14ac:dyDescent="0.3">
      <c r="A176" t="s">
        <v>171</v>
      </c>
      <c r="B176">
        <v>15.9377</v>
      </c>
      <c r="C176">
        <v>16.126999999999999</v>
      </c>
      <c r="E176" s="2"/>
    </row>
    <row r="177" spans="1:5" x14ac:dyDescent="0.3">
      <c r="A177" t="s">
        <v>631</v>
      </c>
      <c r="B177">
        <v>14.4391</v>
      </c>
      <c r="C177">
        <v>14.5305</v>
      </c>
      <c r="E177" s="2"/>
    </row>
    <row r="178" spans="1:5" x14ac:dyDescent="0.3">
      <c r="A178" t="s">
        <v>179</v>
      </c>
      <c r="B178">
        <v>20.247499999999999</v>
      </c>
      <c r="C178">
        <v>20.472300000000001</v>
      </c>
      <c r="E178" s="2"/>
    </row>
    <row r="179" spans="1:5" x14ac:dyDescent="0.3">
      <c r="A179" t="s">
        <v>634</v>
      </c>
      <c r="B179">
        <v>20.235399999999998</v>
      </c>
      <c r="C179">
        <v>20.459800000000001</v>
      </c>
      <c r="E179" s="2"/>
    </row>
    <row r="180" spans="1:5" x14ac:dyDescent="0.3">
      <c r="A180" t="s">
        <v>635</v>
      </c>
      <c r="B180">
        <v>13.985300000000001</v>
      </c>
      <c r="C180">
        <v>14.1404</v>
      </c>
      <c r="E180" s="2"/>
    </row>
    <row r="181" spans="1:5" x14ac:dyDescent="0.3">
      <c r="A181" t="s">
        <v>636</v>
      </c>
      <c r="B181">
        <v>13.161099999999999</v>
      </c>
      <c r="C181">
        <v>13.227</v>
      </c>
      <c r="E181" s="2"/>
    </row>
    <row r="182" spans="1:5" x14ac:dyDescent="0.3">
      <c r="E182" s="2"/>
    </row>
    <row r="183" spans="1:5" x14ac:dyDescent="0.3">
      <c r="A183" t="s">
        <v>638</v>
      </c>
    </row>
    <row r="185" spans="1:5" x14ac:dyDescent="0.3">
      <c r="A185" s="56" t="s">
        <v>639</v>
      </c>
      <c r="B185" s="56" t="s">
        <v>640</v>
      </c>
      <c r="C185" s="56" t="s">
        <v>641</v>
      </c>
      <c r="D185" s="56" t="s">
        <v>642</v>
      </c>
    </row>
    <row r="186" spans="1:5" x14ac:dyDescent="0.3">
      <c r="A186" s="56" t="s">
        <v>644</v>
      </c>
      <c r="B186" s="56"/>
      <c r="C186" s="56">
        <v>0.08</v>
      </c>
      <c r="D186" s="56">
        <v>0.08</v>
      </c>
    </row>
    <row r="187" spans="1:5" x14ac:dyDescent="0.3">
      <c r="A187" s="56" t="s">
        <v>647</v>
      </c>
      <c r="B187" s="56"/>
      <c r="C187" s="56">
        <v>0.08</v>
      </c>
      <c r="D187" s="56">
        <v>0.08</v>
      </c>
    </row>
    <row r="189" spans="1:5" x14ac:dyDescent="0.3">
      <c r="A189" t="s">
        <v>182</v>
      </c>
      <c r="B189" s="34" t="s">
        <v>112</v>
      </c>
    </row>
    <row r="190" spans="1:5" ht="30" customHeight="1" x14ac:dyDescent="0.3">
      <c r="A190" s="53" t="s">
        <v>183</v>
      </c>
      <c r="B190" s="34" t="s">
        <v>112</v>
      </c>
    </row>
    <row r="191" spans="1:5" ht="30" customHeight="1" x14ac:dyDescent="0.3">
      <c r="A191" s="53" t="s">
        <v>184</v>
      </c>
      <c r="B191" s="34" t="s">
        <v>112</v>
      </c>
    </row>
    <row r="192" spans="1:5" x14ac:dyDescent="0.3">
      <c r="A192" t="s">
        <v>1688</v>
      </c>
      <c r="B192" s="55">
        <v>5.2138929999999997</v>
      </c>
    </row>
    <row r="193" spans="1:4" ht="45" customHeight="1" x14ac:dyDescent="0.3">
      <c r="A193" s="53" t="s">
        <v>186</v>
      </c>
      <c r="B193" s="34">
        <v>178.96530000000001</v>
      </c>
    </row>
    <row r="194" spans="1:4" ht="30" customHeight="1" x14ac:dyDescent="0.3">
      <c r="A194" s="53" t="s">
        <v>187</v>
      </c>
      <c r="B194" s="34" t="s">
        <v>112</v>
      </c>
    </row>
    <row r="195" spans="1:4" ht="30" customHeight="1" x14ac:dyDescent="0.3">
      <c r="A195" s="53" t="s">
        <v>188</v>
      </c>
      <c r="B195" s="34" t="s">
        <v>112</v>
      </c>
    </row>
    <row r="196" spans="1:4" x14ac:dyDescent="0.3">
      <c r="A196" t="s">
        <v>189</v>
      </c>
      <c r="B196" s="34" t="s">
        <v>112</v>
      </c>
    </row>
    <row r="197" spans="1:4" x14ac:dyDescent="0.3">
      <c r="A197" t="s">
        <v>190</v>
      </c>
      <c r="B197" s="34" t="s">
        <v>112</v>
      </c>
    </row>
    <row r="199" spans="1:4" ht="70.05" customHeight="1" x14ac:dyDescent="0.3">
      <c r="A199" s="76" t="s">
        <v>200</v>
      </c>
      <c r="B199" s="76" t="s">
        <v>201</v>
      </c>
      <c r="C199" s="76" t="s">
        <v>5</v>
      </c>
      <c r="D199" s="76" t="s">
        <v>6</v>
      </c>
    </row>
    <row r="200" spans="1:4" ht="70.05" customHeight="1" x14ac:dyDescent="0.3">
      <c r="A200" s="76" t="s">
        <v>1981</v>
      </c>
      <c r="B200" s="76"/>
      <c r="C200" s="76" t="s">
        <v>62</v>
      </c>
      <c r="D20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58" activePane="bottomLeft" state="frozen"/>
      <selection pane="bottomLeft" activeCell="C58" sqref="C58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1982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1983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334226</v>
      </c>
      <c r="E8" s="14">
        <v>5101.29</v>
      </c>
      <c r="F8" s="15">
        <v>8.4599999999999995E-2</v>
      </c>
      <c r="G8" s="15"/>
    </row>
    <row r="9" spans="1:8" x14ac:dyDescent="0.3">
      <c r="A9" s="12" t="s">
        <v>1128</v>
      </c>
      <c r="B9" s="30" t="s">
        <v>1129</v>
      </c>
      <c r="C9" s="30" t="s">
        <v>1124</v>
      </c>
      <c r="D9" s="13">
        <v>483378</v>
      </c>
      <c r="E9" s="14">
        <v>4601.28</v>
      </c>
      <c r="F9" s="15">
        <v>7.6300000000000007E-2</v>
      </c>
      <c r="G9" s="15"/>
    </row>
    <row r="10" spans="1:8" x14ac:dyDescent="0.3">
      <c r="A10" s="12" t="s">
        <v>1381</v>
      </c>
      <c r="B10" s="30" t="s">
        <v>1382</v>
      </c>
      <c r="C10" s="30" t="s">
        <v>1232</v>
      </c>
      <c r="D10" s="13">
        <v>118414</v>
      </c>
      <c r="E10" s="14">
        <v>4178.3599999999997</v>
      </c>
      <c r="F10" s="15">
        <v>6.93E-2</v>
      </c>
      <c r="G10" s="15"/>
    </row>
    <row r="11" spans="1:8" x14ac:dyDescent="0.3">
      <c r="A11" s="12" t="s">
        <v>1364</v>
      </c>
      <c r="B11" s="30" t="s">
        <v>1365</v>
      </c>
      <c r="C11" s="30" t="s">
        <v>1366</v>
      </c>
      <c r="D11" s="13">
        <v>114216</v>
      </c>
      <c r="E11" s="14">
        <v>3453.38</v>
      </c>
      <c r="F11" s="15">
        <v>5.7299999999999997E-2</v>
      </c>
      <c r="G11" s="15"/>
    </row>
    <row r="12" spans="1:8" x14ac:dyDescent="0.3">
      <c r="A12" s="12" t="s">
        <v>1125</v>
      </c>
      <c r="B12" s="30" t="s">
        <v>1126</v>
      </c>
      <c r="C12" s="30" t="s">
        <v>1127</v>
      </c>
      <c r="D12" s="13">
        <v>134922</v>
      </c>
      <c r="E12" s="14">
        <v>3163.92</v>
      </c>
      <c r="F12" s="15">
        <v>5.2499999999999998E-2</v>
      </c>
      <c r="G12" s="15"/>
    </row>
    <row r="13" spans="1:8" x14ac:dyDescent="0.3">
      <c r="A13" s="12" t="s">
        <v>1291</v>
      </c>
      <c r="B13" s="30" t="s">
        <v>1292</v>
      </c>
      <c r="C13" s="30" t="s">
        <v>1124</v>
      </c>
      <c r="D13" s="13">
        <v>434916</v>
      </c>
      <c r="E13" s="14">
        <v>2603.19</v>
      </c>
      <c r="F13" s="15">
        <v>4.3200000000000002E-2</v>
      </c>
      <c r="G13" s="15"/>
    </row>
    <row r="14" spans="1:8" x14ac:dyDescent="0.3">
      <c r="A14" s="12" t="s">
        <v>1251</v>
      </c>
      <c r="B14" s="30" t="s">
        <v>1252</v>
      </c>
      <c r="C14" s="30" t="s">
        <v>1253</v>
      </c>
      <c r="D14" s="13">
        <v>481753</v>
      </c>
      <c r="E14" s="14">
        <v>2140.91</v>
      </c>
      <c r="F14" s="15">
        <v>3.5499999999999997E-2</v>
      </c>
      <c r="G14" s="15"/>
    </row>
    <row r="15" spans="1:8" x14ac:dyDescent="0.3">
      <c r="A15" s="12" t="s">
        <v>1461</v>
      </c>
      <c r="B15" s="30" t="s">
        <v>1462</v>
      </c>
      <c r="C15" s="30" t="s">
        <v>1239</v>
      </c>
      <c r="D15" s="13">
        <v>1497321</v>
      </c>
      <c r="E15" s="14">
        <v>2070.79</v>
      </c>
      <c r="F15" s="15">
        <v>3.44E-2</v>
      </c>
      <c r="G15" s="15"/>
    </row>
    <row r="16" spans="1:8" x14ac:dyDescent="0.3">
      <c r="A16" s="12" t="s">
        <v>1410</v>
      </c>
      <c r="B16" s="30" t="s">
        <v>1411</v>
      </c>
      <c r="C16" s="30" t="s">
        <v>1232</v>
      </c>
      <c r="D16" s="13">
        <v>35663</v>
      </c>
      <c r="E16" s="14">
        <v>2067.2800000000002</v>
      </c>
      <c r="F16" s="15">
        <v>3.4299999999999997E-2</v>
      </c>
      <c r="G16" s="15"/>
    </row>
    <row r="17" spans="1:7" x14ac:dyDescent="0.3">
      <c r="A17" s="12" t="s">
        <v>1834</v>
      </c>
      <c r="B17" s="30" t="s">
        <v>1835</v>
      </c>
      <c r="C17" s="30" t="s">
        <v>1207</v>
      </c>
      <c r="D17" s="13">
        <v>75565</v>
      </c>
      <c r="E17" s="14">
        <v>2004.89</v>
      </c>
      <c r="F17" s="15">
        <v>3.3300000000000003E-2</v>
      </c>
      <c r="G17" s="15"/>
    </row>
    <row r="18" spans="1:7" x14ac:dyDescent="0.3">
      <c r="A18" s="12" t="s">
        <v>1419</v>
      </c>
      <c r="B18" s="30" t="s">
        <v>1420</v>
      </c>
      <c r="C18" s="30" t="s">
        <v>1421</v>
      </c>
      <c r="D18" s="13">
        <v>95705</v>
      </c>
      <c r="E18" s="14">
        <v>1990.81</v>
      </c>
      <c r="F18" s="15">
        <v>3.3000000000000002E-2</v>
      </c>
      <c r="G18" s="15"/>
    </row>
    <row r="19" spans="1:7" x14ac:dyDescent="0.3">
      <c r="A19" s="12" t="s">
        <v>1379</v>
      </c>
      <c r="B19" s="30" t="s">
        <v>1380</v>
      </c>
      <c r="C19" s="30" t="s">
        <v>1253</v>
      </c>
      <c r="D19" s="13">
        <v>80543</v>
      </c>
      <c r="E19" s="14">
        <v>1985.87</v>
      </c>
      <c r="F19" s="15">
        <v>3.2899999999999999E-2</v>
      </c>
      <c r="G19" s="15"/>
    </row>
    <row r="20" spans="1:7" x14ac:dyDescent="0.3">
      <c r="A20" s="12" t="s">
        <v>1185</v>
      </c>
      <c r="B20" s="30" t="s">
        <v>1186</v>
      </c>
      <c r="C20" s="30" t="s">
        <v>1124</v>
      </c>
      <c r="D20" s="13">
        <v>183686</v>
      </c>
      <c r="E20" s="14">
        <v>1904.27</v>
      </c>
      <c r="F20" s="15">
        <v>3.1600000000000003E-2</v>
      </c>
      <c r="G20" s="15"/>
    </row>
    <row r="21" spans="1:7" x14ac:dyDescent="0.3">
      <c r="A21" s="12" t="s">
        <v>1242</v>
      </c>
      <c r="B21" s="30" t="s">
        <v>1243</v>
      </c>
      <c r="C21" s="30" t="s">
        <v>1182</v>
      </c>
      <c r="D21" s="13">
        <v>21032</v>
      </c>
      <c r="E21" s="14">
        <v>1736.16</v>
      </c>
      <c r="F21" s="15">
        <v>2.8799999999999999E-2</v>
      </c>
      <c r="G21" s="15"/>
    </row>
    <row r="22" spans="1:7" x14ac:dyDescent="0.3">
      <c r="A22" s="12" t="s">
        <v>1754</v>
      </c>
      <c r="B22" s="30" t="s">
        <v>1755</v>
      </c>
      <c r="C22" s="30" t="s">
        <v>1207</v>
      </c>
      <c r="D22" s="13">
        <v>100228</v>
      </c>
      <c r="E22" s="14">
        <v>1700.17</v>
      </c>
      <c r="F22" s="15">
        <v>2.8199999999999999E-2</v>
      </c>
      <c r="G22" s="15"/>
    </row>
    <row r="23" spans="1:7" x14ac:dyDescent="0.3">
      <c r="A23" s="12" t="s">
        <v>1143</v>
      </c>
      <c r="B23" s="30" t="s">
        <v>1144</v>
      </c>
      <c r="C23" s="30" t="s">
        <v>1145</v>
      </c>
      <c r="D23" s="13">
        <v>144423</v>
      </c>
      <c r="E23" s="14">
        <v>1673.36</v>
      </c>
      <c r="F23" s="15">
        <v>2.7799999999999998E-2</v>
      </c>
      <c r="G23" s="15"/>
    </row>
    <row r="24" spans="1:7" x14ac:dyDescent="0.3">
      <c r="A24" s="12" t="s">
        <v>1141</v>
      </c>
      <c r="B24" s="30" t="s">
        <v>1142</v>
      </c>
      <c r="C24" s="30" t="s">
        <v>1124</v>
      </c>
      <c r="D24" s="13">
        <v>1115380</v>
      </c>
      <c r="E24" s="14">
        <v>1641.84</v>
      </c>
      <c r="F24" s="15">
        <v>2.7199999999999998E-2</v>
      </c>
      <c r="G24" s="15"/>
    </row>
    <row r="25" spans="1:7" x14ac:dyDescent="0.3">
      <c r="A25" s="12" t="s">
        <v>1800</v>
      </c>
      <c r="B25" s="30" t="s">
        <v>1801</v>
      </c>
      <c r="C25" s="30" t="s">
        <v>1202</v>
      </c>
      <c r="D25" s="13">
        <v>130846</v>
      </c>
      <c r="E25" s="14">
        <v>1593.12</v>
      </c>
      <c r="F25" s="15">
        <v>2.64E-2</v>
      </c>
      <c r="G25" s="15"/>
    </row>
    <row r="26" spans="1:7" x14ac:dyDescent="0.3">
      <c r="A26" s="12" t="s">
        <v>1230</v>
      </c>
      <c r="B26" s="30" t="s">
        <v>1231</v>
      </c>
      <c r="C26" s="30" t="s">
        <v>1232</v>
      </c>
      <c r="D26" s="13">
        <v>30751</v>
      </c>
      <c r="E26" s="14">
        <v>1569.67</v>
      </c>
      <c r="F26" s="15">
        <v>2.5999999999999999E-2</v>
      </c>
      <c r="G26" s="15"/>
    </row>
    <row r="27" spans="1:7" x14ac:dyDescent="0.3">
      <c r="A27" s="12" t="s">
        <v>1300</v>
      </c>
      <c r="B27" s="30" t="s">
        <v>1301</v>
      </c>
      <c r="C27" s="30" t="s">
        <v>1302</v>
      </c>
      <c r="D27" s="13">
        <v>168776</v>
      </c>
      <c r="E27" s="14">
        <v>1357.21</v>
      </c>
      <c r="F27" s="15">
        <v>2.2499999999999999E-2</v>
      </c>
      <c r="G27" s="15"/>
    </row>
    <row r="28" spans="1:7" x14ac:dyDescent="0.3">
      <c r="A28" s="12" t="s">
        <v>1372</v>
      </c>
      <c r="B28" s="30" t="s">
        <v>1373</v>
      </c>
      <c r="C28" s="30" t="s">
        <v>1358</v>
      </c>
      <c r="D28" s="13">
        <v>1364926</v>
      </c>
      <c r="E28" s="14">
        <v>1310.33</v>
      </c>
      <c r="F28" s="15">
        <v>2.1700000000000001E-2</v>
      </c>
      <c r="G28" s="15"/>
    </row>
    <row r="29" spans="1:7" x14ac:dyDescent="0.3">
      <c r="A29" s="12" t="s">
        <v>1154</v>
      </c>
      <c r="B29" s="30" t="s">
        <v>1155</v>
      </c>
      <c r="C29" s="30" t="s">
        <v>1156</v>
      </c>
      <c r="D29" s="13">
        <v>504011</v>
      </c>
      <c r="E29" s="14">
        <v>1237.5999999999999</v>
      </c>
      <c r="F29" s="15">
        <v>2.0500000000000001E-2</v>
      </c>
      <c r="G29" s="15"/>
    </row>
    <row r="30" spans="1:7" x14ac:dyDescent="0.3">
      <c r="A30" s="12" t="s">
        <v>1720</v>
      </c>
      <c r="B30" s="30" t="s">
        <v>1721</v>
      </c>
      <c r="C30" s="30" t="s">
        <v>1371</v>
      </c>
      <c r="D30" s="13">
        <v>90098</v>
      </c>
      <c r="E30" s="14">
        <v>1191.19</v>
      </c>
      <c r="F30" s="15">
        <v>1.9800000000000002E-2</v>
      </c>
      <c r="G30" s="15"/>
    </row>
    <row r="31" spans="1:7" x14ac:dyDescent="0.3">
      <c r="A31" s="12" t="s">
        <v>1130</v>
      </c>
      <c r="B31" s="30" t="s">
        <v>1131</v>
      </c>
      <c r="C31" s="30" t="s">
        <v>1132</v>
      </c>
      <c r="D31" s="13">
        <v>186328</v>
      </c>
      <c r="E31" s="14">
        <v>1174.24</v>
      </c>
      <c r="F31" s="15">
        <v>1.95E-2</v>
      </c>
      <c r="G31" s="15"/>
    </row>
    <row r="32" spans="1:7" x14ac:dyDescent="0.3">
      <c r="A32" s="12" t="s">
        <v>1325</v>
      </c>
      <c r="B32" s="30" t="s">
        <v>1326</v>
      </c>
      <c r="C32" s="30" t="s">
        <v>1153</v>
      </c>
      <c r="D32" s="13">
        <v>26061</v>
      </c>
      <c r="E32" s="14">
        <v>1068.04</v>
      </c>
      <c r="F32" s="15">
        <v>1.77E-2</v>
      </c>
      <c r="G32" s="15"/>
    </row>
    <row r="33" spans="1:7" x14ac:dyDescent="0.3">
      <c r="A33" s="12" t="s">
        <v>1459</v>
      </c>
      <c r="B33" s="30" t="s">
        <v>1460</v>
      </c>
      <c r="C33" s="30" t="s">
        <v>1371</v>
      </c>
      <c r="D33" s="13">
        <v>30185</v>
      </c>
      <c r="E33" s="14">
        <v>950.47</v>
      </c>
      <c r="F33" s="15">
        <v>1.5800000000000002E-2</v>
      </c>
      <c r="G33" s="15"/>
    </row>
    <row r="34" spans="1:7" x14ac:dyDescent="0.3">
      <c r="A34" s="12" t="s">
        <v>1455</v>
      </c>
      <c r="B34" s="30" t="s">
        <v>1456</v>
      </c>
      <c r="C34" s="30" t="s">
        <v>1274</v>
      </c>
      <c r="D34" s="13">
        <v>57239</v>
      </c>
      <c r="E34" s="14">
        <v>889.55</v>
      </c>
      <c r="F34" s="15">
        <v>1.4800000000000001E-2</v>
      </c>
      <c r="G34" s="15"/>
    </row>
    <row r="35" spans="1:7" x14ac:dyDescent="0.3">
      <c r="A35" s="12" t="s">
        <v>1842</v>
      </c>
      <c r="B35" s="30" t="s">
        <v>1843</v>
      </c>
      <c r="C35" s="30" t="s">
        <v>1207</v>
      </c>
      <c r="D35" s="13">
        <v>42647</v>
      </c>
      <c r="E35" s="14">
        <v>815.6</v>
      </c>
      <c r="F35" s="15">
        <v>1.35E-2</v>
      </c>
      <c r="G35" s="15"/>
    </row>
    <row r="36" spans="1:7" x14ac:dyDescent="0.3">
      <c r="A36" s="12" t="s">
        <v>1426</v>
      </c>
      <c r="B36" s="30" t="s">
        <v>1427</v>
      </c>
      <c r="C36" s="30" t="s">
        <v>1132</v>
      </c>
      <c r="D36" s="13">
        <v>45737</v>
      </c>
      <c r="E36" s="14">
        <v>710.87</v>
      </c>
      <c r="F36" s="15">
        <v>1.18E-2</v>
      </c>
      <c r="G36" s="15"/>
    </row>
    <row r="37" spans="1:7" x14ac:dyDescent="0.3">
      <c r="A37" s="12" t="s">
        <v>1858</v>
      </c>
      <c r="B37" s="30" t="s">
        <v>1859</v>
      </c>
      <c r="C37" s="30" t="s">
        <v>1145</v>
      </c>
      <c r="D37" s="13">
        <v>36360</v>
      </c>
      <c r="E37" s="14">
        <v>394.14</v>
      </c>
      <c r="F37" s="15">
        <v>6.4999999999999997E-3</v>
      </c>
      <c r="G37" s="15"/>
    </row>
    <row r="38" spans="1:7" x14ac:dyDescent="0.3">
      <c r="A38" s="16" t="s">
        <v>124</v>
      </c>
      <c r="B38" s="31"/>
      <c r="C38" s="31"/>
      <c r="D38" s="17"/>
      <c r="E38" s="37">
        <v>58279.8</v>
      </c>
      <c r="F38" s="38">
        <v>0.9667</v>
      </c>
      <c r="G38" s="20"/>
    </row>
    <row r="39" spans="1:7" x14ac:dyDescent="0.3">
      <c r="A39" s="16" t="s">
        <v>1477</v>
      </c>
      <c r="B39" s="30"/>
      <c r="C39" s="30"/>
      <c r="D39" s="13"/>
      <c r="E39" s="14"/>
      <c r="F39" s="15"/>
      <c r="G39" s="15"/>
    </row>
    <row r="40" spans="1:7" x14ac:dyDescent="0.3">
      <c r="A40" s="16" t="s">
        <v>124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154</v>
      </c>
      <c r="B41" s="32"/>
      <c r="C41" s="32"/>
      <c r="D41" s="22"/>
      <c r="E41" s="27">
        <v>58279.8</v>
      </c>
      <c r="F41" s="28">
        <v>0.9667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155</v>
      </c>
      <c r="B44" s="30"/>
      <c r="C44" s="30"/>
      <c r="D44" s="13"/>
      <c r="E44" s="14"/>
      <c r="F44" s="15"/>
      <c r="G44" s="15"/>
    </row>
    <row r="45" spans="1:7" x14ac:dyDescent="0.3">
      <c r="A45" s="12" t="s">
        <v>156</v>
      </c>
      <c r="B45" s="30"/>
      <c r="C45" s="30"/>
      <c r="D45" s="13"/>
      <c r="E45" s="14">
        <v>2415.1999999999998</v>
      </c>
      <c r="F45" s="15">
        <v>4.0099999999999997E-2</v>
      </c>
      <c r="G45" s="15">
        <v>6.8055000000000004E-2</v>
      </c>
    </row>
    <row r="46" spans="1:7" x14ac:dyDescent="0.3">
      <c r="A46" s="16" t="s">
        <v>124</v>
      </c>
      <c r="B46" s="31"/>
      <c r="C46" s="31"/>
      <c r="D46" s="17"/>
      <c r="E46" s="37">
        <v>2415.1999999999998</v>
      </c>
      <c r="F46" s="38">
        <v>4.0099999999999997E-2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154</v>
      </c>
      <c r="B48" s="32"/>
      <c r="C48" s="32"/>
      <c r="D48" s="22"/>
      <c r="E48" s="18">
        <v>2415.1999999999998</v>
      </c>
      <c r="F48" s="19">
        <v>4.0099999999999997E-2</v>
      </c>
      <c r="G48" s="20"/>
    </row>
    <row r="49" spans="1:7" x14ac:dyDescent="0.3">
      <c r="A49" s="12" t="s">
        <v>157</v>
      </c>
      <c r="B49" s="30"/>
      <c r="C49" s="30"/>
      <c r="D49" s="13"/>
      <c r="E49" s="14">
        <v>0.90063749999999998</v>
      </c>
      <c r="F49" s="15">
        <v>1.4E-5</v>
      </c>
      <c r="G49" s="15"/>
    </row>
    <row r="50" spans="1:7" x14ac:dyDescent="0.3">
      <c r="A50" s="12" t="s">
        <v>158</v>
      </c>
      <c r="B50" s="30"/>
      <c r="C50" s="30"/>
      <c r="D50" s="13"/>
      <c r="E50" s="23">
        <v>-411.78063750000001</v>
      </c>
      <c r="F50" s="24">
        <v>-6.8139999999999997E-3</v>
      </c>
      <c r="G50" s="15">
        <v>6.8055000000000004E-2</v>
      </c>
    </row>
    <row r="51" spans="1:7" x14ac:dyDescent="0.3">
      <c r="A51" s="25" t="s">
        <v>159</v>
      </c>
      <c r="B51" s="33"/>
      <c r="C51" s="33"/>
      <c r="D51" s="26"/>
      <c r="E51" s="27">
        <v>60284.12</v>
      </c>
      <c r="F51" s="28">
        <v>1</v>
      </c>
      <c r="G51" s="28"/>
    </row>
    <row r="56" spans="1:7" x14ac:dyDescent="0.3">
      <c r="A56" s="1" t="s">
        <v>162</v>
      </c>
    </row>
    <row r="57" spans="1:7" x14ac:dyDescent="0.3">
      <c r="A57" s="53" t="s">
        <v>163</v>
      </c>
      <c r="B57" s="34" t="s">
        <v>112</v>
      </c>
    </row>
    <row r="58" spans="1:7" x14ac:dyDescent="0.3">
      <c r="A58" t="s">
        <v>164</v>
      </c>
    </row>
    <row r="59" spans="1:7" x14ac:dyDescent="0.3">
      <c r="A59" t="s">
        <v>165</v>
      </c>
      <c r="B59" t="s">
        <v>166</v>
      </c>
      <c r="C59" t="s">
        <v>166</v>
      </c>
    </row>
    <row r="60" spans="1:7" x14ac:dyDescent="0.3">
      <c r="B60" s="54">
        <v>45169</v>
      </c>
      <c r="C60" s="54">
        <v>45198</v>
      </c>
    </row>
    <row r="61" spans="1:7" x14ac:dyDescent="0.3">
      <c r="A61" t="s">
        <v>670</v>
      </c>
      <c r="B61">
        <v>11.946999999999999</v>
      </c>
      <c r="C61">
        <v>12.115</v>
      </c>
      <c r="E61" s="2"/>
    </row>
    <row r="62" spans="1:7" x14ac:dyDescent="0.3">
      <c r="A62" t="s">
        <v>171</v>
      </c>
      <c r="B62">
        <v>11.946999999999999</v>
      </c>
      <c r="C62">
        <v>12.115</v>
      </c>
      <c r="E62" s="2"/>
    </row>
    <row r="63" spans="1:7" x14ac:dyDescent="0.3">
      <c r="A63" t="s">
        <v>671</v>
      </c>
      <c r="B63">
        <v>11.724</v>
      </c>
      <c r="C63">
        <v>11.872999999999999</v>
      </c>
      <c r="E63" s="2"/>
    </row>
    <row r="64" spans="1:7" x14ac:dyDescent="0.3">
      <c r="A64" t="s">
        <v>635</v>
      </c>
      <c r="B64">
        <v>11.723000000000001</v>
      </c>
      <c r="C64">
        <v>11.872999999999999</v>
      </c>
      <c r="E64" s="2"/>
    </row>
    <row r="65" spans="1:5" x14ac:dyDescent="0.3">
      <c r="E65" s="2"/>
    </row>
    <row r="66" spans="1:5" x14ac:dyDescent="0.3">
      <c r="A66" t="s">
        <v>181</v>
      </c>
      <c r="B66" s="34" t="s">
        <v>112</v>
      </c>
    </row>
    <row r="67" spans="1:5" x14ac:dyDescent="0.3">
      <c r="A67" t="s">
        <v>182</v>
      </c>
      <c r="B67" s="34" t="s">
        <v>112</v>
      </c>
    </row>
    <row r="68" spans="1:5" ht="30" customHeight="1" x14ac:dyDescent="0.3">
      <c r="A68" s="53" t="s">
        <v>183</v>
      </c>
      <c r="B68" s="34" t="s">
        <v>112</v>
      </c>
    </row>
    <row r="69" spans="1:5" ht="30" customHeight="1" x14ac:dyDescent="0.3">
      <c r="A69" s="53" t="s">
        <v>184</v>
      </c>
      <c r="B69" s="34" t="s">
        <v>112</v>
      </c>
    </row>
    <row r="70" spans="1:5" x14ac:dyDescent="0.3">
      <c r="A70" t="s">
        <v>1688</v>
      </c>
      <c r="B70" s="55">
        <v>0.45978999999999998</v>
      </c>
    </row>
    <row r="71" spans="1:5" ht="45" customHeight="1" x14ac:dyDescent="0.3">
      <c r="A71" s="53" t="s">
        <v>186</v>
      </c>
      <c r="B71" s="34" t="s">
        <v>112</v>
      </c>
    </row>
    <row r="72" spans="1:5" ht="30" customHeight="1" x14ac:dyDescent="0.3">
      <c r="A72" s="53" t="s">
        <v>187</v>
      </c>
      <c r="B72" s="34" t="s">
        <v>112</v>
      </c>
    </row>
    <row r="73" spans="1:5" ht="30" customHeight="1" x14ac:dyDescent="0.3">
      <c r="A73" s="53" t="s">
        <v>188</v>
      </c>
      <c r="B73" s="34" t="s">
        <v>112</v>
      </c>
    </row>
    <row r="74" spans="1:5" x14ac:dyDescent="0.3">
      <c r="A74" t="s">
        <v>189</v>
      </c>
      <c r="B74" s="34" t="s">
        <v>112</v>
      </c>
    </row>
    <row r="75" spans="1:5" x14ac:dyDescent="0.3">
      <c r="A75" t="s">
        <v>190</v>
      </c>
      <c r="B75" s="34" t="s">
        <v>112</v>
      </c>
    </row>
    <row r="77" spans="1:5" ht="70.05" customHeight="1" x14ac:dyDescent="0.3">
      <c r="A77" s="76" t="s">
        <v>200</v>
      </c>
      <c r="B77" s="76" t="s">
        <v>201</v>
      </c>
      <c r="C77" s="76" t="s">
        <v>5</v>
      </c>
      <c r="D77" s="76" t="s">
        <v>6</v>
      </c>
    </row>
    <row r="78" spans="1:5" ht="70.05" customHeight="1" x14ac:dyDescent="0.3">
      <c r="A78" s="76" t="s">
        <v>1984</v>
      </c>
      <c r="B78" s="76"/>
      <c r="C78" s="76" t="s">
        <v>55</v>
      </c>
      <c r="D7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0" activePane="bottomLeft" state="frozen"/>
      <selection pane="bottomLeft" activeCell="C50" sqref="C5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1985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1986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1692</v>
      </c>
      <c r="B8" s="30" t="s">
        <v>1693</v>
      </c>
      <c r="C8" s="30" t="s">
        <v>1232</v>
      </c>
      <c r="D8" s="13">
        <v>5561</v>
      </c>
      <c r="E8" s="14">
        <v>79.83</v>
      </c>
      <c r="F8" s="15">
        <v>5.3699999999999998E-2</v>
      </c>
      <c r="G8" s="15"/>
    </row>
    <row r="9" spans="1:8" x14ac:dyDescent="0.3">
      <c r="A9" s="12" t="s">
        <v>1381</v>
      </c>
      <c r="B9" s="30" t="s">
        <v>1382</v>
      </c>
      <c r="C9" s="30" t="s">
        <v>1232</v>
      </c>
      <c r="D9" s="13">
        <v>2215</v>
      </c>
      <c r="E9" s="14">
        <v>78.16</v>
      </c>
      <c r="F9" s="15">
        <v>5.2499999999999998E-2</v>
      </c>
      <c r="G9" s="15"/>
    </row>
    <row r="10" spans="1:8" x14ac:dyDescent="0.3">
      <c r="A10" s="12" t="s">
        <v>1194</v>
      </c>
      <c r="B10" s="30" t="s">
        <v>1195</v>
      </c>
      <c r="C10" s="30" t="s">
        <v>1196</v>
      </c>
      <c r="D10" s="13">
        <v>24678</v>
      </c>
      <c r="E10" s="14">
        <v>72.849999999999994</v>
      </c>
      <c r="F10" s="15">
        <v>4.9000000000000002E-2</v>
      </c>
      <c r="G10" s="15"/>
    </row>
    <row r="11" spans="1:8" x14ac:dyDescent="0.3">
      <c r="A11" s="12" t="s">
        <v>1433</v>
      </c>
      <c r="B11" s="30" t="s">
        <v>1434</v>
      </c>
      <c r="C11" s="30" t="s">
        <v>1232</v>
      </c>
      <c r="D11" s="13">
        <v>5891</v>
      </c>
      <c r="E11" s="14">
        <v>72.739999999999995</v>
      </c>
      <c r="F11" s="15">
        <v>4.8899999999999999E-2</v>
      </c>
      <c r="G11" s="15"/>
    </row>
    <row r="12" spans="1:8" x14ac:dyDescent="0.3">
      <c r="A12" s="12" t="s">
        <v>1251</v>
      </c>
      <c r="B12" s="30" t="s">
        <v>1252</v>
      </c>
      <c r="C12" s="30" t="s">
        <v>1253</v>
      </c>
      <c r="D12" s="13">
        <v>15849</v>
      </c>
      <c r="E12" s="14">
        <v>70.430000000000007</v>
      </c>
      <c r="F12" s="15">
        <v>4.7300000000000002E-2</v>
      </c>
      <c r="G12" s="15"/>
    </row>
    <row r="13" spans="1:8" x14ac:dyDescent="0.3">
      <c r="A13" s="12" t="s">
        <v>1399</v>
      </c>
      <c r="B13" s="30" t="s">
        <v>1400</v>
      </c>
      <c r="C13" s="30" t="s">
        <v>1401</v>
      </c>
      <c r="D13" s="13">
        <v>312</v>
      </c>
      <c r="E13" s="14">
        <v>70.22</v>
      </c>
      <c r="F13" s="15">
        <v>4.7199999999999999E-2</v>
      </c>
      <c r="G13" s="15"/>
    </row>
    <row r="14" spans="1:8" x14ac:dyDescent="0.3">
      <c r="A14" s="12" t="s">
        <v>1447</v>
      </c>
      <c r="B14" s="30" t="s">
        <v>1448</v>
      </c>
      <c r="C14" s="30" t="s">
        <v>1371</v>
      </c>
      <c r="D14" s="13">
        <v>2135</v>
      </c>
      <c r="E14" s="14">
        <v>67.489999999999995</v>
      </c>
      <c r="F14" s="15">
        <v>4.5400000000000003E-2</v>
      </c>
      <c r="G14" s="15"/>
    </row>
    <row r="15" spans="1:8" x14ac:dyDescent="0.3">
      <c r="A15" s="12" t="s">
        <v>1122</v>
      </c>
      <c r="B15" s="30" t="s">
        <v>1123</v>
      </c>
      <c r="C15" s="30" t="s">
        <v>1124</v>
      </c>
      <c r="D15" s="13">
        <v>4319</v>
      </c>
      <c r="E15" s="14">
        <v>65.92</v>
      </c>
      <c r="F15" s="15">
        <v>4.4299999999999999E-2</v>
      </c>
      <c r="G15" s="15"/>
    </row>
    <row r="16" spans="1:8" x14ac:dyDescent="0.3">
      <c r="A16" s="12" t="s">
        <v>1379</v>
      </c>
      <c r="B16" s="30" t="s">
        <v>1380</v>
      </c>
      <c r="C16" s="30" t="s">
        <v>1253</v>
      </c>
      <c r="D16" s="13">
        <v>2663</v>
      </c>
      <c r="E16" s="14">
        <v>65.66</v>
      </c>
      <c r="F16" s="15">
        <v>4.41E-2</v>
      </c>
      <c r="G16" s="15"/>
    </row>
    <row r="17" spans="1:7" x14ac:dyDescent="0.3">
      <c r="A17" s="12" t="s">
        <v>1183</v>
      </c>
      <c r="B17" s="30" t="s">
        <v>1184</v>
      </c>
      <c r="C17" s="30" t="s">
        <v>1132</v>
      </c>
      <c r="D17" s="13">
        <v>601</v>
      </c>
      <c r="E17" s="14">
        <v>63.77</v>
      </c>
      <c r="F17" s="15">
        <v>4.2900000000000001E-2</v>
      </c>
      <c r="G17" s="15"/>
    </row>
    <row r="18" spans="1:7" x14ac:dyDescent="0.3">
      <c r="A18" s="12" t="s">
        <v>1734</v>
      </c>
      <c r="B18" s="30" t="s">
        <v>1735</v>
      </c>
      <c r="C18" s="30" t="s">
        <v>1363</v>
      </c>
      <c r="D18" s="13">
        <v>2779</v>
      </c>
      <c r="E18" s="14">
        <v>55.73</v>
      </c>
      <c r="F18" s="15">
        <v>3.7499999999999999E-2</v>
      </c>
      <c r="G18" s="15"/>
    </row>
    <row r="19" spans="1:7" x14ac:dyDescent="0.3">
      <c r="A19" s="12" t="s">
        <v>1347</v>
      </c>
      <c r="B19" s="30" t="s">
        <v>1348</v>
      </c>
      <c r="C19" s="30" t="s">
        <v>1232</v>
      </c>
      <c r="D19" s="13">
        <v>4490</v>
      </c>
      <c r="E19" s="14">
        <v>54.9</v>
      </c>
      <c r="F19" s="15">
        <v>3.6900000000000002E-2</v>
      </c>
      <c r="G19" s="15"/>
    </row>
    <row r="20" spans="1:7" x14ac:dyDescent="0.3">
      <c r="A20" s="12" t="s">
        <v>1224</v>
      </c>
      <c r="B20" s="30" t="s">
        <v>1225</v>
      </c>
      <c r="C20" s="30" t="s">
        <v>1132</v>
      </c>
      <c r="D20" s="13">
        <v>991</v>
      </c>
      <c r="E20" s="14">
        <v>50.18</v>
      </c>
      <c r="F20" s="15">
        <v>3.3700000000000001E-2</v>
      </c>
      <c r="G20" s="15"/>
    </row>
    <row r="21" spans="1:7" x14ac:dyDescent="0.3">
      <c r="A21" s="12" t="s">
        <v>1424</v>
      </c>
      <c r="B21" s="30" t="s">
        <v>1425</v>
      </c>
      <c r="C21" s="30" t="s">
        <v>1145</v>
      </c>
      <c r="D21" s="13">
        <v>1285</v>
      </c>
      <c r="E21" s="14">
        <v>48.38</v>
      </c>
      <c r="F21" s="15">
        <v>3.2500000000000001E-2</v>
      </c>
      <c r="G21" s="15"/>
    </row>
    <row r="22" spans="1:7" x14ac:dyDescent="0.3">
      <c r="A22" s="12" t="s">
        <v>1240</v>
      </c>
      <c r="B22" s="30" t="s">
        <v>1241</v>
      </c>
      <c r="C22" s="30" t="s">
        <v>1232</v>
      </c>
      <c r="D22" s="13">
        <v>913</v>
      </c>
      <c r="E22" s="14">
        <v>47.57</v>
      </c>
      <c r="F22" s="15">
        <v>3.2000000000000001E-2</v>
      </c>
      <c r="G22" s="15"/>
    </row>
    <row r="23" spans="1:7" x14ac:dyDescent="0.3">
      <c r="A23" s="12" t="s">
        <v>1383</v>
      </c>
      <c r="B23" s="30" t="s">
        <v>1384</v>
      </c>
      <c r="C23" s="30" t="s">
        <v>1232</v>
      </c>
      <c r="D23" s="13">
        <v>10849</v>
      </c>
      <c r="E23" s="14">
        <v>44.05</v>
      </c>
      <c r="F23" s="15">
        <v>2.9600000000000001E-2</v>
      </c>
      <c r="G23" s="15"/>
    </row>
    <row r="24" spans="1:7" x14ac:dyDescent="0.3">
      <c r="A24" s="12" t="s">
        <v>1374</v>
      </c>
      <c r="B24" s="30" t="s">
        <v>1375</v>
      </c>
      <c r="C24" s="30" t="s">
        <v>1376</v>
      </c>
      <c r="D24" s="13">
        <v>111</v>
      </c>
      <c r="E24" s="14">
        <v>43.27</v>
      </c>
      <c r="F24" s="15">
        <v>2.9100000000000001E-2</v>
      </c>
      <c r="G24" s="15"/>
    </row>
    <row r="25" spans="1:7" x14ac:dyDescent="0.3">
      <c r="A25" s="12" t="s">
        <v>1696</v>
      </c>
      <c r="B25" s="30" t="s">
        <v>1697</v>
      </c>
      <c r="C25" s="30" t="s">
        <v>1401</v>
      </c>
      <c r="D25" s="13">
        <v>907</v>
      </c>
      <c r="E25" s="14">
        <v>41.15</v>
      </c>
      <c r="F25" s="15">
        <v>2.7699999999999999E-2</v>
      </c>
      <c r="G25" s="15"/>
    </row>
    <row r="26" spans="1:7" x14ac:dyDescent="0.3">
      <c r="A26" s="12" t="s">
        <v>1473</v>
      </c>
      <c r="B26" s="30" t="s">
        <v>1474</v>
      </c>
      <c r="C26" s="30" t="s">
        <v>1414</v>
      </c>
      <c r="D26" s="13">
        <v>7255</v>
      </c>
      <c r="E26" s="14">
        <v>40.75</v>
      </c>
      <c r="F26" s="15">
        <v>2.7400000000000001E-2</v>
      </c>
      <c r="G26" s="15"/>
    </row>
    <row r="27" spans="1:7" x14ac:dyDescent="0.3">
      <c r="A27" s="12" t="s">
        <v>1237</v>
      </c>
      <c r="B27" s="30" t="s">
        <v>1238</v>
      </c>
      <c r="C27" s="30" t="s">
        <v>1239</v>
      </c>
      <c r="D27" s="13">
        <v>1989</v>
      </c>
      <c r="E27" s="14">
        <v>38.35</v>
      </c>
      <c r="F27" s="15">
        <v>2.58E-2</v>
      </c>
      <c r="G27" s="15"/>
    </row>
    <row r="28" spans="1:7" x14ac:dyDescent="0.3">
      <c r="A28" s="12" t="s">
        <v>1987</v>
      </c>
      <c r="B28" s="30" t="s">
        <v>1988</v>
      </c>
      <c r="C28" s="30" t="s">
        <v>1132</v>
      </c>
      <c r="D28" s="13">
        <v>1234</v>
      </c>
      <c r="E28" s="14">
        <v>37.729999999999997</v>
      </c>
      <c r="F28" s="15">
        <v>2.5399999999999999E-2</v>
      </c>
      <c r="G28" s="15"/>
    </row>
    <row r="29" spans="1:7" x14ac:dyDescent="0.3">
      <c r="A29" s="12" t="s">
        <v>1377</v>
      </c>
      <c r="B29" s="30" t="s">
        <v>1378</v>
      </c>
      <c r="C29" s="30" t="s">
        <v>1132</v>
      </c>
      <c r="D29" s="13">
        <v>1080</v>
      </c>
      <c r="E29" s="14">
        <v>37.229999999999997</v>
      </c>
      <c r="F29" s="15">
        <v>2.5000000000000001E-2</v>
      </c>
      <c r="G29" s="15"/>
    </row>
    <row r="30" spans="1:7" x14ac:dyDescent="0.3">
      <c r="A30" s="12" t="s">
        <v>1391</v>
      </c>
      <c r="B30" s="30" t="s">
        <v>1392</v>
      </c>
      <c r="C30" s="30" t="s">
        <v>1371</v>
      </c>
      <c r="D30" s="13">
        <v>2654</v>
      </c>
      <c r="E30" s="14">
        <v>36.86</v>
      </c>
      <c r="F30" s="15">
        <v>2.4799999999999999E-2</v>
      </c>
      <c r="G30" s="15"/>
    </row>
    <row r="31" spans="1:7" x14ac:dyDescent="0.3">
      <c r="A31" s="12" t="s">
        <v>1465</v>
      </c>
      <c r="B31" s="30" t="s">
        <v>1466</v>
      </c>
      <c r="C31" s="30" t="s">
        <v>1295</v>
      </c>
      <c r="D31" s="13">
        <v>1431</v>
      </c>
      <c r="E31" s="14">
        <v>34.909999999999997</v>
      </c>
      <c r="F31" s="15">
        <v>2.35E-2</v>
      </c>
      <c r="G31" s="15"/>
    </row>
    <row r="32" spans="1:7" x14ac:dyDescent="0.3">
      <c r="A32" s="12" t="s">
        <v>1361</v>
      </c>
      <c r="B32" s="30" t="s">
        <v>1362</v>
      </c>
      <c r="C32" s="30" t="s">
        <v>1363</v>
      </c>
      <c r="D32" s="13">
        <v>6216</v>
      </c>
      <c r="E32" s="14">
        <v>34.29</v>
      </c>
      <c r="F32" s="15">
        <v>2.3E-2</v>
      </c>
      <c r="G32" s="15"/>
    </row>
    <row r="33" spans="1:7" x14ac:dyDescent="0.3">
      <c r="A33" s="12" t="s">
        <v>1989</v>
      </c>
      <c r="B33" s="30" t="s">
        <v>1990</v>
      </c>
      <c r="C33" s="30" t="s">
        <v>1271</v>
      </c>
      <c r="D33" s="13">
        <v>1200</v>
      </c>
      <c r="E33" s="14">
        <v>31.77</v>
      </c>
      <c r="F33" s="15">
        <v>2.1399999999999999E-2</v>
      </c>
      <c r="G33" s="15"/>
    </row>
    <row r="34" spans="1:7" x14ac:dyDescent="0.3">
      <c r="A34" s="12" t="s">
        <v>1428</v>
      </c>
      <c r="B34" s="30" t="s">
        <v>1429</v>
      </c>
      <c r="C34" s="30" t="s">
        <v>1363</v>
      </c>
      <c r="D34" s="13">
        <v>3177</v>
      </c>
      <c r="E34" s="14">
        <v>31.5</v>
      </c>
      <c r="F34" s="15">
        <v>2.12E-2</v>
      </c>
      <c r="G34" s="15"/>
    </row>
    <row r="35" spans="1:7" x14ac:dyDescent="0.3">
      <c r="A35" s="12" t="s">
        <v>1812</v>
      </c>
      <c r="B35" s="30" t="s">
        <v>1813</v>
      </c>
      <c r="C35" s="30" t="s">
        <v>1371</v>
      </c>
      <c r="D35" s="13">
        <v>3928</v>
      </c>
      <c r="E35" s="14">
        <v>22.34</v>
      </c>
      <c r="F35" s="15">
        <v>1.4999999999999999E-2</v>
      </c>
      <c r="G35" s="15"/>
    </row>
    <row r="36" spans="1:7" x14ac:dyDescent="0.3">
      <c r="A36" s="12" t="s">
        <v>1356</v>
      </c>
      <c r="B36" s="30" t="s">
        <v>1357</v>
      </c>
      <c r="C36" s="30" t="s">
        <v>1358</v>
      </c>
      <c r="D36" s="13">
        <v>117</v>
      </c>
      <c r="E36" s="14">
        <v>22.25</v>
      </c>
      <c r="F36" s="15">
        <v>1.4999999999999999E-2</v>
      </c>
      <c r="G36" s="15"/>
    </row>
    <row r="37" spans="1:7" x14ac:dyDescent="0.3">
      <c r="A37" s="12" t="s">
        <v>1991</v>
      </c>
      <c r="B37" s="30" t="s">
        <v>1992</v>
      </c>
      <c r="C37" s="30" t="s">
        <v>1202</v>
      </c>
      <c r="D37" s="13">
        <v>1612</v>
      </c>
      <c r="E37" s="14">
        <v>20.18</v>
      </c>
      <c r="F37" s="15">
        <v>1.3599999999999999E-2</v>
      </c>
      <c r="G37" s="15"/>
    </row>
    <row r="38" spans="1:7" x14ac:dyDescent="0.3">
      <c r="A38" s="16" t="s">
        <v>124</v>
      </c>
      <c r="B38" s="31"/>
      <c r="C38" s="31"/>
      <c r="D38" s="17"/>
      <c r="E38" s="37">
        <v>1480.46</v>
      </c>
      <c r="F38" s="38">
        <v>0.99539999999999995</v>
      </c>
      <c r="G38" s="20"/>
    </row>
    <row r="39" spans="1:7" x14ac:dyDescent="0.3">
      <c r="A39" s="16" t="s">
        <v>1477</v>
      </c>
      <c r="B39" s="30"/>
      <c r="C39" s="30"/>
      <c r="D39" s="13"/>
      <c r="E39" s="14"/>
      <c r="F39" s="15"/>
      <c r="G39" s="15"/>
    </row>
    <row r="40" spans="1:7" x14ac:dyDescent="0.3">
      <c r="A40" s="16" t="s">
        <v>124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154</v>
      </c>
      <c r="B41" s="32"/>
      <c r="C41" s="32"/>
      <c r="D41" s="22"/>
      <c r="E41" s="27">
        <v>1480.46</v>
      </c>
      <c r="F41" s="28">
        <v>0.99539999999999995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155</v>
      </c>
      <c r="B44" s="30"/>
      <c r="C44" s="30"/>
      <c r="D44" s="13"/>
      <c r="E44" s="14"/>
      <c r="F44" s="15"/>
      <c r="G44" s="15"/>
    </row>
    <row r="45" spans="1:7" x14ac:dyDescent="0.3">
      <c r="A45" s="12" t="s">
        <v>156</v>
      </c>
      <c r="B45" s="30"/>
      <c r="C45" s="30"/>
      <c r="D45" s="13"/>
      <c r="E45" s="14">
        <v>6.99</v>
      </c>
      <c r="F45" s="15">
        <v>4.7000000000000002E-3</v>
      </c>
      <c r="G45" s="15">
        <v>6.8055000000000004E-2</v>
      </c>
    </row>
    <row r="46" spans="1:7" x14ac:dyDescent="0.3">
      <c r="A46" s="16" t="s">
        <v>124</v>
      </c>
      <c r="B46" s="31"/>
      <c r="C46" s="31"/>
      <c r="D46" s="17"/>
      <c r="E46" s="37">
        <v>6.99</v>
      </c>
      <c r="F46" s="38">
        <v>4.7000000000000002E-3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154</v>
      </c>
      <c r="B48" s="32"/>
      <c r="C48" s="32"/>
      <c r="D48" s="22"/>
      <c r="E48" s="18">
        <v>6.99</v>
      </c>
      <c r="F48" s="19">
        <v>4.7000000000000002E-3</v>
      </c>
      <c r="G48" s="20"/>
    </row>
    <row r="49" spans="1:7" x14ac:dyDescent="0.3">
      <c r="A49" s="12" t="s">
        <v>157</v>
      </c>
      <c r="B49" s="30"/>
      <c r="C49" s="30"/>
      <c r="D49" s="13"/>
      <c r="E49" s="14">
        <v>2.6083999999999999E-3</v>
      </c>
      <c r="F49" s="15">
        <v>9.9999999999999995E-7</v>
      </c>
      <c r="G49" s="15"/>
    </row>
    <row r="50" spans="1:7" x14ac:dyDescent="0.3">
      <c r="A50" s="12" t="s">
        <v>158</v>
      </c>
      <c r="B50" s="30"/>
      <c r="C50" s="30"/>
      <c r="D50" s="13"/>
      <c r="E50" s="14">
        <v>0.17739160000000001</v>
      </c>
      <c r="F50" s="24">
        <v>-1.01E-4</v>
      </c>
      <c r="G50" s="15">
        <v>6.8055000000000004E-2</v>
      </c>
    </row>
    <row r="51" spans="1:7" x14ac:dyDescent="0.3">
      <c r="A51" s="25" t="s">
        <v>159</v>
      </c>
      <c r="B51" s="33"/>
      <c r="C51" s="33"/>
      <c r="D51" s="26"/>
      <c r="E51" s="27">
        <v>1487.63</v>
      </c>
      <c r="F51" s="28">
        <v>1</v>
      </c>
      <c r="G51" s="28"/>
    </row>
    <row r="56" spans="1:7" x14ac:dyDescent="0.3">
      <c r="A56" s="1" t="s">
        <v>162</v>
      </c>
    </row>
    <row r="57" spans="1:7" x14ac:dyDescent="0.3">
      <c r="A57" s="53" t="s">
        <v>163</v>
      </c>
      <c r="B57" s="34" t="s">
        <v>112</v>
      </c>
    </row>
    <row r="58" spans="1:7" x14ac:dyDescent="0.3">
      <c r="A58" t="s">
        <v>164</v>
      </c>
    </row>
    <row r="59" spans="1:7" x14ac:dyDescent="0.3">
      <c r="A59" t="s">
        <v>165</v>
      </c>
      <c r="B59" t="s">
        <v>166</v>
      </c>
      <c r="C59" t="s">
        <v>166</v>
      </c>
    </row>
    <row r="60" spans="1:7" x14ac:dyDescent="0.3">
      <c r="B60" s="54">
        <v>45169</v>
      </c>
      <c r="C60" s="54">
        <v>45198</v>
      </c>
    </row>
    <row r="61" spans="1:7" x14ac:dyDescent="0.3">
      <c r="A61" t="s">
        <v>170</v>
      </c>
      <c r="B61">
        <v>11.0062</v>
      </c>
      <c r="C61">
        <v>11.2652</v>
      </c>
      <c r="E61" s="2"/>
    </row>
    <row r="62" spans="1:7" x14ac:dyDescent="0.3">
      <c r="A62" t="s">
        <v>171</v>
      </c>
      <c r="B62">
        <v>10.8522</v>
      </c>
      <c r="C62">
        <v>11.1075</v>
      </c>
      <c r="E62" s="2"/>
    </row>
    <row r="63" spans="1:7" x14ac:dyDescent="0.3">
      <c r="A63" t="s">
        <v>634</v>
      </c>
      <c r="B63">
        <v>10.873799999999999</v>
      </c>
      <c r="C63">
        <v>11.1235</v>
      </c>
      <c r="E63" s="2"/>
    </row>
    <row r="64" spans="1:7" x14ac:dyDescent="0.3">
      <c r="A64" t="s">
        <v>635</v>
      </c>
      <c r="B64">
        <v>10.8734</v>
      </c>
      <c r="C64">
        <v>11.123100000000001</v>
      </c>
      <c r="E64" s="2"/>
    </row>
    <row r="65" spans="1:5" x14ac:dyDescent="0.3">
      <c r="E65" s="2"/>
    </row>
    <row r="66" spans="1:5" x14ac:dyDescent="0.3">
      <c r="A66" t="s">
        <v>181</v>
      </c>
      <c r="B66" s="34" t="s">
        <v>112</v>
      </c>
    </row>
    <row r="67" spans="1:5" x14ac:dyDescent="0.3">
      <c r="A67" t="s">
        <v>182</v>
      </c>
      <c r="B67" s="34" t="s">
        <v>112</v>
      </c>
    </row>
    <row r="68" spans="1:5" ht="30" customHeight="1" x14ac:dyDescent="0.3">
      <c r="A68" s="53" t="s">
        <v>183</v>
      </c>
      <c r="B68" s="34" t="s">
        <v>112</v>
      </c>
    </row>
    <row r="69" spans="1:5" ht="30" customHeight="1" x14ac:dyDescent="0.3">
      <c r="A69" s="53" t="s">
        <v>184</v>
      </c>
      <c r="B69" s="34" t="s">
        <v>112</v>
      </c>
    </row>
    <row r="70" spans="1:5" x14ac:dyDescent="0.3">
      <c r="A70" t="s">
        <v>1688</v>
      </c>
      <c r="B70" s="55">
        <v>0.44988800000000001</v>
      </c>
    </row>
    <row r="71" spans="1:5" ht="45" customHeight="1" x14ac:dyDescent="0.3">
      <c r="A71" s="53" t="s">
        <v>186</v>
      </c>
      <c r="B71" s="34" t="s">
        <v>112</v>
      </c>
    </row>
    <row r="72" spans="1:5" ht="30" customHeight="1" x14ac:dyDescent="0.3">
      <c r="A72" s="53" t="s">
        <v>187</v>
      </c>
      <c r="B72" s="34" t="s">
        <v>112</v>
      </c>
    </row>
    <row r="73" spans="1:5" ht="30" customHeight="1" x14ac:dyDescent="0.3">
      <c r="A73" s="53" t="s">
        <v>188</v>
      </c>
      <c r="B73" s="34" t="s">
        <v>112</v>
      </c>
    </row>
    <row r="74" spans="1:5" x14ac:dyDescent="0.3">
      <c r="A74" t="s">
        <v>189</v>
      </c>
      <c r="B74" s="34" t="s">
        <v>112</v>
      </c>
    </row>
    <row r="75" spans="1:5" x14ac:dyDescent="0.3">
      <c r="A75" t="s">
        <v>190</v>
      </c>
      <c r="B75" s="34" t="s">
        <v>112</v>
      </c>
    </row>
    <row r="77" spans="1:5" ht="70.05" customHeight="1" x14ac:dyDescent="0.3">
      <c r="A77" s="76" t="s">
        <v>200</v>
      </c>
      <c r="B77" s="76" t="s">
        <v>201</v>
      </c>
      <c r="C77" s="76" t="s">
        <v>5</v>
      </c>
      <c r="D77" s="76" t="s">
        <v>6</v>
      </c>
    </row>
    <row r="78" spans="1:5" ht="70.05" customHeight="1" x14ac:dyDescent="0.3">
      <c r="A78" s="76" t="s">
        <v>1993</v>
      </c>
      <c r="B78" s="76"/>
      <c r="C78" s="76" t="s">
        <v>65</v>
      </c>
      <c r="D7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70" activePane="bottomLeft" state="frozen"/>
      <selection pane="bottomLeft" activeCell="B70" sqref="B7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1994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1995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16373</v>
      </c>
      <c r="E8" s="14">
        <v>249.9</v>
      </c>
      <c r="F8" s="15">
        <v>0.1326</v>
      </c>
      <c r="G8" s="15"/>
    </row>
    <row r="9" spans="1:8" x14ac:dyDescent="0.3">
      <c r="A9" s="12" t="s">
        <v>1125</v>
      </c>
      <c r="B9" s="30" t="s">
        <v>1126</v>
      </c>
      <c r="C9" s="30" t="s">
        <v>1127</v>
      </c>
      <c r="D9" s="13">
        <v>7381</v>
      </c>
      <c r="E9" s="14">
        <v>173.08</v>
      </c>
      <c r="F9" s="15">
        <v>9.1899999999999996E-2</v>
      </c>
      <c r="G9" s="15"/>
    </row>
    <row r="10" spans="1:8" x14ac:dyDescent="0.3">
      <c r="A10" s="12" t="s">
        <v>1128</v>
      </c>
      <c r="B10" s="30" t="s">
        <v>1129</v>
      </c>
      <c r="C10" s="30" t="s">
        <v>1124</v>
      </c>
      <c r="D10" s="13">
        <v>15279</v>
      </c>
      <c r="E10" s="14">
        <v>145.44</v>
      </c>
      <c r="F10" s="15">
        <v>7.7200000000000005E-2</v>
      </c>
      <c r="G10" s="15"/>
    </row>
    <row r="11" spans="1:8" x14ac:dyDescent="0.3">
      <c r="A11" s="12" t="s">
        <v>1692</v>
      </c>
      <c r="B11" s="30" t="s">
        <v>1693</v>
      </c>
      <c r="C11" s="30" t="s">
        <v>1232</v>
      </c>
      <c r="D11" s="13">
        <v>7788</v>
      </c>
      <c r="E11" s="14">
        <v>111.79</v>
      </c>
      <c r="F11" s="15">
        <v>5.9299999999999999E-2</v>
      </c>
      <c r="G11" s="15"/>
    </row>
    <row r="12" spans="1:8" x14ac:dyDescent="0.3">
      <c r="A12" s="12" t="s">
        <v>1251</v>
      </c>
      <c r="B12" s="30" t="s">
        <v>1252</v>
      </c>
      <c r="C12" s="30" t="s">
        <v>1253</v>
      </c>
      <c r="D12" s="13">
        <v>19319</v>
      </c>
      <c r="E12" s="14">
        <v>85.85</v>
      </c>
      <c r="F12" s="15">
        <v>4.5600000000000002E-2</v>
      </c>
      <c r="G12" s="15"/>
    </row>
    <row r="13" spans="1:8" x14ac:dyDescent="0.3">
      <c r="A13" s="12" t="s">
        <v>1364</v>
      </c>
      <c r="B13" s="30" t="s">
        <v>1365</v>
      </c>
      <c r="C13" s="30" t="s">
        <v>1366</v>
      </c>
      <c r="D13" s="13">
        <v>2638</v>
      </c>
      <c r="E13" s="14">
        <v>79.760000000000005</v>
      </c>
      <c r="F13" s="15">
        <v>4.2299999999999997E-2</v>
      </c>
      <c r="G13" s="15"/>
    </row>
    <row r="14" spans="1:8" x14ac:dyDescent="0.3">
      <c r="A14" s="12" t="s">
        <v>1381</v>
      </c>
      <c r="B14" s="30" t="s">
        <v>1382</v>
      </c>
      <c r="C14" s="30" t="s">
        <v>1232</v>
      </c>
      <c r="D14" s="13">
        <v>2235</v>
      </c>
      <c r="E14" s="14">
        <v>78.86</v>
      </c>
      <c r="F14" s="15">
        <v>4.19E-2</v>
      </c>
      <c r="G14" s="15"/>
    </row>
    <row r="15" spans="1:8" x14ac:dyDescent="0.3">
      <c r="A15" s="12" t="s">
        <v>1185</v>
      </c>
      <c r="B15" s="30" t="s">
        <v>1186</v>
      </c>
      <c r="C15" s="30" t="s">
        <v>1124</v>
      </c>
      <c r="D15" s="13">
        <v>6051</v>
      </c>
      <c r="E15" s="14">
        <v>62.73</v>
      </c>
      <c r="F15" s="15">
        <v>3.3300000000000003E-2</v>
      </c>
      <c r="G15" s="15"/>
    </row>
    <row r="16" spans="1:8" x14ac:dyDescent="0.3">
      <c r="A16" s="12" t="s">
        <v>1146</v>
      </c>
      <c r="B16" s="30" t="s">
        <v>1147</v>
      </c>
      <c r="C16" s="30" t="s">
        <v>1124</v>
      </c>
      <c r="D16" s="13">
        <v>3209</v>
      </c>
      <c r="E16" s="14">
        <v>55.7</v>
      </c>
      <c r="F16" s="15">
        <v>2.9600000000000001E-2</v>
      </c>
      <c r="G16" s="15"/>
    </row>
    <row r="17" spans="1:7" x14ac:dyDescent="0.3">
      <c r="A17" s="12" t="s">
        <v>1694</v>
      </c>
      <c r="B17" s="30" t="s">
        <v>1695</v>
      </c>
      <c r="C17" s="30" t="s">
        <v>1159</v>
      </c>
      <c r="D17" s="13">
        <v>5503</v>
      </c>
      <c r="E17" s="14">
        <v>50.98</v>
      </c>
      <c r="F17" s="15">
        <v>2.7099999999999999E-2</v>
      </c>
      <c r="G17" s="15"/>
    </row>
    <row r="18" spans="1:7" x14ac:dyDescent="0.3">
      <c r="A18" s="12" t="s">
        <v>1291</v>
      </c>
      <c r="B18" s="30" t="s">
        <v>1292</v>
      </c>
      <c r="C18" s="30" t="s">
        <v>1124</v>
      </c>
      <c r="D18" s="13">
        <v>8373</v>
      </c>
      <c r="E18" s="14">
        <v>50.12</v>
      </c>
      <c r="F18" s="15">
        <v>2.6599999999999999E-2</v>
      </c>
      <c r="G18" s="15"/>
    </row>
    <row r="19" spans="1:7" x14ac:dyDescent="0.3">
      <c r="A19" s="12" t="s">
        <v>1379</v>
      </c>
      <c r="B19" s="30" t="s">
        <v>1380</v>
      </c>
      <c r="C19" s="30" t="s">
        <v>1253</v>
      </c>
      <c r="D19" s="13">
        <v>1948</v>
      </c>
      <c r="E19" s="14">
        <v>48.03</v>
      </c>
      <c r="F19" s="15">
        <v>2.5499999999999998E-2</v>
      </c>
      <c r="G19" s="15"/>
    </row>
    <row r="20" spans="1:7" x14ac:dyDescent="0.3">
      <c r="A20" s="12" t="s">
        <v>1415</v>
      </c>
      <c r="B20" s="30" t="s">
        <v>1416</v>
      </c>
      <c r="C20" s="30" t="s">
        <v>1202</v>
      </c>
      <c r="D20" s="13">
        <v>582</v>
      </c>
      <c r="E20" s="14">
        <v>45.46</v>
      </c>
      <c r="F20" s="15">
        <v>2.41E-2</v>
      </c>
      <c r="G20" s="15"/>
    </row>
    <row r="21" spans="1:7" x14ac:dyDescent="0.3">
      <c r="A21" s="12" t="s">
        <v>1447</v>
      </c>
      <c r="B21" s="30" t="s">
        <v>1448</v>
      </c>
      <c r="C21" s="30" t="s">
        <v>1371</v>
      </c>
      <c r="D21" s="13">
        <v>984</v>
      </c>
      <c r="E21" s="14">
        <v>31.1</v>
      </c>
      <c r="F21" s="15">
        <v>1.6500000000000001E-2</v>
      </c>
      <c r="G21" s="15"/>
    </row>
    <row r="22" spans="1:7" x14ac:dyDescent="0.3">
      <c r="A22" s="12" t="s">
        <v>1183</v>
      </c>
      <c r="B22" s="30" t="s">
        <v>1184</v>
      </c>
      <c r="C22" s="30" t="s">
        <v>1132</v>
      </c>
      <c r="D22" s="13">
        <v>290</v>
      </c>
      <c r="E22" s="14">
        <v>30.77</v>
      </c>
      <c r="F22" s="15">
        <v>1.6299999999999999E-2</v>
      </c>
      <c r="G22" s="15"/>
    </row>
    <row r="23" spans="1:7" x14ac:dyDescent="0.3">
      <c r="A23" s="12" t="s">
        <v>1426</v>
      </c>
      <c r="B23" s="30" t="s">
        <v>1427</v>
      </c>
      <c r="C23" s="30" t="s">
        <v>1132</v>
      </c>
      <c r="D23" s="13">
        <v>1953</v>
      </c>
      <c r="E23" s="14">
        <v>30.35</v>
      </c>
      <c r="F23" s="15">
        <v>1.61E-2</v>
      </c>
      <c r="G23" s="15"/>
    </row>
    <row r="24" spans="1:7" x14ac:dyDescent="0.3">
      <c r="A24" s="12" t="s">
        <v>1459</v>
      </c>
      <c r="B24" s="30" t="s">
        <v>1460</v>
      </c>
      <c r="C24" s="30" t="s">
        <v>1371</v>
      </c>
      <c r="D24" s="13">
        <v>910</v>
      </c>
      <c r="E24" s="14">
        <v>28.65</v>
      </c>
      <c r="F24" s="15">
        <v>1.52E-2</v>
      </c>
      <c r="G24" s="15"/>
    </row>
    <row r="25" spans="1:7" x14ac:dyDescent="0.3">
      <c r="A25" s="12" t="s">
        <v>1433</v>
      </c>
      <c r="B25" s="30" t="s">
        <v>1434</v>
      </c>
      <c r="C25" s="30" t="s">
        <v>1232</v>
      </c>
      <c r="D25" s="13">
        <v>2309</v>
      </c>
      <c r="E25" s="14">
        <v>28.51</v>
      </c>
      <c r="F25" s="15">
        <v>1.5100000000000001E-2</v>
      </c>
      <c r="G25" s="15"/>
    </row>
    <row r="26" spans="1:7" x14ac:dyDescent="0.3">
      <c r="A26" s="12" t="s">
        <v>1143</v>
      </c>
      <c r="B26" s="30" t="s">
        <v>1144</v>
      </c>
      <c r="C26" s="30" t="s">
        <v>1145</v>
      </c>
      <c r="D26" s="13">
        <v>2356</v>
      </c>
      <c r="E26" s="14">
        <v>27.3</v>
      </c>
      <c r="F26" s="15">
        <v>1.4500000000000001E-2</v>
      </c>
      <c r="G26" s="15"/>
    </row>
    <row r="27" spans="1:7" x14ac:dyDescent="0.3">
      <c r="A27" s="12" t="s">
        <v>1154</v>
      </c>
      <c r="B27" s="30" t="s">
        <v>1155</v>
      </c>
      <c r="C27" s="30" t="s">
        <v>1156</v>
      </c>
      <c r="D27" s="13">
        <v>10367</v>
      </c>
      <c r="E27" s="14">
        <v>25.46</v>
      </c>
      <c r="F27" s="15">
        <v>1.35E-2</v>
      </c>
      <c r="G27" s="15"/>
    </row>
    <row r="28" spans="1:7" x14ac:dyDescent="0.3">
      <c r="A28" s="12" t="s">
        <v>1130</v>
      </c>
      <c r="B28" s="30" t="s">
        <v>1131</v>
      </c>
      <c r="C28" s="30" t="s">
        <v>1132</v>
      </c>
      <c r="D28" s="13">
        <v>3842</v>
      </c>
      <c r="E28" s="14">
        <v>24.21</v>
      </c>
      <c r="F28" s="15">
        <v>1.2800000000000001E-2</v>
      </c>
      <c r="G28" s="15"/>
    </row>
    <row r="29" spans="1:7" x14ac:dyDescent="0.3">
      <c r="A29" s="12" t="s">
        <v>1285</v>
      </c>
      <c r="B29" s="30" t="s">
        <v>1286</v>
      </c>
      <c r="C29" s="30" t="s">
        <v>1164</v>
      </c>
      <c r="D29" s="13">
        <v>17599</v>
      </c>
      <c r="E29" s="14">
        <v>22.69</v>
      </c>
      <c r="F29" s="15">
        <v>1.2E-2</v>
      </c>
      <c r="G29" s="15"/>
    </row>
    <row r="30" spans="1:7" x14ac:dyDescent="0.3">
      <c r="A30" s="12" t="s">
        <v>1242</v>
      </c>
      <c r="B30" s="30" t="s">
        <v>1243</v>
      </c>
      <c r="C30" s="30" t="s">
        <v>1182</v>
      </c>
      <c r="D30" s="13">
        <v>252</v>
      </c>
      <c r="E30" s="14">
        <v>20.8</v>
      </c>
      <c r="F30" s="15">
        <v>1.0999999999999999E-2</v>
      </c>
      <c r="G30" s="15"/>
    </row>
    <row r="31" spans="1:7" x14ac:dyDescent="0.3">
      <c r="A31" s="12" t="s">
        <v>1160</v>
      </c>
      <c r="B31" s="30" t="s">
        <v>1161</v>
      </c>
      <c r="C31" s="30" t="s">
        <v>1124</v>
      </c>
      <c r="D31" s="13">
        <v>1424</v>
      </c>
      <c r="E31" s="14">
        <v>20.350000000000001</v>
      </c>
      <c r="F31" s="15">
        <v>1.0800000000000001E-2</v>
      </c>
      <c r="G31" s="15"/>
    </row>
    <row r="32" spans="1:7" x14ac:dyDescent="0.3">
      <c r="A32" s="12" t="s">
        <v>1337</v>
      </c>
      <c r="B32" s="30" t="s">
        <v>1338</v>
      </c>
      <c r="C32" s="30" t="s">
        <v>1156</v>
      </c>
      <c r="D32" s="13">
        <v>9943</v>
      </c>
      <c r="E32" s="14">
        <v>19.86</v>
      </c>
      <c r="F32" s="15">
        <v>1.0500000000000001E-2</v>
      </c>
      <c r="G32" s="15"/>
    </row>
    <row r="33" spans="1:7" x14ac:dyDescent="0.3">
      <c r="A33" s="12" t="s">
        <v>1210</v>
      </c>
      <c r="B33" s="30" t="s">
        <v>1211</v>
      </c>
      <c r="C33" s="30" t="s">
        <v>1202</v>
      </c>
      <c r="D33" s="13">
        <v>1184</v>
      </c>
      <c r="E33" s="14">
        <v>18.239999999999998</v>
      </c>
      <c r="F33" s="15">
        <v>9.7000000000000003E-3</v>
      </c>
      <c r="G33" s="15"/>
    </row>
    <row r="34" spans="1:7" x14ac:dyDescent="0.3">
      <c r="A34" s="12" t="s">
        <v>1399</v>
      </c>
      <c r="B34" s="30" t="s">
        <v>1400</v>
      </c>
      <c r="C34" s="30" t="s">
        <v>1401</v>
      </c>
      <c r="D34" s="13">
        <v>78</v>
      </c>
      <c r="E34" s="14">
        <v>17.559999999999999</v>
      </c>
      <c r="F34" s="15">
        <v>9.2999999999999992E-3</v>
      </c>
      <c r="G34" s="15"/>
    </row>
    <row r="35" spans="1:7" x14ac:dyDescent="0.3">
      <c r="A35" s="12" t="s">
        <v>1138</v>
      </c>
      <c r="B35" s="30" t="s">
        <v>1139</v>
      </c>
      <c r="C35" s="30" t="s">
        <v>1140</v>
      </c>
      <c r="D35" s="13">
        <v>721</v>
      </c>
      <c r="E35" s="14">
        <v>17.399999999999999</v>
      </c>
      <c r="F35" s="15">
        <v>9.1999999999999998E-3</v>
      </c>
      <c r="G35" s="15"/>
    </row>
    <row r="36" spans="1:7" x14ac:dyDescent="0.3">
      <c r="A36" s="12" t="s">
        <v>1347</v>
      </c>
      <c r="B36" s="30" t="s">
        <v>1348</v>
      </c>
      <c r="C36" s="30" t="s">
        <v>1232</v>
      </c>
      <c r="D36" s="13">
        <v>1362</v>
      </c>
      <c r="E36" s="14">
        <v>16.649999999999999</v>
      </c>
      <c r="F36" s="15">
        <v>8.8000000000000005E-3</v>
      </c>
      <c r="G36" s="15"/>
    </row>
    <row r="37" spans="1:7" x14ac:dyDescent="0.3">
      <c r="A37" s="12" t="s">
        <v>1221</v>
      </c>
      <c r="B37" s="30" t="s">
        <v>1222</v>
      </c>
      <c r="C37" s="30" t="s">
        <v>1223</v>
      </c>
      <c r="D37" s="13">
        <v>8509</v>
      </c>
      <c r="E37" s="14">
        <v>16.32</v>
      </c>
      <c r="F37" s="15">
        <v>8.6999999999999994E-3</v>
      </c>
      <c r="G37" s="15"/>
    </row>
    <row r="38" spans="1:7" x14ac:dyDescent="0.3">
      <c r="A38" s="12" t="s">
        <v>1289</v>
      </c>
      <c r="B38" s="30" t="s">
        <v>1290</v>
      </c>
      <c r="C38" s="30" t="s">
        <v>1164</v>
      </c>
      <c r="D38" s="13">
        <v>2028</v>
      </c>
      <c r="E38" s="14">
        <v>15.81</v>
      </c>
      <c r="F38" s="15">
        <v>8.3999999999999995E-3</v>
      </c>
      <c r="G38" s="15"/>
    </row>
    <row r="39" spans="1:7" x14ac:dyDescent="0.3">
      <c r="A39" s="12" t="s">
        <v>1246</v>
      </c>
      <c r="B39" s="30" t="s">
        <v>1247</v>
      </c>
      <c r="C39" s="30" t="s">
        <v>1193</v>
      </c>
      <c r="D39" s="13">
        <v>3187</v>
      </c>
      <c r="E39" s="14">
        <v>15.7</v>
      </c>
      <c r="F39" s="15">
        <v>8.3000000000000001E-3</v>
      </c>
      <c r="G39" s="15"/>
    </row>
    <row r="40" spans="1:7" x14ac:dyDescent="0.3">
      <c r="A40" s="12" t="s">
        <v>1180</v>
      </c>
      <c r="B40" s="30" t="s">
        <v>1181</v>
      </c>
      <c r="C40" s="30" t="s">
        <v>1182</v>
      </c>
      <c r="D40" s="13">
        <v>805</v>
      </c>
      <c r="E40" s="14">
        <v>15.64</v>
      </c>
      <c r="F40" s="15">
        <v>8.3000000000000001E-3</v>
      </c>
      <c r="G40" s="15"/>
    </row>
    <row r="41" spans="1:7" x14ac:dyDescent="0.3">
      <c r="A41" s="12" t="s">
        <v>1277</v>
      </c>
      <c r="B41" s="30" t="s">
        <v>1278</v>
      </c>
      <c r="C41" s="30" t="s">
        <v>1167</v>
      </c>
      <c r="D41" s="13">
        <v>2345</v>
      </c>
      <c r="E41" s="14">
        <v>14.95</v>
      </c>
      <c r="F41" s="15">
        <v>7.9000000000000008E-3</v>
      </c>
      <c r="G41" s="15"/>
    </row>
    <row r="42" spans="1:7" x14ac:dyDescent="0.3">
      <c r="A42" s="12" t="s">
        <v>1298</v>
      </c>
      <c r="B42" s="30" t="s">
        <v>1299</v>
      </c>
      <c r="C42" s="30" t="s">
        <v>1145</v>
      </c>
      <c r="D42" s="13">
        <v>266</v>
      </c>
      <c r="E42" s="14">
        <v>14.86</v>
      </c>
      <c r="F42" s="15">
        <v>7.9000000000000008E-3</v>
      </c>
      <c r="G42" s="15"/>
    </row>
    <row r="43" spans="1:7" x14ac:dyDescent="0.3">
      <c r="A43" s="12" t="s">
        <v>1194</v>
      </c>
      <c r="B43" s="30" t="s">
        <v>1195</v>
      </c>
      <c r="C43" s="30" t="s">
        <v>1196</v>
      </c>
      <c r="D43" s="13">
        <v>4975</v>
      </c>
      <c r="E43" s="14">
        <v>14.69</v>
      </c>
      <c r="F43" s="15">
        <v>7.7999999999999996E-3</v>
      </c>
      <c r="G43" s="15"/>
    </row>
    <row r="44" spans="1:7" x14ac:dyDescent="0.3">
      <c r="A44" s="12" t="s">
        <v>1148</v>
      </c>
      <c r="B44" s="30" t="s">
        <v>1149</v>
      </c>
      <c r="C44" s="30" t="s">
        <v>1150</v>
      </c>
      <c r="D44" s="13">
        <v>1744</v>
      </c>
      <c r="E44" s="14">
        <v>14.39</v>
      </c>
      <c r="F44" s="15">
        <v>7.6E-3</v>
      </c>
      <c r="G44" s="15"/>
    </row>
    <row r="45" spans="1:7" x14ac:dyDescent="0.3">
      <c r="A45" s="12" t="s">
        <v>1226</v>
      </c>
      <c r="B45" s="30" t="s">
        <v>1227</v>
      </c>
      <c r="C45" s="30" t="s">
        <v>1145</v>
      </c>
      <c r="D45" s="13">
        <v>1145</v>
      </c>
      <c r="E45" s="14">
        <v>13.58</v>
      </c>
      <c r="F45" s="15">
        <v>7.1999999999999998E-3</v>
      </c>
      <c r="G45" s="15"/>
    </row>
    <row r="46" spans="1:7" x14ac:dyDescent="0.3">
      <c r="A46" s="12" t="s">
        <v>1165</v>
      </c>
      <c r="B46" s="30" t="s">
        <v>1166</v>
      </c>
      <c r="C46" s="30" t="s">
        <v>1167</v>
      </c>
      <c r="D46" s="13">
        <v>983</v>
      </c>
      <c r="E46" s="14">
        <v>12.83</v>
      </c>
      <c r="F46" s="15">
        <v>6.7999999999999996E-3</v>
      </c>
      <c r="G46" s="15"/>
    </row>
    <row r="47" spans="1:7" x14ac:dyDescent="0.3">
      <c r="A47" s="12" t="s">
        <v>1224</v>
      </c>
      <c r="B47" s="30" t="s">
        <v>1225</v>
      </c>
      <c r="C47" s="30" t="s">
        <v>1132</v>
      </c>
      <c r="D47" s="13">
        <v>247</v>
      </c>
      <c r="E47" s="14">
        <v>12.51</v>
      </c>
      <c r="F47" s="15">
        <v>6.6E-3</v>
      </c>
      <c r="G47" s="15"/>
    </row>
    <row r="48" spans="1:7" x14ac:dyDescent="0.3">
      <c r="A48" s="12" t="s">
        <v>1383</v>
      </c>
      <c r="B48" s="30" t="s">
        <v>1384</v>
      </c>
      <c r="C48" s="30" t="s">
        <v>1232</v>
      </c>
      <c r="D48" s="13">
        <v>3076</v>
      </c>
      <c r="E48" s="14">
        <v>12.49</v>
      </c>
      <c r="F48" s="15">
        <v>6.6E-3</v>
      </c>
      <c r="G48" s="15"/>
    </row>
    <row r="49" spans="1:7" x14ac:dyDescent="0.3">
      <c r="A49" s="12" t="s">
        <v>1696</v>
      </c>
      <c r="B49" s="30" t="s">
        <v>1697</v>
      </c>
      <c r="C49" s="30" t="s">
        <v>1401</v>
      </c>
      <c r="D49" s="13">
        <v>258</v>
      </c>
      <c r="E49" s="14">
        <v>11.71</v>
      </c>
      <c r="F49" s="15">
        <v>6.1999999999999998E-3</v>
      </c>
      <c r="G49" s="15"/>
    </row>
    <row r="50" spans="1:7" x14ac:dyDescent="0.3">
      <c r="A50" s="12" t="s">
        <v>1412</v>
      </c>
      <c r="B50" s="30" t="s">
        <v>1413</v>
      </c>
      <c r="C50" s="30" t="s">
        <v>1414</v>
      </c>
      <c r="D50" s="13">
        <v>1318</v>
      </c>
      <c r="E50" s="14">
        <v>11.56</v>
      </c>
      <c r="F50" s="15">
        <v>6.1000000000000004E-3</v>
      </c>
      <c r="G50" s="15"/>
    </row>
    <row r="51" spans="1:7" x14ac:dyDescent="0.3">
      <c r="A51" s="12" t="s">
        <v>1309</v>
      </c>
      <c r="B51" s="30" t="s">
        <v>1310</v>
      </c>
      <c r="C51" s="30" t="s">
        <v>1302</v>
      </c>
      <c r="D51" s="13">
        <v>220</v>
      </c>
      <c r="E51" s="14">
        <v>11.3</v>
      </c>
      <c r="F51" s="15">
        <v>6.0000000000000001E-3</v>
      </c>
      <c r="G51" s="15"/>
    </row>
    <row r="52" spans="1:7" x14ac:dyDescent="0.3">
      <c r="A52" s="12" t="s">
        <v>1424</v>
      </c>
      <c r="B52" s="30" t="s">
        <v>1425</v>
      </c>
      <c r="C52" s="30" t="s">
        <v>1145</v>
      </c>
      <c r="D52" s="13">
        <v>278</v>
      </c>
      <c r="E52" s="14">
        <v>10.47</v>
      </c>
      <c r="F52" s="15">
        <v>5.5999999999999999E-3</v>
      </c>
      <c r="G52" s="15"/>
    </row>
    <row r="53" spans="1:7" x14ac:dyDescent="0.3">
      <c r="A53" s="12" t="s">
        <v>1240</v>
      </c>
      <c r="B53" s="30" t="s">
        <v>1241</v>
      </c>
      <c r="C53" s="30" t="s">
        <v>1232</v>
      </c>
      <c r="D53" s="13">
        <v>200</v>
      </c>
      <c r="E53" s="14">
        <v>10.42</v>
      </c>
      <c r="F53" s="15">
        <v>5.4999999999999997E-3</v>
      </c>
      <c r="G53" s="15"/>
    </row>
    <row r="54" spans="1:7" x14ac:dyDescent="0.3">
      <c r="A54" s="12" t="s">
        <v>1377</v>
      </c>
      <c r="B54" s="30" t="s">
        <v>1378</v>
      </c>
      <c r="C54" s="30" t="s">
        <v>1132</v>
      </c>
      <c r="D54" s="13">
        <v>299</v>
      </c>
      <c r="E54" s="14">
        <v>10.31</v>
      </c>
      <c r="F54" s="15">
        <v>5.4999999999999997E-3</v>
      </c>
      <c r="G54" s="15"/>
    </row>
    <row r="55" spans="1:7" x14ac:dyDescent="0.3">
      <c r="A55" s="12" t="s">
        <v>1987</v>
      </c>
      <c r="B55" s="30" t="s">
        <v>1988</v>
      </c>
      <c r="C55" s="30" t="s">
        <v>1132</v>
      </c>
      <c r="D55" s="13">
        <v>283</v>
      </c>
      <c r="E55" s="14">
        <v>8.65</v>
      </c>
      <c r="F55" s="15">
        <v>4.5999999999999999E-3</v>
      </c>
      <c r="G55" s="15"/>
    </row>
    <row r="56" spans="1:7" x14ac:dyDescent="0.3">
      <c r="A56" s="12" t="s">
        <v>1329</v>
      </c>
      <c r="B56" s="30" t="s">
        <v>1330</v>
      </c>
      <c r="C56" s="30" t="s">
        <v>1127</v>
      </c>
      <c r="D56" s="13">
        <v>2082</v>
      </c>
      <c r="E56" s="14">
        <v>7.22</v>
      </c>
      <c r="F56" s="15">
        <v>3.8E-3</v>
      </c>
      <c r="G56" s="15"/>
    </row>
    <row r="57" spans="1:7" x14ac:dyDescent="0.3">
      <c r="A57" s="12" t="s">
        <v>1197</v>
      </c>
      <c r="B57" s="30" t="s">
        <v>1198</v>
      </c>
      <c r="C57" s="30" t="s">
        <v>1199</v>
      </c>
      <c r="D57" s="13">
        <v>1097</v>
      </c>
      <c r="E57" s="14">
        <v>6.76</v>
      </c>
      <c r="F57" s="15">
        <v>3.5999999999999999E-3</v>
      </c>
      <c r="G57" s="15"/>
    </row>
    <row r="58" spans="1:7" x14ac:dyDescent="0.3">
      <c r="A58" s="16" t="s">
        <v>124</v>
      </c>
      <c r="B58" s="31"/>
      <c r="C58" s="31"/>
      <c r="D58" s="17"/>
      <c r="E58" s="37">
        <v>1879.77</v>
      </c>
      <c r="F58" s="38">
        <v>0.99729999999999996</v>
      </c>
      <c r="G58" s="20"/>
    </row>
    <row r="59" spans="1:7" x14ac:dyDescent="0.3">
      <c r="A59" s="16" t="s">
        <v>1477</v>
      </c>
      <c r="B59" s="30"/>
      <c r="C59" s="30"/>
      <c r="D59" s="13"/>
      <c r="E59" s="14"/>
      <c r="F59" s="15"/>
      <c r="G59" s="15"/>
    </row>
    <row r="60" spans="1:7" x14ac:dyDescent="0.3">
      <c r="A60" s="16" t="s">
        <v>124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154</v>
      </c>
      <c r="B61" s="32"/>
      <c r="C61" s="32"/>
      <c r="D61" s="22"/>
      <c r="E61" s="27">
        <v>1879.77</v>
      </c>
      <c r="F61" s="28">
        <v>0.99729999999999996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155</v>
      </c>
      <c r="B64" s="30"/>
      <c r="C64" s="30"/>
      <c r="D64" s="13"/>
      <c r="E64" s="14"/>
      <c r="F64" s="15"/>
      <c r="G64" s="15"/>
    </row>
    <row r="65" spans="1:7" x14ac:dyDescent="0.3">
      <c r="A65" s="12" t="s">
        <v>156</v>
      </c>
      <c r="B65" s="30"/>
      <c r="C65" s="30"/>
      <c r="D65" s="13"/>
      <c r="E65" s="14">
        <v>15.99</v>
      </c>
      <c r="F65" s="15">
        <v>8.5000000000000006E-3</v>
      </c>
      <c r="G65" s="15">
        <v>6.8055000000000004E-2</v>
      </c>
    </row>
    <row r="66" spans="1:7" x14ac:dyDescent="0.3">
      <c r="A66" s="16" t="s">
        <v>124</v>
      </c>
      <c r="B66" s="31"/>
      <c r="C66" s="31"/>
      <c r="D66" s="17"/>
      <c r="E66" s="37">
        <v>15.99</v>
      </c>
      <c r="F66" s="38">
        <v>8.5000000000000006E-3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154</v>
      </c>
      <c r="B68" s="32"/>
      <c r="C68" s="32"/>
      <c r="D68" s="22"/>
      <c r="E68" s="18">
        <v>15.99</v>
      </c>
      <c r="F68" s="19">
        <v>8.5000000000000006E-3</v>
      </c>
      <c r="G68" s="20"/>
    </row>
    <row r="69" spans="1:7" x14ac:dyDescent="0.3">
      <c r="A69" s="12" t="s">
        <v>157</v>
      </c>
      <c r="B69" s="30"/>
      <c r="C69" s="30"/>
      <c r="D69" s="13"/>
      <c r="E69" s="14">
        <v>5.9620000000000003E-3</v>
      </c>
      <c r="F69" s="15">
        <v>3.0000000000000001E-6</v>
      </c>
      <c r="G69" s="15"/>
    </row>
    <row r="70" spans="1:7" x14ac:dyDescent="0.3">
      <c r="A70" s="12" t="s">
        <v>158</v>
      </c>
      <c r="B70" s="30"/>
      <c r="C70" s="30"/>
      <c r="D70" s="13"/>
      <c r="E70" s="23">
        <v>-11.495962</v>
      </c>
      <c r="F70" s="24">
        <v>-5.803E-3</v>
      </c>
      <c r="G70" s="15">
        <v>6.8055000000000004E-2</v>
      </c>
    </row>
    <row r="71" spans="1:7" x14ac:dyDescent="0.3">
      <c r="A71" s="25" t="s">
        <v>159</v>
      </c>
      <c r="B71" s="33"/>
      <c r="C71" s="33"/>
      <c r="D71" s="26"/>
      <c r="E71" s="27">
        <v>1884.27</v>
      </c>
      <c r="F71" s="28">
        <v>1</v>
      </c>
      <c r="G71" s="28"/>
    </row>
    <row r="76" spans="1:7" x14ac:dyDescent="0.3">
      <c r="A76" s="1" t="s">
        <v>162</v>
      </c>
    </row>
    <row r="77" spans="1:7" x14ac:dyDescent="0.3">
      <c r="A77" s="53" t="s">
        <v>163</v>
      </c>
      <c r="B77" s="34" t="s">
        <v>112</v>
      </c>
    </row>
    <row r="78" spans="1:7" x14ac:dyDescent="0.3">
      <c r="A78" t="s">
        <v>164</v>
      </c>
    </row>
    <row r="79" spans="1:7" x14ac:dyDescent="0.3">
      <c r="A79" t="s">
        <v>165</v>
      </c>
      <c r="B79" t="s">
        <v>166</v>
      </c>
      <c r="C79" t="s">
        <v>166</v>
      </c>
    </row>
    <row r="80" spans="1:7" x14ac:dyDescent="0.3">
      <c r="B80" s="54">
        <v>45169</v>
      </c>
      <c r="C80" s="54">
        <v>45198</v>
      </c>
    </row>
    <row r="81" spans="1:5" x14ac:dyDescent="0.3">
      <c r="A81" t="s">
        <v>170</v>
      </c>
      <c r="B81">
        <v>11.099600000000001</v>
      </c>
      <c r="C81">
        <v>11.3225</v>
      </c>
      <c r="E81" s="2"/>
    </row>
    <row r="82" spans="1:5" x14ac:dyDescent="0.3">
      <c r="A82" t="s">
        <v>171</v>
      </c>
      <c r="B82">
        <v>10.946</v>
      </c>
      <c r="C82">
        <v>11.165800000000001</v>
      </c>
      <c r="E82" s="2"/>
    </row>
    <row r="83" spans="1:5" x14ac:dyDescent="0.3">
      <c r="A83" t="s">
        <v>634</v>
      </c>
      <c r="B83">
        <v>10.851699999999999</v>
      </c>
      <c r="C83">
        <v>11.065</v>
      </c>
      <c r="E83" s="2"/>
    </row>
    <row r="84" spans="1:5" x14ac:dyDescent="0.3">
      <c r="A84" t="s">
        <v>635</v>
      </c>
      <c r="B84">
        <v>10.8515</v>
      </c>
      <c r="C84">
        <v>11.0648</v>
      </c>
      <c r="E84" s="2"/>
    </row>
    <row r="85" spans="1:5" x14ac:dyDescent="0.3">
      <c r="E85" s="2"/>
    </row>
    <row r="86" spans="1:5" x14ac:dyDescent="0.3">
      <c r="A86" t="s">
        <v>181</v>
      </c>
      <c r="B86" s="34" t="s">
        <v>112</v>
      </c>
    </row>
    <row r="87" spans="1:5" x14ac:dyDescent="0.3">
      <c r="A87" t="s">
        <v>182</v>
      </c>
      <c r="B87" s="34" t="s">
        <v>112</v>
      </c>
    </row>
    <row r="88" spans="1:5" ht="30" customHeight="1" x14ac:dyDescent="0.3">
      <c r="A88" s="53" t="s">
        <v>183</v>
      </c>
      <c r="B88" s="34" t="s">
        <v>112</v>
      </c>
    </row>
    <row r="89" spans="1:5" ht="30" customHeight="1" x14ac:dyDescent="0.3">
      <c r="A89" s="53" t="s">
        <v>184</v>
      </c>
      <c r="B89" s="34" t="s">
        <v>112</v>
      </c>
    </row>
    <row r="90" spans="1:5" x14ac:dyDescent="0.3">
      <c r="A90" t="s">
        <v>1688</v>
      </c>
      <c r="B90" s="55">
        <v>0.25784699999999999</v>
      </c>
    </row>
    <row r="91" spans="1:5" ht="45" customHeight="1" x14ac:dyDescent="0.3">
      <c r="A91" s="53" t="s">
        <v>186</v>
      </c>
      <c r="B91" s="34" t="s">
        <v>112</v>
      </c>
    </row>
    <row r="92" spans="1:5" ht="30" customHeight="1" x14ac:dyDescent="0.3">
      <c r="A92" s="53" t="s">
        <v>187</v>
      </c>
      <c r="B92" s="34" t="s">
        <v>112</v>
      </c>
    </row>
    <row r="93" spans="1:5" ht="30" customHeight="1" x14ac:dyDescent="0.3">
      <c r="A93" s="53" t="s">
        <v>188</v>
      </c>
      <c r="B93" s="55">
        <v>185.04124970000001</v>
      </c>
    </row>
    <row r="94" spans="1:5" x14ac:dyDescent="0.3">
      <c r="A94" t="s">
        <v>189</v>
      </c>
      <c r="B94" s="34" t="s">
        <v>112</v>
      </c>
    </row>
    <row r="95" spans="1:5" x14ac:dyDescent="0.3">
      <c r="A95" t="s">
        <v>190</v>
      </c>
      <c r="B95" s="34" t="s">
        <v>112</v>
      </c>
    </row>
    <row r="97" spans="1:4" ht="70.05" customHeight="1" x14ac:dyDescent="0.3">
      <c r="A97" s="76" t="s">
        <v>200</v>
      </c>
      <c r="B97" s="76" t="s">
        <v>201</v>
      </c>
      <c r="C97" s="76" t="s">
        <v>5</v>
      </c>
      <c r="D97" s="76" t="s">
        <v>6</v>
      </c>
    </row>
    <row r="98" spans="1:4" ht="70.05" customHeight="1" x14ac:dyDescent="0.3">
      <c r="A98" s="76" t="s">
        <v>1996</v>
      </c>
      <c r="B98" s="76"/>
      <c r="C98" s="76" t="s">
        <v>67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276" activePane="bottomLeft" state="frozen"/>
      <selection pane="bottomLeft" activeCell="C276" sqref="C276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1997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1998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1122</v>
      </c>
      <c r="B8" s="30" t="s">
        <v>1123</v>
      </c>
      <c r="C8" s="30" t="s">
        <v>1124</v>
      </c>
      <c r="D8" s="13">
        <v>23585</v>
      </c>
      <c r="E8" s="14">
        <v>359.98</v>
      </c>
      <c r="F8" s="15">
        <v>5.6099999999999997E-2</v>
      </c>
      <c r="G8" s="15"/>
    </row>
    <row r="9" spans="1:8" x14ac:dyDescent="0.3">
      <c r="A9" s="12" t="s">
        <v>1125</v>
      </c>
      <c r="B9" s="30" t="s">
        <v>1126</v>
      </c>
      <c r="C9" s="30" t="s">
        <v>1127</v>
      </c>
      <c r="D9" s="13">
        <v>10632</v>
      </c>
      <c r="E9" s="14">
        <v>249.32</v>
      </c>
      <c r="F9" s="15">
        <v>3.8899999999999997E-2</v>
      </c>
      <c r="G9" s="15"/>
    </row>
    <row r="10" spans="1:8" x14ac:dyDescent="0.3">
      <c r="A10" s="12" t="s">
        <v>1128</v>
      </c>
      <c r="B10" s="30" t="s">
        <v>1129</v>
      </c>
      <c r="C10" s="30" t="s">
        <v>1124</v>
      </c>
      <c r="D10" s="13">
        <v>22009</v>
      </c>
      <c r="E10" s="14">
        <v>209.5</v>
      </c>
      <c r="F10" s="15">
        <v>3.27E-2</v>
      </c>
      <c r="G10" s="15"/>
    </row>
    <row r="11" spans="1:8" x14ac:dyDescent="0.3">
      <c r="A11" s="12" t="s">
        <v>1692</v>
      </c>
      <c r="B11" s="30" t="s">
        <v>1693</v>
      </c>
      <c r="C11" s="30" t="s">
        <v>1232</v>
      </c>
      <c r="D11" s="13">
        <v>11218</v>
      </c>
      <c r="E11" s="14">
        <v>161.03</v>
      </c>
      <c r="F11" s="15">
        <v>2.5100000000000001E-2</v>
      </c>
      <c r="G11" s="15"/>
    </row>
    <row r="12" spans="1:8" x14ac:dyDescent="0.3">
      <c r="A12" s="12" t="s">
        <v>1251</v>
      </c>
      <c r="B12" s="30" t="s">
        <v>1252</v>
      </c>
      <c r="C12" s="30" t="s">
        <v>1253</v>
      </c>
      <c r="D12" s="13">
        <v>27828</v>
      </c>
      <c r="E12" s="14">
        <v>123.67</v>
      </c>
      <c r="F12" s="15">
        <v>1.9300000000000001E-2</v>
      </c>
      <c r="G12" s="15"/>
    </row>
    <row r="13" spans="1:8" x14ac:dyDescent="0.3">
      <c r="A13" s="12" t="s">
        <v>1364</v>
      </c>
      <c r="B13" s="30" t="s">
        <v>1365</v>
      </c>
      <c r="C13" s="30" t="s">
        <v>1366</v>
      </c>
      <c r="D13" s="13">
        <v>3799</v>
      </c>
      <c r="E13" s="14">
        <v>114.86</v>
      </c>
      <c r="F13" s="15">
        <v>1.7899999999999999E-2</v>
      </c>
      <c r="G13" s="15"/>
    </row>
    <row r="14" spans="1:8" x14ac:dyDescent="0.3">
      <c r="A14" s="12" t="s">
        <v>1381</v>
      </c>
      <c r="B14" s="30" t="s">
        <v>1382</v>
      </c>
      <c r="C14" s="30" t="s">
        <v>1232</v>
      </c>
      <c r="D14" s="13">
        <v>3220</v>
      </c>
      <c r="E14" s="14">
        <v>113.62</v>
      </c>
      <c r="F14" s="15">
        <v>1.77E-2</v>
      </c>
      <c r="G14" s="15"/>
    </row>
    <row r="15" spans="1:8" x14ac:dyDescent="0.3">
      <c r="A15" s="12" t="s">
        <v>1185</v>
      </c>
      <c r="B15" s="30" t="s">
        <v>1186</v>
      </c>
      <c r="C15" s="30" t="s">
        <v>1124</v>
      </c>
      <c r="D15" s="13">
        <v>8716</v>
      </c>
      <c r="E15" s="14">
        <v>90.36</v>
      </c>
      <c r="F15" s="15">
        <v>1.41E-2</v>
      </c>
      <c r="G15" s="15"/>
    </row>
    <row r="16" spans="1:8" x14ac:dyDescent="0.3">
      <c r="A16" s="12" t="s">
        <v>1146</v>
      </c>
      <c r="B16" s="30" t="s">
        <v>1147</v>
      </c>
      <c r="C16" s="30" t="s">
        <v>1124</v>
      </c>
      <c r="D16" s="13">
        <v>4622</v>
      </c>
      <c r="E16" s="14">
        <v>80.22</v>
      </c>
      <c r="F16" s="15">
        <v>1.2500000000000001E-2</v>
      </c>
      <c r="G16" s="15"/>
    </row>
    <row r="17" spans="1:7" x14ac:dyDescent="0.3">
      <c r="A17" s="12" t="s">
        <v>1694</v>
      </c>
      <c r="B17" s="30" t="s">
        <v>1695</v>
      </c>
      <c r="C17" s="30" t="s">
        <v>1159</v>
      </c>
      <c r="D17" s="13">
        <v>7927</v>
      </c>
      <c r="E17" s="14">
        <v>73.44</v>
      </c>
      <c r="F17" s="15">
        <v>1.15E-2</v>
      </c>
      <c r="G17" s="15"/>
    </row>
    <row r="18" spans="1:7" x14ac:dyDescent="0.3">
      <c r="A18" s="12" t="s">
        <v>1291</v>
      </c>
      <c r="B18" s="30" t="s">
        <v>1292</v>
      </c>
      <c r="C18" s="30" t="s">
        <v>1124</v>
      </c>
      <c r="D18" s="13">
        <v>12061</v>
      </c>
      <c r="E18" s="14">
        <v>72.19</v>
      </c>
      <c r="F18" s="15">
        <v>1.1299999999999999E-2</v>
      </c>
      <c r="G18" s="15"/>
    </row>
    <row r="19" spans="1:7" x14ac:dyDescent="0.3">
      <c r="A19" s="12" t="s">
        <v>1379</v>
      </c>
      <c r="B19" s="30" t="s">
        <v>1380</v>
      </c>
      <c r="C19" s="30" t="s">
        <v>1253</v>
      </c>
      <c r="D19" s="13">
        <v>2806</v>
      </c>
      <c r="E19" s="14">
        <v>69.180000000000007</v>
      </c>
      <c r="F19" s="15">
        <v>1.0800000000000001E-2</v>
      </c>
      <c r="G19" s="15"/>
    </row>
    <row r="20" spans="1:7" x14ac:dyDescent="0.3">
      <c r="A20" s="12" t="s">
        <v>1415</v>
      </c>
      <c r="B20" s="30" t="s">
        <v>1416</v>
      </c>
      <c r="C20" s="30" t="s">
        <v>1202</v>
      </c>
      <c r="D20" s="13">
        <v>838</v>
      </c>
      <c r="E20" s="14">
        <v>65.45</v>
      </c>
      <c r="F20" s="15">
        <v>1.0200000000000001E-2</v>
      </c>
      <c r="G20" s="15"/>
    </row>
    <row r="21" spans="1:7" x14ac:dyDescent="0.3">
      <c r="A21" s="12" t="s">
        <v>1879</v>
      </c>
      <c r="B21" s="30" t="s">
        <v>1880</v>
      </c>
      <c r="C21" s="30" t="s">
        <v>1302</v>
      </c>
      <c r="D21" s="13">
        <v>10484</v>
      </c>
      <c r="E21" s="14">
        <v>59.49</v>
      </c>
      <c r="F21" s="15">
        <v>9.2999999999999992E-3</v>
      </c>
      <c r="G21" s="15"/>
    </row>
    <row r="22" spans="1:7" x14ac:dyDescent="0.3">
      <c r="A22" s="12" t="s">
        <v>1267</v>
      </c>
      <c r="B22" s="30" t="s">
        <v>1268</v>
      </c>
      <c r="C22" s="30" t="s">
        <v>1202</v>
      </c>
      <c r="D22" s="13">
        <v>20616</v>
      </c>
      <c r="E22" s="14">
        <v>51.93</v>
      </c>
      <c r="F22" s="15">
        <v>8.0999999999999996E-3</v>
      </c>
      <c r="G22" s="15"/>
    </row>
    <row r="23" spans="1:7" x14ac:dyDescent="0.3">
      <c r="A23" s="12" t="s">
        <v>1385</v>
      </c>
      <c r="B23" s="30" t="s">
        <v>1386</v>
      </c>
      <c r="C23" s="30" t="s">
        <v>1264</v>
      </c>
      <c r="D23" s="13">
        <v>12503</v>
      </c>
      <c r="E23" s="14">
        <v>51.4</v>
      </c>
      <c r="F23" s="15">
        <v>8.0000000000000002E-3</v>
      </c>
      <c r="G23" s="15"/>
    </row>
    <row r="24" spans="1:7" x14ac:dyDescent="0.3">
      <c r="A24" s="12" t="s">
        <v>1352</v>
      </c>
      <c r="B24" s="30" t="s">
        <v>1353</v>
      </c>
      <c r="C24" s="30" t="s">
        <v>1202</v>
      </c>
      <c r="D24" s="13">
        <v>17571</v>
      </c>
      <c r="E24" s="14">
        <v>50.5</v>
      </c>
      <c r="F24" s="15">
        <v>7.9000000000000008E-3</v>
      </c>
      <c r="G24" s="15"/>
    </row>
    <row r="25" spans="1:7" x14ac:dyDescent="0.3">
      <c r="A25" s="12" t="s">
        <v>1141</v>
      </c>
      <c r="B25" s="30" t="s">
        <v>1142</v>
      </c>
      <c r="C25" s="30" t="s">
        <v>1124</v>
      </c>
      <c r="D25" s="13">
        <v>33384</v>
      </c>
      <c r="E25" s="14">
        <v>49.14</v>
      </c>
      <c r="F25" s="15">
        <v>7.7000000000000002E-3</v>
      </c>
      <c r="G25" s="15"/>
    </row>
    <row r="26" spans="1:7" x14ac:dyDescent="0.3">
      <c r="A26" s="12" t="s">
        <v>1746</v>
      </c>
      <c r="B26" s="30" t="s">
        <v>1747</v>
      </c>
      <c r="C26" s="30" t="s">
        <v>1124</v>
      </c>
      <c r="D26" s="13">
        <v>6829</v>
      </c>
      <c r="E26" s="14">
        <v>48.72</v>
      </c>
      <c r="F26" s="15">
        <v>7.6E-3</v>
      </c>
      <c r="G26" s="15"/>
    </row>
    <row r="27" spans="1:7" x14ac:dyDescent="0.3">
      <c r="A27" s="12" t="s">
        <v>1447</v>
      </c>
      <c r="B27" s="30" t="s">
        <v>1448</v>
      </c>
      <c r="C27" s="30" t="s">
        <v>1371</v>
      </c>
      <c r="D27" s="13">
        <v>1417</v>
      </c>
      <c r="E27" s="14">
        <v>44.79</v>
      </c>
      <c r="F27" s="15">
        <v>7.0000000000000001E-3</v>
      </c>
      <c r="G27" s="15"/>
    </row>
    <row r="28" spans="1:7" x14ac:dyDescent="0.3">
      <c r="A28" s="12" t="s">
        <v>1183</v>
      </c>
      <c r="B28" s="30" t="s">
        <v>1184</v>
      </c>
      <c r="C28" s="30" t="s">
        <v>1132</v>
      </c>
      <c r="D28" s="13">
        <v>418</v>
      </c>
      <c r="E28" s="14">
        <v>44.35</v>
      </c>
      <c r="F28" s="15">
        <v>6.8999999999999999E-3</v>
      </c>
      <c r="G28" s="15"/>
    </row>
    <row r="29" spans="1:7" x14ac:dyDescent="0.3">
      <c r="A29" s="12" t="s">
        <v>1795</v>
      </c>
      <c r="B29" s="30" t="s">
        <v>1796</v>
      </c>
      <c r="C29" s="30" t="s">
        <v>1358</v>
      </c>
      <c r="D29" s="13">
        <v>1482</v>
      </c>
      <c r="E29" s="14">
        <v>44.29</v>
      </c>
      <c r="F29" s="15">
        <v>6.8999999999999999E-3</v>
      </c>
      <c r="G29" s="15"/>
    </row>
    <row r="30" spans="1:7" x14ac:dyDescent="0.3">
      <c r="A30" s="12" t="s">
        <v>1230</v>
      </c>
      <c r="B30" s="30" t="s">
        <v>1231</v>
      </c>
      <c r="C30" s="30" t="s">
        <v>1232</v>
      </c>
      <c r="D30" s="13">
        <v>862</v>
      </c>
      <c r="E30" s="14">
        <v>44</v>
      </c>
      <c r="F30" s="15">
        <v>6.8999999999999999E-3</v>
      </c>
      <c r="G30" s="15"/>
    </row>
    <row r="31" spans="1:7" x14ac:dyDescent="0.3">
      <c r="A31" s="12" t="s">
        <v>1426</v>
      </c>
      <c r="B31" s="30" t="s">
        <v>1427</v>
      </c>
      <c r="C31" s="30" t="s">
        <v>1132</v>
      </c>
      <c r="D31" s="13">
        <v>2814</v>
      </c>
      <c r="E31" s="14">
        <v>43.74</v>
      </c>
      <c r="F31" s="15">
        <v>6.7999999999999996E-3</v>
      </c>
      <c r="G31" s="15"/>
    </row>
    <row r="32" spans="1:7" x14ac:dyDescent="0.3">
      <c r="A32" s="12" t="s">
        <v>1999</v>
      </c>
      <c r="B32" s="30" t="s">
        <v>2000</v>
      </c>
      <c r="C32" s="30" t="s">
        <v>1124</v>
      </c>
      <c r="D32" s="13">
        <v>249064</v>
      </c>
      <c r="E32" s="14">
        <v>42.96</v>
      </c>
      <c r="F32" s="15">
        <v>6.7000000000000002E-3</v>
      </c>
      <c r="G32" s="15"/>
    </row>
    <row r="33" spans="1:7" x14ac:dyDescent="0.3">
      <c r="A33" s="12" t="s">
        <v>2001</v>
      </c>
      <c r="B33" s="30" t="s">
        <v>2002</v>
      </c>
      <c r="C33" s="30" t="s">
        <v>1124</v>
      </c>
      <c r="D33" s="13">
        <v>44859</v>
      </c>
      <c r="E33" s="14">
        <v>42.84</v>
      </c>
      <c r="F33" s="15">
        <v>6.7000000000000002E-3</v>
      </c>
      <c r="G33" s="15"/>
    </row>
    <row r="34" spans="1:7" x14ac:dyDescent="0.3">
      <c r="A34" s="12" t="s">
        <v>1410</v>
      </c>
      <c r="B34" s="30" t="s">
        <v>1411</v>
      </c>
      <c r="C34" s="30" t="s">
        <v>1232</v>
      </c>
      <c r="D34" s="13">
        <v>721</v>
      </c>
      <c r="E34" s="14">
        <v>41.79</v>
      </c>
      <c r="F34" s="15">
        <v>6.4999999999999997E-3</v>
      </c>
      <c r="G34" s="15"/>
    </row>
    <row r="35" spans="1:7" x14ac:dyDescent="0.3">
      <c r="A35" s="12" t="s">
        <v>2003</v>
      </c>
      <c r="B35" s="30" t="s">
        <v>2004</v>
      </c>
      <c r="C35" s="30" t="s">
        <v>1156</v>
      </c>
      <c r="D35" s="13">
        <v>10952</v>
      </c>
      <c r="E35" s="14">
        <v>41.34</v>
      </c>
      <c r="F35" s="15">
        <v>6.4000000000000003E-3</v>
      </c>
      <c r="G35" s="15"/>
    </row>
    <row r="36" spans="1:7" x14ac:dyDescent="0.3">
      <c r="A36" s="12" t="s">
        <v>1459</v>
      </c>
      <c r="B36" s="30" t="s">
        <v>1460</v>
      </c>
      <c r="C36" s="30" t="s">
        <v>1371</v>
      </c>
      <c r="D36" s="13">
        <v>1311</v>
      </c>
      <c r="E36" s="14">
        <v>41.28</v>
      </c>
      <c r="F36" s="15">
        <v>6.4000000000000003E-3</v>
      </c>
      <c r="G36" s="15"/>
    </row>
    <row r="37" spans="1:7" x14ac:dyDescent="0.3">
      <c r="A37" s="12" t="s">
        <v>1433</v>
      </c>
      <c r="B37" s="30" t="s">
        <v>1434</v>
      </c>
      <c r="C37" s="30" t="s">
        <v>1232</v>
      </c>
      <c r="D37" s="13">
        <v>3326</v>
      </c>
      <c r="E37" s="14">
        <v>41.07</v>
      </c>
      <c r="F37" s="15">
        <v>6.4000000000000003E-3</v>
      </c>
      <c r="G37" s="15"/>
    </row>
    <row r="38" spans="1:7" x14ac:dyDescent="0.3">
      <c r="A38" s="12" t="s">
        <v>1727</v>
      </c>
      <c r="B38" s="30" t="s">
        <v>1728</v>
      </c>
      <c r="C38" s="30" t="s">
        <v>1207</v>
      </c>
      <c r="D38" s="13">
        <v>2481</v>
      </c>
      <c r="E38" s="14">
        <v>40.32</v>
      </c>
      <c r="F38" s="15">
        <v>6.3E-3</v>
      </c>
      <c r="G38" s="15"/>
    </row>
    <row r="39" spans="1:7" x14ac:dyDescent="0.3">
      <c r="A39" s="12" t="s">
        <v>2005</v>
      </c>
      <c r="B39" s="30" t="s">
        <v>2006</v>
      </c>
      <c r="C39" s="30" t="s">
        <v>1153</v>
      </c>
      <c r="D39" s="13">
        <v>9107</v>
      </c>
      <c r="E39" s="14">
        <v>40.270000000000003</v>
      </c>
      <c r="F39" s="15">
        <v>6.3E-3</v>
      </c>
      <c r="G39" s="15"/>
    </row>
    <row r="40" spans="1:7" x14ac:dyDescent="0.3">
      <c r="A40" s="12" t="s">
        <v>1283</v>
      </c>
      <c r="B40" s="30" t="s">
        <v>1284</v>
      </c>
      <c r="C40" s="30" t="s">
        <v>1145</v>
      </c>
      <c r="D40" s="13">
        <v>3425</v>
      </c>
      <c r="E40" s="14">
        <v>40.119999999999997</v>
      </c>
      <c r="F40" s="15">
        <v>6.3E-3</v>
      </c>
      <c r="G40" s="15"/>
    </row>
    <row r="41" spans="1:7" x14ac:dyDescent="0.3">
      <c r="A41" s="12" t="s">
        <v>1275</v>
      </c>
      <c r="B41" s="30" t="s">
        <v>1276</v>
      </c>
      <c r="C41" s="30" t="s">
        <v>1207</v>
      </c>
      <c r="D41" s="13">
        <v>3636</v>
      </c>
      <c r="E41" s="14">
        <v>39.69</v>
      </c>
      <c r="F41" s="15">
        <v>6.1999999999999998E-3</v>
      </c>
      <c r="G41" s="15"/>
    </row>
    <row r="42" spans="1:7" x14ac:dyDescent="0.3">
      <c r="A42" s="12" t="s">
        <v>1143</v>
      </c>
      <c r="B42" s="30" t="s">
        <v>1144</v>
      </c>
      <c r="C42" s="30" t="s">
        <v>1145</v>
      </c>
      <c r="D42" s="13">
        <v>3393</v>
      </c>
      <c r="E42" s="14">
        <v>39.31</v>
      </c>
      <c r="F42" s="15">
        <v>6.1000000000000004E-3</v>
      </c>
      <c r="G42" s="15"/>
    </row>
    <row r="43" spans="1:7" x14ac:dyDescent="0.3">
      <c r="A43" s="12" t="s">
        <v>2007</v>
      </c>
      <c r="B43" s="30" t="s">
        <v>2008</v>
      </c>
      <c r="C43" s="30" t="s">
        <v>1207</v>
      </c>
      <c r="D43" s="13">
        <v>920</v>
      </c>
      <c r="E43" s="14">
        <v>37.92</v>
      </c>
      <c r="F43" s="15">
        <v>5.8999999999999999E-3</v>
      </c>
      <c r="G43" s="15"/>
    </row>
    <row r="44" spans="1:7" x14ac:dyDescent="0.3">
      <c r="A44" s="12" t="s">
        <v>1989</v>
      </c>
      <c r="B44" s="30" t="s">
        <v>1990</v>
      </c>
      <c r="C44" s="30" t="s">
        <v>1271</v>
      </c>
      <c r="D44" s="13">
        <v>1425</v>
      </c>
      <c r="E44" s="14">
        <v>37.729999999999997</v>
      </c>
      <c r="F44" s="15">
        <v>5.8999999999999999E-3</v>
      </c>
      <c r="G44" s="15"/>
    </row>
    <row r="45" spans="1:7" x14ac:dyDescent="0.3">
      <c r="A45" s="12" t="s">
        <v>1154</v>
      </c>
      <c r="B45" s="30" t="s">
        <v>1155</v>
      </c>
      <c r="C45" s="30" t="s">
        <v>1156</v>
      </c>
      <c r="D45" s="13">
        <v>14933</v>
      </c>
      <c r="E45" s="14">
        <v>36.67</v>
      </c>
      <c r="F45" s="15">
        <v>5.7000000000000002E-3</v>
      </c>
      <c r="G45" s="15"/>
    </row>
    <row r="46" spans="1:7" x14ac:dyDescent="0.3">
      <c r="A46" s="12" t="s">
        <v>1258</v>
      </c>
      <c r="B46" s="30" t="s">
        <v>1259</v>
      </c>
      <c r="C46" s="30" t="s">
        <v>1145</v>
      </c>
      <c r="D46" s="13">
        <v>3993</v>
      </c>
      <c r="E46" s="14">
        <v>36.51</v>
      </c>
      <c r="F46" s="15">
        <v>5.7000000000000002E-3</v>
      </c>
      <c r="G46" s="15"/>
    </row>
    <row r="47" spans="1:7" x14ac:dyDescent="0.3">
      <c r="A47" s="12" t="s">
        <v>1457</v>
      </c>
      <c r="B47" s="30" t="s">
        <v>1458</v>
      </c>
      <c r="C47" s="30" t="s">
        <v>1432</v>
      </c>
      <c r="D47" s="13">
        <v>20426</v>
      </c>
      <c r="E47" s="14">
        <v>36.15</v>
      </c>
      <c r="F47" s="15">
        <v>5.5999999999999999E-3</v>
      </c>
      <c r="G47" s="15"/>
    </row>
    <row r="48" spans="1:7" x14ac:dyDescent="0.3">
      <c r="A48" s="12" t="s">
        <v>1738</v>
      </c>
      <c r="B48" s="30" t="s">
        <v>1739</v>
      </c>
      <c r="C48" s="30" t="s">
        <v>1232</v>
      </c>
      <c r="D48" s="13">
        <v>495</v>
      </c>
      <c r="E48" s="14">
        <v>35.770000000000003</v>
      </c>
      <c r="F48" s="15">
        <v>5.5999999999999999E-3</v>
      </c>
      <c r="G48" s="15"/>
    </row>
    <row r="49" spans="1:7" x14ac:dyDescent="0.3">
      <c r="A49" s="12" t="s">
        <v>1205</v>
      </c>
      <c r="B49" s="30" t="s">
        <v>1206</v>
      </c>
      <c r="C49" s="30" t="s">
        <v>1207</v>
      </c>
      <c r="D49" s="13">
        <v>660</v>
      </c>
      <c r="E49" s="14">
        <v>35.26</v>
      </c>
      <c r="F49" s="15">
        <v>5.4999999999999997E-3</v>
      </c>
      <c r="G49" s="15"/>
    </row>
    <row r="50" spans="1:7" x14ac:dyDescent="0.3">
      <c r="A50" s="12" t="s">
        <v>1130</v>
      </c>
      <c r="B50" s="30" t="s">
        <v>1131</v>
      </c>
      <c r="C50" s="30" t="s">
        <v>1132</v>
      </c>
      <c r="D50" s="13">
        <v>5534</v>
      </c>
      <c r="E50" s="14">
        <v>34.880000000000003</v>
      </c>
      <c r="F50" s="15">
        <v>5.4000000000000003E-3</v>
      </c>
      <c r="G50" s="15"/>
    </row>
    <row r="51" spans="1:7" x14ac:dyDescent="0.3">
      <c r="A51" s="12" t="s">
        <v>1172</v>
      </c>
      <c r="B51" s="30" t="s">
        <v>1173</v>
      </c>
      <c r="C51" s="30" t="s">
        <v>1174</v>
      </c>
      <c r="D51" s="13">
        <v>13092</v>
      </c>
      <c r="E51" s="14">
        <v>34.630000000000003</v>
      </c>
      <c r="F51" s="15">
        <v>5.4000000000000003E-3</v>
      </c>
      <c r="G51" s="15"/>
    </row>
    <row r="52" spans="1:7" x14ac:dyDescent="0.3">
      <c r="A52" s="12" t="s">
        <v>1873</v>
      </c>
      <c r="B52" s="30" t="s">
        <v>1874</v>
      </c>
      <c r="C52" s="30" t="s">
        <v>1358</v>
      </c>
      <c r="D52" s="13">
        <v>5818</v>
      </c>
      <c r="E52" s="14">
        <v>33.94</v>
      </c>
      <c r="F52" s="15">
        <v>5.3E-3</v>
      </c>
      <c r="G52" s="15"/>
    </row>
    <row r="53" spans="1:7" x14ac:dyDescent="0.3">
      <c r="A53" s="12" t="s">
        <v>1374</v>
      </c>
      <c r="B53" s="30" t="s">
        <v>1375</v>
      </c>
      <c r="C53" s="30" t="s">
        <v>1376</v>
      </c>
      <c r="D53" s="13">
        <v>86</v>
      </c>
      <c r="E53" s="14">
        <v>33.520000000000003</v>
      </c>
      <c r="F53" s="15">
        <v>5.1999999999999998E-3</v>
      </c>
      <c r="G53" s="15"/>
    </row>
    <row r="54" spans="1:7" x14ac:dyDescent="0.3">
      <c r="A54" s="12" t="s">
        <v>1754</v>
      </c>
      <c r="B54" s="30" t="s">
        <v>1755</v>
      </c>
      <c r="C54" s="30" t="s">
        <v>1207</v>
      </c>
      <c r="D54" s="13">
        <v>1928</v>
      </c>
      <c r="E54" s="14">
        <v>32.700000000000003</v>
      </c>
      <c r="F54" s="15">
        <v>5.1000000000000004E-3</v>
      </c>
      <c r="G54" s="15"/>
    </row>
    <row r="55" spans="1:7" x14ac:dyDescent="0.3">
      <c r="A55" s="12" t="s">
        <v>1285</v>
      </c>
      <c r="B55" s="30" t="s">
        <v>1286</v>
      </c>
      <c r="C55" s="30" t="s">
        <v>1164</v>
      </c>
      <c r="D55" s="13">
        <v>25351</v>
      </c>
      <c r="E55" s="14">
        <v>32.68</v>
      </c>
      <c r="F55" s="15">
        <v>5.1000000000000004E-3</v>
      </c>
      <c r="G55" s="15"/>
    </row>
    <row r="56" spans="1:7" x14ac:dyDescent="0.3">
      <c r="A56" s="12" t="s">
        <v>1842</v>
      </c>
      <c r="B56" s="30" t="s">
        <v>1843</v>
      </c>
      <c r="C56" s="30" t="s">
        <v>1207</v>
      </c>
      <c r="D56" s="13">
        <v>1678</v>
      </c>
      <c r="E56" s="14">
        <v>32.090000000000003</v>
      </c>
      <c r="F56" s="15">
        <v>5.0000000000000001E-3</v>
      </c>
      <c r="G56" s="15"/>
    </row>
    <row r="57" spans="1:7" x14ac:dyDescent="0.3">
      <c r="A57" s="12" t="s">
        <v>1235</v>
      </c>
      <c r="B57" s="30" t="s">
        <v>1236</v>
      </c>
      <c r="C57" s="30" t="s">
        <v>1159</v>
      </c>
      <c r="D57" s="13">
        <v>1659</v>
      </c>
      <c r="E57" s="14">
        <v>32.06</v>
      </c>
      <c r="F57" s="15">
        <v>5.0000000000000001E-3</v>
      </c>
      <c r="G57" s="15"/>
    </row>
    <row r="58" spans="1:7" x14ac:dyDescent="0.3">
      <c r="A58" s="12" t="s">
        <v>2009</v>
      </c>
      <c r="B58" s="30" t="s">
        <v>2010</v>
      </c>
      <c r="C58" s="30" t="s">
        <v>1358</v>
      </c>
      <c r="D58" s="13">
        <v>29</v>
      </c>
      <c r="E58" s="14">
        <v>31.12</v>
      </c>
      <c r="F58" s="15">
        <v>4.8999999999999998E-3</v>
      </c>
      <c r="G58" s="15"/>
    </row>
    <row r="59" spans="1:7" x14ac:dyDescent="0.3">
      <c r="A59" s="12" t="s">
        <v>1341</v>
      </c>
      <c r="B59" s="30" t="s">
        <v>1342</v>
      </c>
      <c r="C59" s="30" t="s">
        <v>1167</v>
      </c>
      <c r="D59" s="13">
        <v>3332</v>
      </c>
      <c r="E59" s="14">
        <v>30.31</v>
      </c>
      <c r="F59" s="15">
        <v>4.7000000000000002E-3</v>
      </c>
      <c r="G59" s="15"/>
    </row>
    <row r="60" spans="1:7" x14ac:dyDescent="0.3">
      <c r="A60" s="12" t="s">
        <v>1242</v>
      </c>
      <c r="B60" s="30" t="s">
        <v>1243</v>
      </c>
      <c r="C60" s="30" t="s">
        <v>1182</v>
      </c>
      <c r="D60" s="13">
        <v>363</v>
      </c>
      <c r="E60" s="14">
        <v>29.97</v>
      </c>
      <c r="F60" s="15">
        <v>4.7000000000000002E-3</v>
      </c>
      <c r="G60" s="15"/>
    </row>
    <row r="61" spans="1:7" x14ac:dyDescent="0.3">
      <c r="A61" s="12" t="s">
        <v>2011</v>
      </c>
      <c r="B61" s="30" t="s">
        <v>2012</v>
      </c>
      <c r="C61" s="30" t="s">
        <v>1421</v>
      </c>
      <c r="D61" s="13">
        <v>19443</v>
      </c>
      <c r="E61" s="14">
        <v>29.79</v>
      </c>
      <c r="F61" s="15">
        <v>4.5999999999999999E-3</v>
      </c>
      <c r="G61" s="15"/>
    </row>
    <row r="62" spans="1:7" x14ac:dyDescent="0.3">
      <c r="A62" s="12" t="s">
        <v>1895</v>
      </c>
      <c r="B62" s="30" t="s">
        <v>1896</v>
      </c>
      <c r="C62" s="30" t="s">
        <v>1202</v>
      </c>
      <c r="D62" s="13">
        <v>962</v>
      </c>
      <c r="E62" s="14">
        <v>29.54</v>
      </c>
      <c r="F62" s="15">
        <v>4.5999999999999999E-3</v>
      </c>
      <c r="G62" s="15"/>
    </row>
    <row r="63" spans="1:7" x14ac:dyDescent="0.3">
      <c r="A63" s="12" t="s">
        <v>1160</v>
      </c>
      <c r="B63" s="30" t="s">
        <v>1161</v>
      </c>
      <c r="C63" s="30" t="s">
        <v>1124</v>
      </c>
      <c r="D63" s="13">
        <v>2051</v>
      </c>
      <c r="E63" s="14">
        <v>29.31</v>
      </c>
      <c r="F63" s="15">
        <v>4.5999999999999999E-3</v>
      </c>
      <c r="G63" s="15"/>
    </row>
    <row r="64" spans="1:7" x14ac:dyDescent="0.3">
      <c r="A64" s="12" t="s">
        <v>1871</v>
      </c>
      <c r="B64" s="30" t="s">
        <v>1872</v>
      </c>
      <c r="C64" s="30" t="s">
        <v>1264</v>
      </c>
      <c r="D64" s="13">
        <v>5434</v>
      </c>
      <c r="E64" s="14">
        <v>28.97</v>
      </c>
      <c r="F64" s="15">
        <v>4.4999999999999997E-3</v>
      </c>
      <c r="G64" s="15"/>
    </row>
    <row r="65" spans="1:7" x14ac:dyDescent="0.3">
      <c r="A65" s="12" t="s">
        <v>2013</v>
      </c>
      <c r="B65" s="30" t="s">
        <v>2014</v>
      </c>
      <c r="C65" s="30" t="s">
        <v>2015</v>
      </c>
      <c r="D65" s="13">
        <v>3770</v>
      </c>
      <c r="E65" s="14">
        <v>28.85</v>
      </c>
      <c r="F65" s="15">
        <v>4.4999999999999997E-3</v>
      </c>
      <c r="G65" s="15"/>
    </row>
    <row r="66" spans="1:7" x14ac:dyDescent="0.3">
      <c r="A66" s="12" t="s">
        <v>1860</v>
      </c>
      <c r="B66" s="30" t="s">
        <v>1861</v>
      </c>
      <c r="C66" s="30" t="s">
        <v>1358</v>
      </c>
      <c r="D66" s="13">
        <v>1125</v>
      </c>
      <c r="E66" s="14">
        <v>28.78</v>
      </c>
      <c r="F66" s="15">
        <v>4.4999999999999997E-3</v>
      </c>
      <c r="G66" s="15"/>
    </row>
    <row r="67" spans="1:7" x14ac:dyDescent="0.3">
      <c r="A67" s="12" t="s">
        <v>1337</v>
      </c>
      <c r="B67" s="30" t="s">
        <v>1338</v>
      </c>
      <c r="C67" s="30" t="s">
        <v>1156</v>
      </c>
      <c r="D67" s="13">
        <v>14323</v>
      </c>
      <c r="E67" s="14">
        <v>28.61</v>
      </c>
      <c r="F67" s="15">
        <v>4.4999999999999997E-3</v>
      </c>
      <c r="G67" s="15"/>
    </row>
    <row r="68" spans="1:7" x14ac:dyDescent="0.3">
      <c r="A68" s="12" t="s">
        <v>1417</v>
      </c>
      <c r="B68" s="30" t="s">
        <v>1418</v>
      </c>
      <c r="C68" s="30" t="s">
        <v>1371</v>
      </c>
      <c r="D68" s="13">
        <v>9088</v>
      </c>
      <c r="E68" s="14">
        <v>28.16</v>
      </c>
      <c r="F68" s="15">
        <v>4.4000000000000003E-3</v>
      </c>
      <c r="G68" s="15"/>
    </row>
    <row r="69" spans="1:7" x14ac:dyDescent="0.3">
      <c r="A69" s="12" t="s">
        <v>1435</v>
      </c>
      <c r="B69" s="30" t="s">
        <v>1436</v>
      </c>
      <c r="C69" s="30" t="s">
        <v>1232</v>
      </c>
      <c r="D69" s="13">
        <v>1178</v>
      </c>
      <c r="E69" s="14">
        <v>28</v>
      </c>
      <c r="F69" s="15">
        <v>4.4000000000000003E-3</v>
      </c>
      <c r="G69" s="15"/>
    </row>
    <row r="70" spans="1:7" x14ac:dyDescent="0.3">
      <c r="A70" s="12" t="s">
        <v>1395</v>
      </c>
      <c r="B70" s="30" t="s">
        <v>1396</v>
      </c>
      <c r="C70" s="30" t="s">
        <v>1371</v>
      </c>
      <c r="D70" s="13">
        <v>3242</v>
      </c>
      <c r="E70" s="14">
        <v>27.99</v>
      </c>
      <c r="F70" s="15">
        <v>4.4000000000000003E-3</v>
      </c>
      <c r="G70" s="15"/>
    </row>
    <row r="71" spans="1:7" x14ac:dyDescent="0.3">
      <c r="A71" s="12" t="s">
        <v>1451</v>
      </c>
      <c r="B71" s="30" t="s">
        <v>1452</v>
      </c>
      <c r="C71" s="30" t="s">
        <v>1351</v>
      </c>
      <c r="D71" s="13">
        <v>3893</v>
      </c>
      <c r="E71" s="14">
        <v>27.88</v>
      </c>
      <c r="F71" s="15">
        <v>4.3E-3</v>
      </c>
      <c r="G71" s="15"/>
    </row>
    <row r="72" spans="1:7" x14ac:dyDescent="0.3">
      <c r="A72" s="12" t="s">
        <v>1369</v>
      </c>
      <c r="B72" s="30" t="s">
        <v>1370</v>
      </c>
      <c r="C72" s="30" t="s">
        <v>1371</v>
      </c>
      <c r="D72" s="13">
        <v>524</v>
      </c>
      <c r="E72" s="14">
        <v>27.72</v>
      </c>
      <c r="F72" s="15">
        <v>4.3E-3</v>
      </c>
      <c r="G72" s="15"/>
    </row>
    <row r="73" spans="1:7" x14ac:dyDescent="0.3">
      <c r="A73" s="12" t="s">
        <v>2016</v>
      </c>
      <c r="B73" s="30" t="s">
        <v>2017</v>
      </c>
      <c r="C73" s="30" t="s">
        <v>1274</v>
      </c>
      <c r="D73" s="13">
        <v>3423</v>
      </c>
      <c r="E73" s="14">
        <v>27.38</v>
      </c>
      <c r="F73" s="15">
        <v>4.3E-3</v>
      </c>
      <c r="G73" s="15"/>
    </row>
    <row r="74" spans="1:7" x14ac:dyDescent="0.3">
      <c r="A74" s="12" t="s">
        <v>2018</v>
      </c>
      <c r="B74" s="30" t="s">
        <v>2019</v>
      </c>
      <c r="C74" s="30" t="s">
        <v>2015</v>
      </c>
      <c r="D74" s="13">
        <v>3152</v>
      </c>
      <c r="E74" s="14">
        <v>27.03</v>
      </c>
      <c r="F74" s="15">
        <v>4.1999999999999997E-3</v>
      </c>
      <c r="G74" s="15"/>
    </row>
    <row r="75" spans="1:7" x14ac:dyDescent="0.3">
      <c r="A75" s="12" t="s">
        <v>1343</v>
      </c>
      <c r="B75" s="30" t="s">
        <v>1344</v>
      </c>
      <c r="C75" s="30" t="s">
        <v>1182</v>
      </c>
      <c r="D75" s="13">
        <v>1118</v>
      </c>
      <c r="E75" s="14">
        <v>26.88</v>
      </c>
      <c r="F75" s="15">
        <v>4.1999999999999997E-3</v>
      </c>
      <c r="G75" s="15"/>
    </row>
    <row r="76" spans="1:7" x14ac:dyDescent="0.3">
      <c r="A76" s="12" t="s">
        <v>1203</v>
      </c>
      <c r="B76" s="30" t="s">
        <v>1204</v>
      </c>
      <c r="C76" s="30" t="s">
        <v>1124</v>
      </c>
      <c r="D76" s="13">
        <v>10521</v>
      </c>
      <c r="E76" s="14">
        <v>26.47</v>
      </c>
      <c r="F76" s="15">
        <v>4.1000000000000003E-3</v>
      </c>
      <c r="G76" s="15"/>
    </row>
    <row r="77" spans="1:7" x14ac:dyDescent="0.3">
      <c r="A77" s="12" t="s">
        <v>1806</v>
      </c>
      <c r="B77" s="30" t="s">
        <v>1807</v>
      </c>
      <c r="C77" s="30" t="s">
        <v>1232</v>
      </c>
      <c r="D77" s="13">
        <v>2296</v>
      </c>
      <c r="E77" s="14">
        <v>26.46</v>
      </c>
      <c r="F77" s="15">
        <v>4.1000000000000003E-3</v>
      </c>
      <c r="G77" s="15"/>
    </row>
    <row r="78" spans="1:7" x14ac:dyDescent="0.3">
      <c r="A78" s="12" t="s">
        <v>1210</v>
      </c>
      <c r="B78" s="30" t="s">
        <v>1211</v>
      </c>
      <c r="C78" s="30" t="s">
        <v>1202</v>
      </c>
      <c r="D78" s="13">
        <v>1705</v>
      </c>
      <c r="E78" s="14">
        <v>26.26</v>
      </c>
      <c r="F78" s="15">
        <v>4.1000000000000003E-3</v>
      </c>
      <c r="G78" s="15"/>
    </row>
    <row r="79" spans="1:7" x14ac:dyDescent="0.3">
      <c r="A79" s="12" t="s">
        <v>2020</v>
      </c>
      <c r="B79" s="30" t="s">
        <v>2021</v>
      </c>
      <c r="C79" s="30" t="s">
        <v>1124</v>
      </c>
      <c r="D79" s="13">
        <v>24205</v>
      </c>
      <c r="E79" s="14">
        <v>25.73</v>
      </c>
      <c r="F79" s="15">
        <v>4.0000000000000001E-3</v>
      </c>
      <c r="G79" s="15"/>
    </row>
    <row r="80" spans="1:7" x14ac:dyDescent="0.3">
      <c r="A80" s="12" t="s">
        <v>1256</v>
      </c>
      <c r="B80" s="30" t="s">
        <v>1257</v>
      </c>
      <c r="C80" s="30" t="s">
        <v>1179</v>
      </c>
      <c r="D80" s="13">
        <v>10648</v>
      </c>
      <c r="E80" s="14">
        <v>25.55</v>
      </c>
      <c r="F80" s="15">
        <v>4.0000000000000001E-3</v>
      </c>
      <c r="G80" s="15"/>
    </row>
    <row r="81" spans="1:7" x14ac:dyDescent="0.3">
      <c r="A81" s="12" t="s">
        <v>1840</v>
      </c>
      <c r="B81" s="30" t="s">
        <v>1841</v>
      </c>
      <c r="C81" s="30" t="s">
        <v>1156</v>
      </c>
      <c r="D81" s="13">
        <v>5838</v>
      </c>
      <c r="E81" s="14">
        <v>25.54</v>
      </c>
      <c r="F81" s="15">
        <v>4.0000000000000001E-3</v>
      </c>
      <c r="G81" s="15"/>
    </row>
    <row r="82" spans="1:7" x14ac:dyDescent="0.3">
      <c r="A82" s="12" t="s">
        <v>1866</v>
      </c>
      <c r="B82" s="30" t="s">
        <v>1867</v>
      </c>
      <c r="C82" s="30" t="s">
        <v>1202</v>
      </c>
      <c r="D82" s="13">
        <v>8420</v>
      </c>
      <c r="E82" s="14">
        <v>25.37</v>
      </c>
      <c r="F82" s="15">
        <v>4.0000000000000001E-3</v>
      </c>
      <c r="G82" s="15"/>
    </row>
    <row r="83" spans="1:7" x14ac:dyDescent="0.3">
      <c r="A83" s="12" t="s">
        <v>1399</v>
      </c>
      <c r="B83" s="30" t="s">
        <v>1400</v>
      </c>
      <c r="C83" s="30" t="s">
        <v>1401</v>
      </c>
      <c r="D83" s="13">
        <v>112</v>
      </c>
      <c r="E83" s="14">
        <v>25.21</v>
      </c>
      <c r="F83" s="15">
        <v>3.8999999999999998E-3</v>
      </c>
      <c r="G83" s="15"/>
    </row>
    <row r="84" spans="1:7" x14ac:dyDescent="0.3">
      <c r="A84" s="12" t="s">
        <v>1455</v>
      </c>
      <c r="B84" s="30" t="s">
        <v>1456</v>
      </c>
      <c r="C84" s="30" t="s">
        <v>1274</v>
      </c>
      <c r="D84" s="13">
        <v>1618</v>
      </c>
      <c r="E84" s="14">
        <v>25.15</v>
      </c>
      <c r="F84" s="15">
        <v>3.8999999999999998E-3</v>
      </c>
      <c r="G84" s="15"/>
    </row>
    <row r="85" spans="1:7" x14ac:dyDescent="0.3">
      <c r="A85" s="12" t="s">
        <v>1889</v>
      </c>
      <c r="B85" s="30" t="s">
        <v>1890</v>
      </c>
      <c r="C85" s="30" t="s">
        <v>1302</v>
      </c>
      <c r="D85" s="13">
        <v>7396</v>
      </c>
      <c r="E85" s="14">
        <v>25.14</v>
      </c>
      <c r="F85" s="15">
        <v>3.8999999999999998E-3</v>
      </c>
      <c r="G85" s="15"/>
    </row>
    <row r="86" spans="1:7" x14ac:dyDescent="0.3">
      <c r="A86" s="12" t="s">
        <v>1335</v>
      </c>
      <c r="B86" s="30" t="s">
        <v>1336</v>
      </c>
      <c r="C86" s="30" t="s">
        <v>1145</v>
      </c>
      <c r="D86" s="13">
        <v>696</v>
      </c>
      <c r="E86" s="14">
        <v>25.1</v>
      </c>
      <c r="F86" s="15">
        <v>3.8999999999999998E-3</v>
      </c>
      <c r="G86" s="15"/>
    </row>
    <row r="87" spans="1:7" x14ac:dyDescent="0.3">
      <c r="A87" s="12" t="s">
        <v>1138</v>
      </c>
      <c r="B87" s="30" t="s">
        <v>1139</v>
      </c>
      <c r="C87" s="30" t="s">
        <v>1140</v>
      </c>
      <c r="D87" s="13">
        <v>1039</v>
      </c>
      <c r="E87" s="14">
        <v>25.08</v>
      </c>
      <c r="F87" s="15">
        <v>3.8999999999999998E-3</v>
      </c>
      <c r="G87" s="15"/>
    </row>
    <row r="88" spans="1:7" x14ac:dyDescent="0.3">
      <c r="A88" s="12" t="s">
        <v>1135</v>
      </c>
      <c r="B88" s="30" t="s">
        <v>1136</v>
      </c>
      <c r="C88" s="30" t="s">
        <v>1137</v>
      </c>
      <c r="D88" s="13">
        <v>16227</v>
      </c>
      <c r="E88" s="14">
        <v>24.01</v>
      </c>
      <c r="F88" s="15">
        <v>3.7000000000000002E-3</v>
      </c>
      <c r="G88" s="15"/>
    </row>
    <row r="89" spans="1:7" x14ac:dyDescent="0.3">
      <c r="A89" s="12" t="s">
        <v>1347</v>
      </c>
      <c r="B89" s="30" t="s">
        <v>1348</v>
      </c>
      <c r="C89" s="30" t="s">
        <v>1232</v>
      </c>
      <c r="D89" s="13">
        <v>1962</v>
      </c>
      <c r="E89" s="14">
        <v>23.99</v>
      </c>
      <c r="F89" s="15">
        <v>3.7000000000000002E-3</v>
      </c>
      <c r="G89" s="15"/>
    </row>
    <row r="90" spans="1:7" x14ac:dyDescent="0.3">
      <c r="A90" s="12" t="s">
        <v>1151</v>
      </c>
      <c r="B90" s="30" t="s">
        <v>1152</v>
      </c>
      <c r="C90" s="30" t="s">
        <v>1153</v>
      </c>
      <c r="D90" s="13">
        <v>18292</v>
      </c>
      <c r="E90" s="14">
        <v>23.96</v>
      </c>
      <c r="F90" s="15">
        <v>3.7000000000000002E-3</v>
      </c>
      <c r="G90" s="15"/>
    </row>
    <row r="91" spans="1:7" x14ac:dyDescent="0.3">
      <c r="A91" s="12" t="s">
        <v>1808</v>
      </c>
      <c r="B91" s="30" t="s">
        <v>1809</v>
      </c>
      <c r="C91" s="30" t="s">
        <v>1274</v>
      </c>
      <c r="D91" s="13">
        <v>1319</v>
      </c>
      <c r="E91" s="14">
        <v>23.93</v>
      </c>
      <c r="F91" s="15">
        <v>3.7000000000000002E-3</v>
      </c>
      <c r="G91" s="15"/>
    </row>
    <row r="92" spans="1:7" x14ac:dyDescent="0.3">
      <c r="A92" s="12" t="s">
        <v>1221</v>
      </c>
      <c r="B92" s="30" t="s">
        <v>1222</v>
      </c>
      <c r="C92" s="30" t="s">
        <v>1223</v>
      </c>
      <c r="D92" s="13">
        <v>12257</v>
      </c>
      <c r="E92" s="14">
        <v>23.52</v>
      </c>
      <c r="F92" s="15">
        <v>3.7000000000000002E-3</v>
      </c>
      <c r="G92" s="15"/>
    </row>
    <row r="93" spans="1:7" x14ac:dyDescent="0.3">
      <c r="A93" s="12" t="s">
        <v>2022</v>
      </c>
      <c r="B93" s="30" t="s">
        <v>2023</v>
      </c>
      <c r="C93" s="30" t="s">
        <v>1164</v>
      </c>
      <c r="D93" s="13">
        <v>4910</v>
      </c>
      <c r="E93" s="14">
        <v>23.36</v>
      </c>
      <c r="F93" s="15">
        <v>3.5999999999999999E-3</v>
      </c>
      <c r="G93" s="15"/>
    </row>
    <row r="94" spans="1:7" x14ac:dyDescent="0.3">
      <c r="A94" s="12" t="s">
        <v>1254</v>
      </c>
      <c r="B94" s="30" t="s">
        <v>1255</v>
      </c>
      <c r="C94" s="30" t="s">
        <v>1127</v>
      </c>
      <c r="D94" s="13">
        <v>9063</v>
      </c>
      <c r="E94" s="14">
        <v>23.11</v>
      </c>
      <c r="F94" s="15">
        <v>3.5999999999999999E-3</v>
      </c>
      <c r="G94" s="15"/>
    </row>
    <row r="95" spans="1:7" x14ac:dyDescent="0.3">
      <c r="A95" s="12" t="s">
        <v>1469</v>
      </c>
      <c r="B95" s="30" t="s">
        <v>1470</v>
      </c>
      <c r="C95" s="30" t="s">
        <v>1182</v>
      </c>
      <c r="D95" s="13">
        <v>1146</v>
      </c>
      <c r="E95" s="14">
        <v>23.06</v>
      </c>
      <c r="F95" s="15">
        <v>3.5999999999999999E-3</v>
      </c>
      <c r="G95" s="15"/>
    </row>
    <row r="96" spans="1:7" x14ac:dyDescent="0.3">
      <c r="A96" s="12" t="s">
        <v>1289</v>
      </c>
      <c r="B96" s="30" t="s">
        <v>1290</v>
      </c>
      <c r="C96" s="30" t="s">
        <v>1164</v>
      </c>
      <c r="D96" s="13">
        <v>2921</v>
      </c>
      <c r="E96" s="14">
        <v>22.77</v>
      </c>
      <c r="F96" s="15">
        <v>3.5999999999999999E-3</v>
      </c>
      <c r="G96" s="15"/>
    </row>
    <row r="97" spans="1:7" x14ac:dyDescent="0.3">
      <c r="A97" s="12" t="s">
        <v>1359</v>
      </c>
      <c r="B97" s="30" t="s">
        <v>1360</v>
      </c>
      <c r="C97" s="30" t="s">
        <v>1295</v>
      </c>
      <c r="D97" s="13">
        <v>2206</v>
      </c>
      <c r="E97" s="14">
        <v>22.75</v>
      </c>
      <c r="F97" s="15">
        <v>3.5000000000000001E-3</v>
      </c>
      <c r="G97" s="15"/>
    </row>
    <row r="98" spans="1:7" x14ac:dyDescent="0.3">
      <c r="A98" s="12" t="s">
        <v>1246</v>
      </c>
      <c r="B98" s="30" t="s">
        <v>1247</v>
      </c>
      <c r="C98" s="30" t="s">
        <v>1193</v>
      </c>
      <c r="D98" s="13">
        <v>4591</v>
      </c>
      <c r="E98" s="14">
        <v>22.62</v>
      </c>
      <c r="F98" s="15">
        <v>3.5000000000000001E-3</v>
      </c>
      <c r="G98" s="15"/>
    </row>
    <row r="99" spans="1:7" x14ac:dyDescent="0.3">
      <c r="A99" s="12" t="s">
        <v>1397</v>
      </c>
      <c r="B99" s="30" t="s">
        <v>1398</v>
      </c>
      <c r="C99" s="30" t="s">
        <v>1179</v>
      </c>
      <c r="D99" s="13">
        <v>4969</v>
      </c>
      <c r="E99" s="14">
        <v>22.6</v>
      </c>
      <c r="F99" s="15">
        <v>3.5000000000000001E-3</v>
      </c>
      <c r="G99" s="15"/>
    </row>
    <row r="100" spans="1:7" x14ac:dyDescent="0.3">
      <c r="A100" s="12" t="s">
        <v>1180</v>
      </c>
      <c r="B100" s="30" t="s">
        <v>1181</v>
      </c>
      <c r="C100" s="30" t="s">
        <v>1182</v>
      </c>
      <c r="D100" s="13">
        <v>1159</v>
      </c>
      <c r="E100" s="14">
        <v>22.51</v>
      </c>
      <c r="F100" s="15">
        <v>3.5000000000000001E-3</v>
      </c>
      <c r="G100" s="15"/>
    </row>
    <row r="101" spans="1:7" x14ac:dyDescent="0.3">
      <c r="A101" s="12" t="s">
        <v>2024</v>
      </c>
      <c r="B101" s="30" t="s">
        <v>2025</v>
      </c>
      <c r="C101" s="30" t="s">
        <v>1145</v>
      </c>
      <c r="D101" s="13">
        <v>5583</v>
      </c>
      <c r="E101" s="14">
        <v>22.08</v>
      </c>
      <c r="F101" s="15">
        <v>3.3999999999999998E-3</v>
      </c>
      <c r="G101" s="15"/>
    </row>
    <row r="102" spans="1:7" x14ac:dyDescent="0.3">
      <c r="A102" s="12" t="s">
        <v>1277</v>
      </c>
      <c r="B102" s="30" t="s">
        <v>1278</v>
      </c>
      <c r="C102" s="30" t="s">
        <v>1167</v>
      </c>
      <c r="D102" s="13">
        <v>3378</v>
      </c>
      <c r="E102" s="14">
        <v>21.53</v>
      </c>
      <c r="F102" s="15">
        <v>3.3999999999999998E-3</v>
      </c>
      <c r="G102" s="15"/>
    </row>
    <row r="103" spans="1:7" x14ac:dyDescent="0.3">
      <c r="A103" s="12" t="s">
        <v>1298</v>
      </c>
      <c r="B103" s="30" t="s">
        <v>1299</v>
      </c>
      <c r="C103" s="30" t="s">
        <v>1145</v>
      </c>
      <c r="D103" s="13">
        <v>383</v>
      </c>
      <c r="E103" s="14">
        <v>21.4</v>
      </c>
      <c r="F103" s="15">
        <v>3.3E-3</v>
      </c>
      <c r="G103" s="15"/>
    </row>
    <row r="104" spans="1:7" x14ac:dyDescent="0.3">
      <c r="A104" s="12" t="s">
        <v>1194</v>
      </c>
      <c r="B104" s="30" t="s">
        <v>1195</v>
      </c>
      <c r="C104" s="30" t="s">
        <v>1196</v>
      </c>
      <c r="D104" s="13">
        <v>7166</v>
      </c>
      <c r="E104" s="14">
        <v>21.15</v>
      </c>
      <c r="F104" s="15">
        <v>3.3E-3</v>
      </c>
      <c r="G104" s="15"/>
    </row>
    <row r="105" spans="1:7" x14ac:dyDescent="0.3">
      <c r="A105" s="12" t="s">
        <v>2026</v>
      </c>
      <c r="B105" s="30" t="s">
        <v>2027</v>
      </c>
      <c r="C105" s="30" t="s">
        <v>1351</v>
      </c>
      <c r="D105" s="13">
        <v>5105</v>
      </c>
      <c r="E105" s="14">
        <v>21.07</v>
      </c>
      <c r="F105" s="15">
        <v>3.3E-3</v>
      </c>
      <c r="G105" s="15"/>
    </row>
    <row r="106" spans="1:7" x14ac:dyDescent="0.3">
      <c r="A106" s="12" t="s">
        <v>1228</v>
      </c>
      <c r="B106" s="30" t="s">
        <v>1229</v>
      </c>
      <c r="C106" s="30" t="s">
        <v>1150</v>
      </c>
      <c r="D106" s="13">
        <v>35136</v>
      </c>
      <c r="E106" s="14">
        <v>20.92</v>
      </c>
      <c r="F106" s="15">
        <v>3.3E-3</v>
      </c>
      <c r="G106" s="15"/>
    </row>
    <row r="107" spans="1:7" x14ac:dyDescent="0.3">
      <c r="A107" s="12" t="s">
        <v>1148</v>
      </c>
      <c r="B107" s="30" t="s">
        <v>1149</v>
      </c>
      <c r="C107" s="30" t="s">
        <v>1150</v>
      </c>
      <c r="D107" s="13">
        <v>2512</v>
      </c>
      <c r="E107" s="14">
        <v>20.73</v>
      </c>
      <c r="F107" s="15">
        <v>3.2000000000000002E-3</v>
      </c>
      <c r="G107" s="15"/>
    </row>
    <row r="108" spans="1:7" x14ac:dyDescent="0.3">
      <c r="A108" s="12" t="s">
        <v>1305</v>
      </c>
      <c r="B108" s="30" t="s">
        <v>1306</v>
      </c>
      <c r="C108" s="30" t="s">
        <v>1295</v>
      </c>
      <c r="D108" s="13">
        <v>968</v>
      </c>
      <c r="E108" s="14">
        <v>20.53</v>
      </c>
      <c r="F108" s="15">
        <v>3.2000000000000002E-3</v>
      </c>
      <c r="G108" s="15"/>
    </row>
    <row r="109" spans="1:7" x14ac:dyDescent="0.3">
      <c r="A109" s="12" t="s">
        <v>2028</v>
      </c>
      <c r="B109" s="30" t="s">
        <v>2029</v>
      </c>
      <c r="C109" s="30" t="s">
        <v>1156</v>
      </c>
      <c r="D109" s="13">
        <v>38507</v>
      </c>
      <c r="E109" s="14">
        <v>20.329999999999998</v>
      </c>
      <c r="F109" s="15">
        <v>3.2000000000000002E-3</v>
      </c>
      <c r="G109" s="15"/>
    </row>
    <row r="110" spans="1:7" x14ac:dyDescent="0.3">
      <c r="A110" s="12" t="s">
        <v>1300</v>
      </c>
      <c r="B110" s="30" t="s">
        <v>1301</v>
      </c>
      <c r="C110" s="30" t="s">
        <v>1302</v>
      </c>
      <c r="D110" s="13">
        <v>2511</v>
      </c>
      <c r="E110" s="14">
        <v>20.190000000000001</v>
      </c>
      <c r="F110" s="15">
        <v>3.0999999999999999E-3</v>
      </c>
      <c r="G110" s="15"/>
    </row>
    <row r="111" spans="1:7" x14ac:dyDescent="0.3">
      <c r="A111" s="12" t="s">
        <v>1281</v>
      </c>
      <c r="B111" s="30" t="s">
        <v>1282</v>
      </c>
      <c r="C111" s="30" t="s">
        <v>1202</v>
      </c>
      <c r="D111" s="13">
        <v>4295</v>
      </c>
      <c r="E111" s="14">
        <v>19.940000000000001</v>
      </c>
      <c r="F111" s="15">
        <v>3.0999999999999999E-3</v>
      </c>
      <c r="G111" s="15"/>
    </row>
    <row r="112" spans="1:7" x14ac:dyDescent="0.3">
      <c r="A112" s="12" t="s">
        <v>1321</v>
      </c>
      <c r="B112" s="30" t="s">
        <v>1322</v>
      </c>
      <c r="C112" s="30" t="s">
        <v>1202</v>
      </c>
      <c r="D112" s="13">
        <v>1898</v>
      </c>
      <c r="E112" s="14">
        <v>19.920000000000002</v>
      </c>
      <c r="F112" s="15">
        <v>3.0999999999999999E-3</v>
      </c>
      <c r="G112" s="15"/>
    </row>
    <row r="113" spans="1:7" x14ac:dyDescent="0.3">
      <c r="A113" s="12" t="s">
        <v>2030</v>
      </c>
      <c r="B113" s="30" t="s">
        <v>2031</v>
      </c>
      <c r="C113" s="30" t="s">
        <v>1202</v>
      </c>
      <c r="D113" s="13">
        <v>25976</v>
      </c>
      <c r="E113" s="14">
        <v>19.88</v>
      </c>
      <c r="F113" s="15">
        <v>3.0999999999999999E-3</v>
      </c>
      <c r="G113" s="15"/>
    </row>
    <row r="114" spans="1:7" x14ac:dyDescent="0.3">
      <c r="A114" s="12" t="s">
        <v>1708</v>
      </c>
      <c r="B114" s="30" t="s">
        <v>1709</v>
      </c>
      <c r="C114" s="30" t="s">
        <v>1207</v>
      </c>
      <c r="D114" s="13">
        <v>562</v>
      </c>
      <c r="E114" s="14">
        <v>19.739999999999998</v>
      </c>
      <c r="F114" s="15">
        <v>3.0999999999999999E-3</v>
      </c>
      <c r="G114" s="15"/>
    </row>
    <row r="115" spans="1:7" x14ac:dyDescent="0.3">
      <c r="A115" s="12" t="s">
        <v>1226</v>
      </c>
      <c r="B115" s="30" t="s">
        <v>1227</v>
      </c>
      <c r="C115" s="30" t="s">
        <v>1145</v>
      </c>
      <c r="D115" s="13">
        <v>1649</v>
      </c>
      <c r="E115" s="14">
        <v>19.559999999999999</v>
      </c>
      <c r="F115" s="15">
        <v>3.0999999999999999E-3</v>
      </c>
      <c r="G115" s="15"/>
    </row>
    <row r="116" spans="1:7" x14ac:dyDescent="0.3">
      <c r="A116" s="12" t="s">
        <v>1162</v>
      </c>
      <c r="B116" s="30" t="s">
        <v>1163</v>
      </c>
      <c r="C116" s="30" t="s">
        <v>1164</v>
      </c>
      <c r="D116" s="13">
        <v>20526</v>
      </c>
      <c r="E116" s="14">
        <v>19.260000000000002</v>
      </c>
      <c r="F116" s="15">
        <v>3.0000000000000001E-3</v>
      </c>
      <c r="G116" s="15"/>
    </row>
    <row r="117" spans="1:7" x14ac:dyDescent="0.3">
      <c r="A117" s="12" t="s">
        <v>2032</v>
      </c>
      <c r="B117" s="30" t="s">
        <v>2033</v>
      </c>
      <c r="C117" s="30" t="s">
        <v>1358</v>
      </c>
      <c r="D117" s="13">
        <v>1522</v>
      </c>
      <c r="E117" s="14">
        <v>19.18</v>
      </c>
      <c r="F117" s="15">
        <v>3.0000000000000001E-3</v>
      </c>
      <c r="G117" s="15"/>
    </row>
    <row r="118" spans="1:7" x14ac:dyDescent="0.3">
      <c r="A118" s="12" t="s">
        <v>1467</v>
      </c>
      <c r="B118" s="30" t="s">
        <v>1468</v>
      </c>
      <c r="C118" s="30" t="s">
        <v>1199</v>
      </c>
      <c r="D118" s="13">
        <v>1672</v>
      </c>
      <c r="E118" s="14">
        <v>19.170000000000002</v>
      </c>
      <c r="F118" s="15">
        <v>3.0000000000000001E-3</v>
      </c>
      <c r="G118" s="15"/>
    </row>
    <row r="119" spans="1:7" x14ac:dyDescent="0.3">
      <c r="A119" s="12" t="s">
        <v>2034</v>
      </c>
      <c r="B119" s="30" t="s">
        <v>2035</v>
      </c>
      <c r="C119" s="30" t="s">
        <v>1358</v>
      </c>
      <c r="D119" s="13">
        <v>577</v>
      </c>
      <c r="E119" s="14">
        <v>19.13</v>
      </c>
      <c r="F119" s="15">
        <v>3.0000000000000001E-3</v>
      </c>
      <c r="G119" s="15"/>
    </row>
    <row r="120" spans="1:7" x14ac:dyDescent="0.3">
      <c r="A120" s="12" t="s">
        <v>1272</v>
      </c>
      <c r="B120" s="30" t="s">
        <v>1273</v>
      </c>
      <c r="C120" s="30" t="s">
        <v>1274</v>
      </c>
      <c r="D120" s="13">
        <v>1652</v>
      </c>
      <c r="E120" s="14">
        <v>19.07</v>
      </c>
      <c r="F120" s="15">
        <v>3.0000000000000001E-3</v>
      </c>
      <c r="G120" s="15"/>
    </row>
    <row r="121" spans="1:7" x14ac:dyDescent="0.3">
      <c r="A121" s="12" t="s">
        <v>1441</v>
      </c>
      <c r="B121" s="30" t="s">
        <v>1442</v>
      </c>
      <c r="C121" s="30" t="s">
        <v>1295</v>
      </c>
      <c r="D121" s="13">
        <v>493</v>
      </c>
      <c r="E121" s="14">
        <v>18.57</v>
      </c>
      <c r="F121" s="15">
        <v>2.8999999999999998E-3</v>
      </c>
      <c r="G121" s="15"/>
    </row>
    <row r="122" spans="1:7" x14ac:dyDescent="0.3">
      <c r="A122" s="12" t="s">
        <v>1165</v>
      </c>
      <c r="B122" s="30" t="s">
        <v>1166</v>
      </c>
      <c r="C122" s="30" t="s">
        <v>1167</v>
      </c>
      <c r="D122" s="13">
        <v>1416</v>
      </c>
      <c r="E122" s="14">
        <v>18.48</v>
      </c>
      <c r="F122" s="15">
        <v>2.8999999999999998E-3</v>
      </c>
      <c r="G122" s="15"/>
    </row>
    <row r="123" spans="1:7" x14ac:dyDescent="0.3">
      <c r="A123" s="12" t="s">
        <v>1948</v>
      </c>
      <c r="B123" s="30" t="s">
        <v>1949</v>
      </c>
      <c r="C123" s="30" t="s">
        <v>1207</v>
      </c>
      <c r="D123" s="13">
        <v>1565</v>
      </c>
      <c r="E123" s="14">
        <v>18.420000000000002</v>
      </c>
      <c r="F123" s="15">
        <v>2.8999999999999998E-3</v>
      </c>
      <c r="G123" s="15"/>
    </row>
    <row r="124" spans="1:7" x14ac:dyDescent="0.3">
      <c r="A124" s="12" t="s">
        <v>2036</v>
      </c>
      <c r="B124" s="30" t="s">
        <v>2037</v>
      </c>
      <c r="C124" s="30" t="s">
        <v>1295</v>
      </c>
      <c r="D124" s="13">
        <v>303</v>
      </c>
      <c r="E124" s="14">
        <v>18.04</v>
      </c>
      <c r="F124" s="15">
        <v>2.8E-3</v>
      </c>
      <c r="G124" s="15"/>
    </row>
    <row r="125" spans="1:7" x14ac:dyDescent="0.3">
      <c r="A125" s="12" t="s">
        <v>1224</v>
      </c>
      <c r="B125" s="30" t="s">
        <v>1225</v>
      </c>
      <c r="C125" s="30" t="s">
        <v>1132</v>
      </c>
      <c r="D125" s="13">
        <v>356</v>
      </c>
      <c r="E125" s="14">
        <v>18.03</v>
      </c>
      <c r="F125" s="15">
        <v>2.8E-3</v>
      </c>
      <c r="G125" s="15"/>
    </row>
    <row r="126" spans="1:7" x14ac:dyDescent="0.3">
      <c r="A126" s="12" t="s">
        <v>1383</v>
      </c>
      <c r="B126" s="30" t="s">
        <v>1384</v>
      </c>
      <c r="C126" s="30" t="s">
        <v>1232</v>
      </c>
      <c r="D126" s="13">
        <v>4431</v>
      </c>
      <c r="E126" s="14">
        <v>17.989999999999998</v>
      </c>
      <c r="F126" s="15">
        <v>2.8E-3</v>
      </c>
      <c r="G126" s="15"/>
    </row>
    <row r="127" spans="1:7" x14ac:dyDescent="0.3">
      <c r="A127" s="12" t="s">
        <v>1313</v>
      </c>
      <c r="B127" s="30" t="s">
        <v>1314</v>
      </c>
      <c r="C127" s="30" t="s">
        <v>1202</v>
      </c>
      <c r="D127" s="13">
        <v>9962</v>
      </c>
      <c r="E127" s="14">
        <v>17.93</v>
      </c>
      <c r="F127" s="15">
        <v>2.8E-3</v>
      </c>
      <c r="G127" s="15"/>
    </row>
    <row r="128" spans="1:7" x14ac:dyDescent="0.3">
      <c r="A128" s="12" t="s">
        <v>1891</v>
      </c>
      <c r="B128" s="30" t="s">
        <v>1892</v>
      </c>
      <c r="C128" s="30" t="s">
        <v>1145</v>
      </c>
      <c r="D128" s="13">
        <v>1909</v>
      </c>
      <c r="E128" s="14">
        <v>17.86</v>
      </c>
      <c r="F128" s="15">
        <v>2.8E-3</v>
      </c>
      <c r="G128" s="15"/>
    </row>
    <row r="129" spans="1:7" x14ac:dyDescent="0.3">
      <c r="A129" s="12" t="s">
        <v>1729</v>
      </c>
      <c r="B129" s="30" t="s">
        <v>1730</v>
      </c>
      <c r="C129" s="30" t="s">
        <v>1731</v>
      </c>
      <c r="D129" s="13">
        <v>390</v>
      </c>
      <c r="E129" s="14">
        <v>17.850000000000001</v>
      </c>
      <c r="F129" s="15">
        <v>2.8E-3</v>
      </c>
      <c r="G129" s="15"/>
    </row>
    <row r="130" spans="1:7" x14ac:dyDescent="0.3">
      <c r="A130" s="12" t="s">
        <v>1712</v>
      </c>
      <c r="B130" s="30" t="s">
        <v>1713</v>
      </c>
      <c r="C130" s="30" t="s">
        <v>1156</v>
      </c>
      <c r="D130" s="13">
        <v>2388</v>
      </c>
      <c r="E130" s="14">
        <v>17.64</v>
      </c>
      <c r="F130" s="15">
        <v>2.8E-3</v>
      </c>
      <c r="G130" s="15"/>
    </row>
    <row r="131" spans="1:7" x14ac:dyDescent="0.3">
      <c r="A131" s="12" t="s">
        <v>1157</v>
      </c>
      <c r="B131" s="30" t="s">
        <v>1158</v>
      </c>
      <c r="C131" s="30" t="s">
        <v>1159</v>
      </c>
      <c r="D131" s="13">
        <v>9183</v>
      </c>
      <c r="E131" s="14">
        <v>17.600000000000001</v>
      </c>
      <c r="F131" s="15">
        <v>2.7000000000000001E-3</v>
      </c>
      <c r="G131" s="15"/>
    </row>
    <row r="132" spans="1:7" x14ac:dyDescent="0.3">
      <c r="A132" s="12" t="s">
        <v>1439</v>
      </c>
      <c r="B132" s="30" t="s">
        <v>1440</v>
      </c>
      <c r="C132" s="30" t="s">
        <v>1145</v>
      </c>
      <c r="D132" s="13">
        <v>75</v>
      </c>
      <c r="E132" s="14">
        <v>17.38</v>
      </c>
      <c r="F132" s="15">
        <v>2.7000000000000001E-3</v>
      </c>
      <c r="G132" s="15"/>
    </row>
    <row r="133" spans="1:7" x14ac:dyDescent="0.3">
      <c r="A133" s="12" t="s">
        <v>1453</v>
      </c>
      <c r="B133" s="30" t="s">
        <v>1454</v>
      </c>
      <c r="C133" s="30" t="s">
        <v>1358</v>
      </c>
      <c r="D133" s="13">
        <v>4689</v>
      </c>
      <c r="E133" s="14">
        <v>17.29</v>
      </c>
      <c r="F133" s="15">
        <v>2.7000000000000001E-3</v>
      </c>
      <c r="G133" s="15"/>
    </row>
    <row r="134" spans="1:7" x14ac:dyDescent="0.3">
      <c r="A134" s="12" t="s">
        <v>1710</v>
      </c>
      <c r="B134" s="30" t="s">
        <v>1711</v>
      </c>
      <c r="C134" s="30" t="s">
        <v>1421</v>
      </c>
      <c r="D134" s="13">
        <v>470</v>
      </c>
      <c r="E134" s="14">
        <v>17.28</v>
      </c>
      <c r="F134" s="15">
        <v>2.7000000000000001E-3</v>
      </c>
      <c r="G134" s="15"/>
    </row>
    <row r="135" spans="1:7" x14ac:dyDescent="0.3">
      <c r="A135" s="12" t="s">
        <v>1315</v>
      </c>
      <c r="B135" s="30" t="s">
        <v>1316</v>
      </c>
      <c r="C135" s="30" t="s">
        <v>1145</v>
      </c>
      <c r="D135" s="13">
        <v>6307</v>
      </c>
      <c r="E135" s="14">
        <v>17.170000000000002</v>
      </c>
      <c r="F135" s="15">
        <v>2.7000000000000001E-3</v>
      </c>
      <c r="G135" s="15"/>
    </row>
    <row r="136" spans="1:7" x14ac:dyDescent="0.3">
      <c r="A136" s="12" t="s">
        <v>1804</v>
      </c>
      <c r="B136" s="30" t="s">
        <v>1805</v>
      </c>
      <c r="C136" s="30" t="s">
        <v>1295</v>
      </c>
      <c r="D136" s="13">
        <v>561</v>
      </c>
      <c r="E136" s="14">
        <v>17.11</v>
      </c>
      <c r="F136" s="15">
        <v>2.7000000000000001E-3</v>
      </c>
      <c r="G136" s="15"/>
    </row>
    <row r="137" spans="1:7" x14ac:dyDescent="0.3">
      <c r="A137" s="12" t="s">
        <v>2038</v>
      </c>
      <c r="B137" s="30" t="s">
        <v>2039</v>
      </c>
      <c r="C137" s="30" t="s">
        <v>1207</v>
      </c>
      <c r="D137" s="13">
        <v>330</v>
      </c>
      <c r="E137" s="14">
        <v>16.87</v>
      </c>
      <c r="F137" s="15">
        <v>2.5999999999999999E-3</v>
      </c>
      <c r="G137" s="15"/>
    </row>
    <row r="138" spans="1:7" x14ac:dyDescent="0.3">
      <c r="A138" s="12" t="s">
        <v>1802</v>
      </c>
      <c r="B138" s="30" t="s">
        <v>1803</v>
      </c>
      <c r="C138" s="30" t="s">
        <v>1153</v>
      </c>
      <c r="D138" s="13">
        <v>541</v>
      </c>
      <c r="E138" s="14">
        <v>16.829999999999998</v>
      </c>
      <c r="F138" s="15">
        <v>2.5999999999999999E-3</v>
      </c>
      <c r="G138" s="15"/>
    </row>
    <row r="139" spans="1:7" x14ac:dyDescent="0.3">
      <c r="A139" s="12" t="s">
        <v>1696</v>
      </c>
      <c r="B139" s="30" t="s">
        <v>1697</v>
      </c>
      <c r="C139" s="30" t="s">
        <v>1401</v>
      </c>
      <c r="D139" s="13">
        <v>371</v>
      </c>
      <c r="E139" s="14">
        <v>16.829999999999998</v>
      </c>
      <c r="F139" s="15">
        <v>2.5999999999999999E-3</v>
      </c>
      <c r="G139" s="15"/>
    </row>
    <row r="140" spans="1:7" x14ac:dyDescent="0.3">
      <c r="A140" s="12" t="s">
        <v>1307</v>
      </c>
      <c r="B140" s="30" t="s">
        <v>1308</v>
      </c>
      <c r="C140" s="30" t="s">
        <v>1202</v>
      </c>
      <c r="D140" s="13">
        <v>873</v>
      </c>
      <c r="E140" s="14">
        <v>16.760000000000002</v>
      </c>
      <c r="F140" s="15">
        <v>2.5999999999999999E-3</v>
      </c>
      <c r="G140" s="15"/>
    </row>
    <row r="141" spans="1:7" x14ac:dyDescent="0.3">
      <c r="A141" s="12" t="s">
        <v>1736</v>
      </c>
      <c r="B141" s="30" t="s">
        <v>1737</v>
      </c>
      <c r="C141" s="30" t="s">
        <v>1295</v>
      </c>
      <c r="D141" s="13">
        <v>347</v>
      </c>
      <c r="E141" s="14">
        <v>16.73</v>
      </c>
      <c r="F141" s="15">
        <v>2.5999999999999999E-3</v>
      </c>
      <c r="G141" s="15"/>
    </row>
    <row r="142" spans="1:7" x14ac:dyDescent="0.3">
      <c r="A142" s="12" t="s">
        <v>1412</v>
      </c>
      <c r="B142" s="30" t="s">
        <v>1413</v>
      </c>
      <c r="C142" s="30" t="s">
        <v>1414</v>
      </c>
      <c r="D142" s="13">
        <v>1898</v>
      </c>
      <c r="E142" s="14">
        <v>16.64</v>
      </c>
      <c r="F142" s="15">
        <v>2.5999999999999999E-3</v>
      </c>
      <c r="G142" s="15"/>
    </row>
    <row r="143" spans="1:7" x14ac:dyDescent="0.3">
      <c r="A143" s="12" t="s">
        <v>2040</v>
      </c>
      <c r="B143" s="30" t="s">
        <v>2041</v>
      </c>
      <c r="C143" s="30" t="s">
        <v>1182</v>
      </c>
      <c r="D143" s="13">
        <v>1812</v>
      </c>
      <c r="E143" s="14">
        <v>16.489999999999998</v>
      </c>
      <c r="F143" s="15">
        <v>2.5999999999999999E-3</v>
      </c>
      <c r="G143" s="15"/>
    </row>
    <row r="144" spans="1:7" x14ac:dyDescent="0.3">
      <c r="A144" s="12" t="s">
        <v>2042</v>
      </c>
      <c r="B144" s="30" t="s">
        <v>2043</v>
      </c>
      <c r="C144" s="30" t="s">
        <v>1145</v>
      </c>
      <c r="D144" s="13">
        <v>982</v>
      </c>
      <c r="E144" s="14">
        <v>16.45</v>
      </c>
      <c r="F144" s="15">
        <v>2.5999999999999999E-3</v>
      </c>
      <c r="G144" s="15"/>
    </row>
    <row r="145" spans="1:7" x14ac:dyDescent="0.3">
      <c r="A145" s="12" t="s">
        <v>1309</v>
      </c>
      <c r="B145" s="30" t="s">
        <v>1310</v>
      </c>
      <c r="C145" s="30" t="s">
        <v>1302</v>
      </c>
      <c r="D145" s="13">
        <v>316</v>
      </c>
      <c r="E145" s="14">
        <v>16.239999999999998</v>
      </c>
      <c r="F145" s="15">
        <v>2.5000000000000001E-3</v>
      </c>
      <c r="G145" s="15"/>
    </row>
    <row r="146" spans="1:7" x14ac:dyDescent="0.3">
      <c r="A146" s="12" t="s">
        <v>2044</v>
      </c>
      <c r="B146" s="30" t="s">
        <v>2045</v>
      </c>
      <c r="C146" s="30" t="s">
        <v>1295</v>
      </c>
      <c r="D146" s="13">
        <v>226</v>
      </c>
      <c r="E146" s="14">
        <v>15.92</v>
      </c>
      <c r="F146" s="15">
        <v>2.5000000000000001E-3</v>
      </c>
      <c r="G146" s="15"/>
    </row>
    <row r="147" spans="1:7" x14ac:dyDescent="0.3">
      <c r="A147" s="12" t="s">
        <v>1248</v>
      </c>
      <c r="B147" s="30" t="s">
        <v>1249</v>
      </c>
      <c r="C147" s="30" t="s">
        <v>1250</v>
      </c>
      <c r="D147" s="13">
        <v>1014</v>
      </c>
      <c r="E147" s="14">
        <v>15.79</v>
      </c>
      <c r="F147" s="15">
        <v>2.5000000000000001E-3</v>
      </c>
      <c r="G147" s="15"/>
    </row>
    <row r="148" spans="1:7" x14ac:dyDescent="0.3">
      <c r="A148" s="12" t="s">
        <v>1461</v>
      </c>
      <c r="B148" s="30" t="s">
        <v>1462</v>
      </c>
      <c r="C148" s="30" t="s">
        <v>1239</v>
      </c>
      <c r="D148" s="13">
        <v>11257</v>
      </c>
      <c r="E148" s="14">
        <v>15.57</v>
      </c>
      <c r="F148" s="15">
        <v>2.3999999999999998E-3</v>
      </c>
      <c r="G148" s="15"/>
    </row>
    <row r="149" spans="1:7" x14ac:dyDescent="0.3">
      <c r="A149" s="12" t="s">
        <v>1720</v>
      </c>
      <c r="B149" s="30" t="s">
        <v>1721</v>
      </c>
      <c r="C149" s="30" t="s">
        <v>1371</v>
      </c>
      <c r="D149" s="13">
        <v>1176</v>
      </c>
      <c r="E149" s="14">
        <v>15.55</v>
      </c>
      <c r="F149" s="15">
        <v>2.3999999999999998E-3</v>
      </c>
      <c r="G149" s="15"/>
    </row>
    <row r="150" spans="1:7" x14ac:dyDescent="0.3">
      <c r="A150" s="12" t="s">
        <v>2046</v>
      </c>
      <c r="B150" s="30" t="s">
        <v>2047</v>
      </c>
      <c r="C150" s="30" t="s">
        <v>1358</v>
      </c>
      <c r="D150" s="13">
        <v>23853</v>
      </c>
      <c r="E150" s="14">
        <v>15.37</v>
      </c>
      <c r="F150" s="15">
        <v>2.3999999999999998E-3</v>
      </c>
      <c r="G150" s="15"/>
    </row>
    <row r="151" spans="1:7" x14ac:dyDescent="0.3">
      <c r="A151" s="12" t="s">
        <v>1219</v>
      </c>
      <c r="B151" s="30" t="s">
        <v>1220</v>
      </c>
      <c r="C151" s="30" t="s">
        <v>1182</v>
      </c>
      <c r="D151" s="13">
        <v>483</v>
      </c>
      <c r="E151" s="14">
        <v>15.36</v>
      </c>
      <c r="F151" s="15">
        <v>2.3999999999999998E-3</v>
      </c>
      <c r="G151" s="15"/>
    </row>
    <row r="152" spans="1:7" x14ac:dyDescent="0.3">
      <c r="A152" s="12" t="s">
        <v>2048</v>
      </c>
      <c r="B152" s="30" t="s">
        <v>2049</v>
      </c>
      <c r="C152" s="30" t="s">
        <v>1202</v>
      </c>
      <c r="D152" s="13">
        <v>4037</v>
      </c>
      <c r="E152" s="14">
        <v>15.35</v>
      </c>
      <c r="F152" s="15">
        <v>2.3999999999999998E-3</v>
      </c>
      <c r="G152" s="15"/>
    </row>
    <row r="153" spans="1:7" x14ac:dyDescent="0.3">
      <c r="A153" s="12" t="s">
        <v>2050</v>
      </c>
      <c r="B153" s="30" t="s">
        <v>2051</v>
      </c>
      <c r="C153" s="30" t="s">
        <v>1223</v>
      </c>
      <c r="D153" s="13">
        <v>5081</v>
      </c>
      <c r="E153" s="14">
        <v>15.18</v>
      </c>
      <c r="F153" s="15">
        <v>2.3999999999999998E-3</v>
      </c>
      <c r="G153" s="15"/>
    </row>
    <row r="154" spans="1:7" x14ac:dyDescent="0.3">
      <c r="A154" s="12" t="s">
        <v>1800</v>
      </c>
      <c r="B154" s="30" t="s">
        <v>1801</v>
      </c>
      <c r="C154" s="30" t="s">
        <v>1202</v>
      </c>
      <c r="D154" s="13">
        <v>1241</v>
      </c>
      <c r="E154" s="14">
        <v>15.11</v>
      </c>
      <c r="F154" s="15">
        <v>2.3999999999999998E-3</v>
      </c>
      <c r="G154" s="15"/>
    </row>
    <row r="155" spans="1:7" x14ac:dyDescent="0.3">
      <c r="A155" s="12" t="s">
        <v>1424</v>
      </c>
      <c r="B155" s="30" t="s">
        <v>1425</v>
      </c>
      <c r="C155" s="30" t="s">
        <v>1145</v>
      </c>
      <c r="D155" s="13">
        <v>400</v>
      </c>
      <c r="E155" s="14">
        <v>15.06</v>
      </c>
      <c r="F155" s="15">
        <v>2.3E-3</v>
      </c>
      <c r="G155" s="15"/>
    </row>
    <row r="156" spans="1:7" x14ac:dyDescent="0.3">
      <c r="A156" s="12" t="s">
        <v>1923</v>
      </c>
      <c r="B156" s="30" t="s">
        <v>1924</v>
      </c>
      <c r="C156" s="30" t="s">
        <v>1363</v>
      </c>
      <c r="D156" s="13">
        <v>2789</v>
      </c>
      <c r="E156" s="14">
        <v>15.02</v>
      </c>
      <c r="F156" s="15">
        <v>2.3E-3</v>
      </c>
      <c r="G156" s="15"/>
    </row>
    <row r="157" spans="1:7" x14ac:dyDescent="0.3">
      <c r="A157" s="12" t="s">
        <v>1240</v>
      </c>
      <c r="B157" s="30" t="s">
        <v>1241</v>
      </c>
      <c r="C157" s="30" t="s">
        <v>1232</v>
      </c>
      <c r="D157" s="13">
        <v>288</v>
      </c>
      <c r="E157" s="14">
        <v>15</v>
      </c>
      <c r="F157" s="15">
        <v>2.3E-3</v>
      </c>
      <c r="G157" s="15"/>
    </row>
    <row r="158" spans="1:7" x14ac:dyDescent="0.3">
      <c r="A158" s="12" t="s">
        <v>1430</v>
      </c>
      <c r="B158" s="30" t="s">
        <v>1431</v>
      </c>
      <c r="C158" s="30" t="s">
        <v>1432</v>
      </c>
      <c r="D158" s="13">
        <v>471</v>
      </c>
      <c r="E158" s="14">
        <v>15</v>
      </c>
      <c r="F158" s="15">
        <v>2.3E-3</v>
      </c>
      <c r="G158" s="15"/>
    </row>
    <row r="159" spans="1:7" x14ac:dyDescent="0.3">
      <c r="A159" s="12" t="s">
        <v>1702</v>
      </c>
      <c r="B159" s="30" t="s">
        <v>1703</v>
      </c>
      <c r="C159" s="30" t="s">
        <v>1124</v>
      </c>
      <c r="D159" s="13">
        <v>3537</v>
      </c>
      <c r="E159" s="14">
        <v>14.98</v>
      </c>
      <c r="F159" s="15">
        <v>2.3E-3</v>
      </c>
      <c r="G159" s="15"/>
    </row>
    <row r="160" spans="1:7" x14ac:dyDescent="0.3">
      <c r="A160" s="12" t="s">
        <v>1377</v>
      </c>
      <c r="B160" s="30" t="s">
        <v>1378</v>
      </c>
      <c r="C160" s="30" t="s">
        <v>1132</v>
      </c>
      <c r="D160" s="13">
        <v>430</v>
      </c>
      <c r="E160" s="14">
        <v>14.82</v>
      </c>
      <c r="F160" s="15">
        <v>2.3E-3</v>
      </c>
      <c r="G160" s="15"/>
    </row>
    <row r="161" spans="1:7" x14ac:dyDescent="0.3">
      <c r="A161" s="12" t="s">
        <v>1475</v>
      </c>
      <c r="B161" s="30" t="s">
        <v>1476</v>
      </c>
      <c r="C161" s="30" t="s">
        <v>1371</v>
      </c>
      <c r="D161" s="13">
        <v>912</v>
      </c>
      <c r="E161" s="14">
        <v>14.67</v>
      </c>
      <c r="F161" s="15">
        <v>2.3E-3</v>
      </c>
      <c r="G161" s="15"/>
    </row>
    <row r="162" spans="1:7" x14ac:dyDescent="0.3">
      <c r="A162" s="12" t="s">
        <v>1718</v>
      </c>
      <c r="B162" s="30" t="s">
        <v>1719</v>
      </c>
      <c r="C162" s="30" t="s">
        <v>1358</v>
      </c>
      <c r="D162" s="13">
        <v>2441</v>
      </c>
      <c r="E162" s="14">
        <v>14.63</v>
      </c>
      <c r="F162" s="15">
        <v>2.3E-3</v>
      </c>
      <c r="G162" s="15"/>
    </row>
    <row r="163" spans="1:7" x14ac:dyDescent="0.3">
      <c r="A163" s="12" t="s">
        <v>1419</v>
      </c>
      <c r="B163" s="30" t="s">
        <v>1420</v>
      </c>
      <c r="C163" s="30" t="s">
        <v>1421</v>
      </c>
      <c r="D163" s="13">
        <v>693</v>
      </c>
      <c r="E163" s="14">
        <v>14.42</v>
      </c>
      <c r="F163" s="15">
        <v>2.2000000000000001E-3</v>
      </c>
      <c r="G163" s="15"/>
    </row>
    <row r="164" spans="1:7" x14ac:dyDescent="0.3">
      <c r="A164" s="12" t="s">
        <v>1848</v>
      </c>
      <c r="B164" s="30" t="s">
        <v>1849</v>
      </c>
      <c r="C164" s="30" t="s">
        <v>1421</v>
      </c>
      <c r="D164" s="13">
        <v>14062</v>
      </c>
      <c r="E164" s="14">
        <v>14.27</v>
      </c>
      <c r="F164" s="15">
        <v>2.2000000000000001E-3</v>
      </c>
      <c r="G164" s="15"/>
    </row>
    <row r="165" spans="1:7" x14ac:dyDescent="0.3">
      <c r="A165" s="12" t="s">
        <v>1287</v>
      </c>
      <c r="B165" s="30" t="s">
        <v>1288</v>
      </c>
      <c r="C165" s="30" t="s">
        <v>1202</v>
      </c>
      <c r="D165" s="13">
        <v>10576</v>
      </c>
      <c r="E165" s="14">
        <v>14.08</v>
      </c>
      <c r="F165" s="15">
        <v>2.2000000000000001E-3</v>
      </c>
      <c r="G165" s="15"/>
    </row>
    <row r="166" spans="1:7" x14ac:dyDescent="0.3">
      <c r="A166" s="12" t="s">
        <v>1293</v>
      </c>
      <c r="B166" s="30" t="s">
        <v>1294</v>
      </c>
      <c r="C166" s="30" t="s">
        <v>1295</v>
      </c>
      <c r="D166" s="13">
        <v>2831</v>
      </c>
      <c r="E166" s="14">
        <v>13.91</v>
      </c>
      <c r="F166" s="15">
        <v>2.2000000000000001E-3</v>
      </c>
      <c r="G166" s="15"/>
    </row>
    <row r="167" spans="1:7" x14ac:dyDescent="0.3">
      <c r="A167" s="12" t="s">
        <v>2052</v>
      </c>
      <c r="B167" s="30" t="s">
        <v>2053</v>
      </c>
      <c r="C167" s="30" t="s">
        <v>1250</v>
      </c>
      <c r="D167" s="13">
        <v>1470</v>
      </c>
      <c r="E167" s="14">
        <v>13.9</v>
      </c>
      <c r="F167" s="15">
        <v>2.2000000000000001E-3</v>
      </c>
      <c r="G167" s="15"/>
    </row>
    <row r="168" spans="1:7" x14ac:dyDescent="0.3">
      <c r="A168" s="12" t="s">
        <v>1881</v>
      </c>
      <c r="B168" s="30" t="s">
        <v>1882</v>
      </c>
      <c r="C168" s="30" t="s">
        <v>1207</v>
      </c>
      <c r="D168" s="13">
        <v>660</v>
      </c>
      <c r="E168" s="14">
        <v>13.72</v>
      </c>
      <c r="F168" s="15">
        <v>2.0999999999999999E-3</v>
      </c>
      <c r="G168" s="15"/>
    </row>
    <row r="169" spans="1:7" x14ac:dyDescent="0.3">
      <c r="A169" s="12" t="s">
        <v>1463</v>
      </c>
      <c r="B169" s="30" t="s">
        <v>1464</v>
      </c>
      <c r="C169" s="30" t="s">
        <v>1232</v>
      </c>
      <c r="D169" s="13">
        <v>332</v>
      </c>
      <c r="E169" s="14">
        <v>13.65</v>
      </c>
      <c r="F169" s="15">
        <v>2.0999999999999999E-3</v>
      </c>
      <c r="G169" s="15"/>
    </row>
    <row r="170" spans="1:7" x14ac:dyDescent="0.3">
      <c r="A170" s="12" t="s">
        <v>2054</v>
      </c>
      <c r="B170" s="30" t="s">
        <v>2055</v>
      </c>
      <c r="C170" s="30" t="s">
        <v>1207</v>
      </c>
      <c r="D170" s="13">
        <v>438</v>
      </c>
      <c r="E170" s="14">
        <v>13.56</v>
      </c>
      <c r="F170" s="15">
        <v>2.0999999999999999E-3</v>
      </c>
      <c r="G170" s="15"/>
    </row>
    <row r="171" spans="1:7" x14ac:dyDescent="0.3">
      <c r="A171" s="12" t="s">
        <v>2056</v>
      </c>
      <c r="B171" s="30" t="s">
        <v>2057</v>
      </c>
      <c r="C171" s="30" t="s">
        <v>1366</v>
      </c>
      <c r="D171" s="13">
        <v>7993</v>
      </c>
      <c r="E171" s="14">
        <v>13.54</v>
      </c>
      <c r="F171" s="15">
        <v>2.0999999999999999E-3</v>
      </c>
      <c r="G171" s="15"/>
    </row>
    <row r="172" spans="1:7" x14ac:dyDescent="0.3">
      <c r="A172" s="12" t="s">
        <v>1797</v>
      </c>
      <c r="B172" s="30" t="s">
        <v>1798</v>
      </c>
      <c r="C172" s="30" t="s">
        <v>1202</v>
      </c>
      <c r="D172" s="13">
        <v>343</v>
      </c>
      <c r="E172" s="14">
        <v>13.46</v>
      </c>
      <c r="F172" s="15">
        <v>2.0999999999999999E-3</v>
      </c>
      <c r="G172" s="15"/>
    </row>
    <row r="173" spans="1:7" x14ac:dyDescent="0.3">
      <c r="A173" s="12" t="s">
        <v>1208</v>
      </c>
      <c r="B173" s="30" t="s">
        <v>1209</v>
      </c>
      <c r="C173" s="30" t="s">
        <v>1159</v>
      </c>
      <c r="D173" s="13">
        <v>110583</v>
      </c>
      <c r="E173" s="14">
        <v>12.88</v>
      </c>
      <c r="F173" s="15">
        <v>2E-3</v>
      </c>
      <c r="G173" s="15"/>
    </row>
    <row r="174" spans="1:7" x14ac:dyDescent="0.3">
      <c r="A174" s="12" t="s">
        <v>1311</v>
      </c>
      <c r="B174" s="30" t="s">
        <v>1312</v>
      </c>
      <c r="C174" s="30" t="s">
        <v>1302</v>
      </c>
      <c r="D174" s="13">
        <v>510</v>
      </c>
      <c r="E174" s="14">
        <v>12.87</v>
      </c>
      <c r="F174" s="15">
        <v>2E-3</v>
      </c>
      <c r="G174" s="15"/>
    </row>
    <row r="175" spans="1:7" x14ac:dyDescent="0.3">
      <c r="A175" s="12" t="s">
        <v>1722</v>
      </c>
      <c r="B175" s="30" t="s">
        <v>1723</v>
      </c>
      <c r="C175" s="30" t="s">
        <v>1724</v>
      </c>
      <c r="D175" s="13">
        <v>40</v>
      </c>
      <c r="E175" s="14">
        <v>12.72</v>
      </c>
      <c r="F175" s="15">
        <v>2E-3</v>
      </c>
      <c r="G175" s="15"/>
    </row>
    <row r="176" spans="1:7" x14ac:dyDescent="0.3">
      <c r="A176" s="12" t="s">
        <v>1133</v>
      </c>
      <c r="B176" s="30" t="s">
        <v>1134</v>
      </c>
      <c r="C176" s="30" t="s">
        <v>1124</v>
      </c>
      <c r="D176" s="13">
        <v>5851</v>
      </c>
      <c r="E176" s="14">
        <v>12.52</v>
      </c>
      <c r="F176" s="15">
        <v>2E-3</v>
      </c>
      <c r="G176" s="15"/>
    </row>
    <row r="177" spans="1:7" x14ac:dyDescent="0.3">
      <c r="A177" s="12" t="s">
        <v>1987</v>
      </c>
      <c r="B177" s="30" t="s">
        <v>1988</v>
      </c>
      <c r="C177" s="30" t="s">
        <v>1132</v>
      </c>
      <c r="D177" s="13">
        <v>408</v>
      </c>
      <c r="E177" s="14">
        <v>12.47</v>
      </c>
      <c r="F177" s="15">
        <v>1.9E-3</v>
      </c>
      <c r="G177" s="15"/>
    </row>
    <row r="178" spans="1:7" x14ac:dyDescent="0.3">
      <c r="A178" s="12" t="s">
        <v>1850</v>
      </c>
      <c r="B178" s="30" t="s">
        <v>1851</v>
      </c>
      <c r="C178" s="30" t="s">
        <v>1852</v>
      </c>
      <c r="D178" s="13">
        <v>31</v>
      </c>
      <c r="E178" s="14">
        <v>12.35</v>
      </c>
      <c r="F178" s="15">
        <v>1.9E-3</v>
      </c>
      <c r="G178" s="15"/>
    </row>
    <row r="179" spans="1:7" x14ac:dyDescent="0.3">
      <c r="A179" s="12" t="s">
        <v>2058</v>
      </c>
      <c r="B179" s="30" t="s">
        <v>2059</v>
      </c>
      <c r="C179" s="30" t="s">
        <v>1414</v>
      </c>
      <c r="D179" s="13">
        <v>977</v>
      </c>
      <c r="E179" s="14">
        <v>12.11</v>
      </c>
      <c r="F179" s="15">
        <v>1.9E-3</v>
      </c>
      <c r="G179" s="15"/>
    </row>
    <row r="180" spans="1:7" x14ac:dyDescent="0.3">
      <c r="A180" s="12" t="s">
        <v>2060</v>
      </c>
      <c r="B180" s="30" t="s">
        <v>2061</v>
      </c>
      <c r="C180" s="30" t="s">
        <v>1124</v>
      </c>
      <c r="D180" s="13">
        <v>11070</v>
      </c>
      <c r="E180" s="14">
        <v>12.11</v>
      </c>
      <c r="F180" s="15">
        <v>1.9E-3</v>
      </c>
      <c r="G180" s="15"/>
    </row>
    <row r="181" spans="1:7" x14ac:dyDescent="0.3">
      <c r="A181" s="12" t="s">
        <v>2062</v>
      </c>
      <c r="B181" s="30" t="s">
        <v>2063</v>
      </c>
      <c r="C181" s="30" t="s">
        <v>1274</v>
      </c>
      <c r="D181" s="13">
        <v>1992</v>
      </c>
      <c r="E181" s="14">
        <v>12</v>
      </c>
      <c r="F181" s="15">
        <v>1.9E-3</v>
      </c>
      <c r="G181" s="15"/>
    </row>
    <row r="182" spans="1:7" x14ac:dyDescent="0.3">
      <c r="A182" s="12" t="s">
        <v>1428</v>
      </c>
      <c r="B182" s="30" t="s">
        <v>1429</v>
      </c>
      <c r="C182" s="30" t="s">
        <v>1363</v>
      </c>
      <c r="D182" s="13">
        <v>1189</v>
      </c>
      <c r="E182" s="14">
        <v>11.79</v>
      </c>
      <c r="F182" s="15">
        <v>1.8E-3</v>
      </c>
      <c r="G182" s="15"/>
    </row>
    <row r="183" spans="1:7" x14ac:dyDescent="0.3">
      <c r="A183" s="12" t="s">
        <v>2064</v>
      </c>
      <c r="B183" s="30" t="s">
        <v>2065</v>
      </c>
      <c r="C183" s="30" t="s">
        <v>1264</v>
      </c>
      <c r="D183" s="13">
        <v>5479</v>
      </c>
      <c r="E183" s="14">
        <v>11.74</v>
      </c>
      <c r="F183" s="15">
        <v>1.8E-3</v>
      </c>
      <c r="G183" s="15"/>
    </row>
    <row r="184" spans="1:7" x14ac:dyDescent="0.3">
      <c r="A184" s="12" t="s">
        <v>1465</v>
      </c>
      <c r="B184" s="30" t="s">
        <v>1466</v>
      </c>
      <c r="C184" s="30" t="s">
        <v>1295</v>
      </c>
      <c r="D184" s="13">
        <v>479</v>
      </c>
      <c r="E184" s="14">
        <v>11.69</v>
      </c>
      <c r="F184" s="15">
        <v>1.8E-3</v>
      </c>
      <c r="G184" s="15"/>
    </row>
    <row r="185" spans="1:7" x14ac:dyDescent="0.3">
      <c r="A185" s="12" t="s">
        <v>1233</v>
      </c>
      <c r="B185" s="30" t="s">
        <v>1234</v>
      </c>
      <c r="C185" s="30" t="s">
        <v>1156</v>
      </c>
      <c r="D185" s="13">
        <v>4419</v>
      </c>
      <c r="E185" s="14">
        <v>11.59</v>
      </c>
      <c r="F185" s="15">
        <v>1.8E-3</v>
      </c>
      <c r="G185" s="15"/>
    </row>
    <row r="186" spans="1:7" x14ac:dyDescent="0.3">
      <c r="A186" s="12" t="s">
        <v>1748</v>
      </c>
      <c r="B186" s="30" t="s">
        <v>1749</v>
      </c>
      <c r="C186" s="30" t="s">
        <v>1421</v>
      </c>
      <c r="D186" s="13">
        <v>862</v>
      </c>
      <c r="E186" s="14">
        <v>11.54</v>
      </c>
      <c r="F186" s="15">
        <v>1.8E-3</v>
      </c>
      <c r="G186" s="15"/>
    </row>
    <row r="187" spans="1:7" x14ac:dyDescent="0.3">
      <c r="A187" s="12" t="s">
        <v>2066</v>
      </c>
      <c r="B187" s="30" t="s">
        <v>2067</v>
      </c>
      <c r="C187" s="30" t="s">
        <v>1156</v>
      </c>
      <c r="D187" s="13">
        <v>1145</v>
      </c>
      <c r="E187" s="14">
        <v>11.3</v>
      </c>
      <c r="F187" s="15">
        <v>1.8E-3</v>
      </c>
      <c r="G187" s="15"/>
    </row>
    <row r="188" spans="1:7" x14ac:dyDescent="0.3">
      <c r="A188" s="12" t="s">
        <v>1698</v>
      </c>
      <c r="B188" s="30" t="s">
        <v>1699</v>
      </c>
      <c r="C188" s="30" t="s">
        <v>1132</v>
      </c>
      <c r="D188" s="13">
        <v>732</v>
      </c>
      <c r="E188" s="14">
        <v>11.14</v>
      </c>
      <c r="F188" s="15">
        <v>1.6999999999999999E-3</v>
      </c>
      <c r="G188" s="15"/>
    </row>
    <row r="189" spans="1:7" x14ac:dyDescent="0.3">
      <c r="A189" s="12" t="s">
        <v>1237</v>
      </c>
      <c r="B189" s="30" t="s">
        <v>1238</v>
      </c>
      <c r="C189" s="30" t="s">
        <v>1239</v>
      </c>
      <c r="D189" s="13">
        <v>577</v>
      </c>
      <c r="E189" s="14">
        <v>11.13</v>
      </c>
      <c r="F189" s="15">
        <v>1.6999999999999999E-3</v>
      </c>
      <c r="G189" s="15"/>
    </row>
    <row r="190" spans="1:7" x14ac:dyDescent="0.3">
      <c r="A190" s="12" t="s">
        <v>1902</v>
      </c>
      <c r="B190" s="30" t="s">
        <v>1903</v>
      </c>
      <c r="C190" s="30" t="s">
        <v>1145</v>
      </c>
      <c r="D190" s="13">
        <v>618</v>
      </c>
      <c r="E190" s="14">
        <v>11.12</v>
      </c>
      <c r="F190" s="15">
        <v>1.6999999999999999E-3</v>
      </c>
      <c r="G190" s="15"/>
    </row>
    <row r="191" spans="1:7" x14ac:dyDescent="0.3">
      <c r="A191" s="12" t="s">
        <v>1810</v>
      </c>
      <c r="B191" s="30" t="s">
        <v>1811</v>
      </c>
      <c r="C191" s="30" t="s">
        <v>1193</v>
      </c>
      <c r="D191" s="13">
        <v>3599</v>
      </c>
      <c r="E191" s="14">
        <v>11.11</v>
      </c>
      <c r="F191" s="15">
        <v>1.6999999999999999E-3</v>
      </c>
      <c r="G191" s="15"/>
    </row>
    <row r="192" spans="1:7" x14ac:dyDescent="0.3">
      <c r="A192" s="12" t="s">
        <v>1391</v>
      </c>
      <c r="B192" s="30" t="s">
        <v>1392</v>
      </c>
      <c r="C192" s="30" t="s">
        <v>1371</v>
      </c>
      <c r="D192" s="13">
        <v>788</v>
      </c>
      <c r="E192" s="14">
        <v>10.94</v>
      </c>
      <c r="F192" s="15">
        <v>1.6999999999999999E-3</v>
      </c>
      <c r="G192" s="15"/>
    </row>
    <row r="193" spans="1:7" x14ac:dyDescent="0.3">
      <c r="A193" s="12" t="s">
        <v>1331</v>
      </c>
      <c r="B193" s="30" t="s">
        <v>1332</v>
      </c>
      <c r="C193" s="30" t="s">
        <v>1182</v>
      </c>
      <c r="D193" s="13">
        <v>42</v>
      </c>
      <c r="E193" s="14">
        <v>10.7</v>
      </c>
      <c r="F193" s="15">
        <v>1.6999999999999999E-3</v>
      </c>
      <c r="G193" s="15"/>
    </row>
    <row r="194" spans="1:7" x14ac:dyDescent="0.3">
      <c r="A194" s="12" t="s">
        <v>1177</v>
      </c>
      <c r="B194" s="30" t="s">
        <v>1178</v>
      </c>
      <c r="C194" s="30" t="s">
        <v>1179</v>
      </c>
      <c r="D194" s="13">
        <v>8472</v>
      </c>
      <c r="E194" s="14">
        <v>10.54</v>
      </c>
      <c r="F194" s="15">
        <v>1.6000000000000001E-3</v>
      </c>
      <c r="G194" s="15"/>
    </row>
    <row r="195" spans="1:7" x14ac:dyDescent="0.3">
      <c r="A195" s="12" t="s">
        <v>1406</v>
      </c>
      <c r="B195" s="30" t="s">
        <v>1407</v>
      </c>
      <c r="C195" s="30" t="s">
        <v>1167</v>
      </c>
      <c r="D195" s="13">
        <v>803</v>
      </c>
      <c r="E195" s="14">
        <v>10.52</v>
      </c>
      <c r="F195" s="15">
        <v>1.6000000000000001E-3</v>
      </c>
      <c r="G195" s="15"/>
    </row>
    <row r="196" spans="1:7" x14ac:dyDescent="0.3">
      <c r="A196" s="12" t="s">
        <v>1333</v>
      </c>
      <c r="B196" s="30" t="s">
        <v>1334</v>
      </c>
      <c r="C196" s="30" t="s">
        <v>1127</v>
      </c>
      <c r="D196" s="13">
        <v>11539</v>
      </c>
      <c r="E196" s="14">
        <v>10.49</v>
      </c>
      <c r="F196" s="15">
        <v>1.6000000000000001E-3</v>
      </c>
      <c r="G196" s="15"/>
    </row>
    <row r="197" spans="1:7" x14ac:dyDescent="0.3">
      <c r="A197" s="12" t="s">
        <v>2068</v>
      </c>
      <c r="B197" s="30" t="s">
        <v>2069</v>
      </c>
      <c r="C197" s="30" t="s">
        <v>1358</v>
      </c>
      <c r="D197" s="13">
        <v>67</v>
      </c>
      <c r="E197" s="14">
        <v>10.42</v>
      </c>
      <c r="F197" s="15">
        <v>1.6000000000000001E-3</v>
      </c>
      <c r="G197" s="15"/>
    </row>
    <row r="198" spans="1:7" x14ac:dyDescent="0.3">
      <c r="A198" s="12" t="s">
        <v>1329</v>
      </c>
      <c r="B198" s="30" t="s">
        <v>1330</v>
      </c>
      <c r="C198" s="30" t="s">
        <v>1127</v>
      </c>
      <c r="D198" s="13">
        <v>3000</v>
      </c>
      <c r="E198" s="14">
        <v>10.4</v>
      </c>
      <c r="F198" s="15">
        <v>1.6000000000000001E-3</v>
      </c>
      <c r="G198" s="15"/>
    </row>
    <row r="199" spans="1:7" x14ac:dyDescent="0.3">
      <c r="A199" s="12" t="s">
        <v>1327</v>
      </c>
      <c r="B199" s="30" t="s">
        <v>1328</v>
      </c>
      <c r="C199" s="30" t="s">
        <v>1179</v>
      </c>
      <c r="D199" s="13">
        <v>2443</v>
      </c>
      <c r="E199" s="14">
        <v>10.33</v>
      </c>
      <c r="F199" s="15">
        <v>1.6000000000000001E-3</v>
      </c>
      <c r="G199" s="15"/>
    </row>
    <row r="200" spans="1:7" x14ac:dyDescent="0.3">
      <c r="A200" s="12" t="s">
        <v>1354</v>
      </c>
      <c r="B200" s="30" t="s">
        <v>1355</v>
      </c>
      <c r="C200" s="30" t="s">
        <v>1274</v>
      </c>
      <c r="D200" s="13">
        <v>1945</v>
      </c>
      <c r="E200" s="14">
        <v>10.33</v>
      </c>
      <c r="F200" s="15">
        <v>1.6000000000000001E-3</v>
      </c>
      <c r="G200" s="15"/>
    </row>
    <row r="201" spans="1:7" x14ac:dyDescent="0.3">
      <c r="A201" s="12" t="s">
        <v>1387</v>
      </c>
      <c r="B201" s="30" t="s">
        <v>1388</v>
      </c>
      <c r="C201" s="30" t="s">
        <v>1153</v>
      </c>
      <c r="D201" s="13">
        <v>280</v>
      </c>
      <c r="E201" s="14">
        <v>10.28</v>
      </c>
      <c r="F201" s="15">
        <v>1.6000000000000001E-3</v>
      </c>
      <c r="G201" s="15"/>
    </row>
    <row r="202" spans="1:7" x14ac:dyDescent="0.3">
      <c r="A202" s="12" t="s">
        <v>2070</v>
      </c>
      <c r="B202" s="30" t="s">
        <v>2071</v>
      </c>
      <c r="C202" s="30" t="s">
        <v>1295</v>
      </c>
      <c r="D202" s="13">
        <v>456</v>
      </c>
      <c r="E202" s="14">
        <v>10.26</v>
      </c>
      <c r="F202" s="15">
        <v>1.6000000000000001E-3</v>
      </c>
      <c r="G202" s="15"/>
    </row>
    <row r="203" spans="1:7" x14ac:dyDescent="0.3">
      <c r="A203" s="12" t="s">
        <v>1449</v>
      </c>
      <c r="B203" s="30" t="s">
        <v>1450</v>
      </c>
      <c r="C203" s="30" t="s">
        <v>1421</v>
      </c>
      <c r="D203" s="13">
        <v>244</v>
      </c>
      <c r="E203" s="14">
        <v>10.16</v>
      </c>
      <c r="F203" s="15">
        <v>1.6000000000000001E-3</v>
      </c>
      <c r="G203" s="15"/>
    </row>
    <row r="204" spans="1:7" x14ac:dyDescent="0.3">
      <c r="A204" s="12" t="s">
        <v>1361</v>
      </c>
      <c r="B204" s="30" t="s">
        <v>1362</v>
      </c>
      <c r="C204" s="30" t="s">
        <v>1363</v>
      </c>
      <c r="D204" s="13">
        <v>1838</v>
      </c>
      <c r="E204" s="14">
        <v>10.14</v>
      </c>
      <c r="F204" s="15">
        <v>1.6000000000000001E-3</v>
      </c>
      <c r="G204" s="15"/>
    </row>
    <row r="205" spans="1:7" x14ac:dyDescent="0.3">
      <c r="A205" s="12" t="s">
        <v>1437</v>
      </c>
      <c r="B205" s="30" t="s">
        <v>1438</v>
      </c>
      <c r="C205" s="30" t="s">
        <v>1421</v>
      </c>
      <c r="D205" s="13">
        <v>4716</v>
      </c>
      <c r="E205" s="14">
        <v>10.1</v>
      </c>
      <c r="F205" s="15">
        <v>1.6000000000000001E-3</v>
      </c>
      <c r="G205" s="15"/>
    </row>
    <row r="206" spans="1:7" x14ac:dyDescent="0.3">
      <c r="A206" s="12" t="s">
        <v>1260</v>
      </c>
      <c r="B206" s="30" t="s">
        <v>1261</v>
      </c>
      <c r="C206" s="30" t="s">
        <v>1182</v>
      </c>
      <c r="D206" s="13">
        <v>2309</v>
      </c>
      <c r="E206" s="14">
        <v>9.81</v>
      </c>
      <c r="F206" s="15">
        <v>1.5E-3</v>
      </c>
      <c r="G206" s="15"/>
    </row>
    <row r="207" spans="1:7" x14ac:dyDescent="0.3">
      <c r="A207" s="12" t="s">
        <v>1197</v>
      </c>
      <c r="B207" s="30" t="s">
        <v>1198</v>
      </c>
      <c r="C207" s="30" t="s">
        <v>1199</v>
      </c>
      <c r="D207" s="13">
        <v>1581</v>
      </c>
      <c r="E207" s="14">
        <v>9.74</v>
      </c>
      <c r="F207" s="15">
        <v>1.5E-3</v>
      </c>
      <c r="G207" s="15"/>
    </row>
    <row r="208" spans="1:7" x14ac:dyDescent="0.3">
      <c r="A208" s="12" t="s">
        <v>2072</v>
      </c>
      <c r="B208" s="30" t="s">
        <v>2073</v>
      </c>
      <c r="C208" s="30" t="s">
        <v>1371</v>
      </c>
      <c r="D208" s="13">
        <v>1928</v>
      </c>
      <c r="E208" s="14">
        <v>9.68</v>
      </c>
      <c r="F208" s="15">
        <v>1.5E-3</v>
      </c>
      <c r="G208" s="15"/>
    </row>
    <row r="209" spans="1:7" x14ac:dyDescent="0.3">
      <c r="A209" s="12" t="s">
        <v>2074</v>
      </c>
      <c r="B209" s="30" t="s">
        <v>2075</v>
      </c>
      <c r="C209" s="30" t="s">
        <v>1202</v>
      </c>
      <c r="D209" s="13">
        <v>136</v>
      </c>
      <c r="E209" s="14">
        <v>9.67</v>
      </c>
      <c r="F209" s="15">
        <v>1.5E-3</v>
      </c>
      <c r="G209" s="15"/>
    </row>
    <row r="210" spans="1:7" x14ac:dyDescent="0.3">
      <c r="A210" s="12" t="s">
        <v>2076</v>
      </c>
      <c r="B210" s="30" t="s">
        <v>2077</v>
      </c>
      <c r="C210" s="30" t="s">
        <v>1199</v>
      </c>
      <c r="D210" s="13">
        <v>179</v>
      </c>
      <c r="E210" s="14">
        <v>9.56</v>
      </c>
      <c r="F210" s="15">
        <v>1.5E-3</v>
      </c>
      <c r="G210" s="15"/>
    </row>
    <row r="211" spans="1:7" x14ac:dyDescent="0.3">
      <c r="A211" s="12" t="s">
        <v>2078</v>
      </c>
      <c r="B211" s="30" t="s">
        <v>2079</v>
      </c>
      <c r="C211" s="30" t="s">
        <v>1852</v>
      </c>
      <c r="D211" s="13">
        <v>430</v>
      </c>
      <c r="E211" s="14">
        <v>9.43</v>
      </c>
      <c r="F211" s="15">
        <v>1.5E-3</v>
      </c>
      <c r="G211" s="15"/>
    </row>
    <row r="212" spans="1:7" x14ac:dyDescent="0.3">
      <c r="A212" s="12" t="s">
        <v>1349</v>
      </c>
      <c r="B212" s="30" t="s">
        <v>1350</v>
      </c>
      <c r="C212" s="30" t="s">
        <v>1351</v>
      </c>
      <c r="D212" s="13">
        <v>388</v>
      </c>
      <c r="E212" s="14">
        <v>9.24</v>
      </c>
      <c r="F212" s="15">
        <v>1.4E-3</v>
      </c>
      <c r="G212" s="15"/>
    </row>
    <row r="213" spans="1:7" x14ac:dyDescent="0.3">
      <c r="A213" s="12" t="s">
        <v>2080</v>
      </c>
      <c r="B213" s="30" t="s">
        <v>2081</v>
      </c>
      <c r="C213" s="30" t="s">
        <v>1371</v>
      </c>
      <c r="D213" s="13">
        <v>1025</v>
      </c>
      <c r="E213" s="14">
        <v>9.23</v>
      </c>
      <c r="F213" s="15">
        <v>1.4E-3</v>
      </c>
      <c r="G213" s="15"/>
    </row>
    <row r="214" spans="1:7" x14ac:dyDescent="0.3">
      <c r="A214" s="12" t="s">
        <v>1317</v>
      </c>
      <c r="B214" s="30" t="s">
        <v>1318</v>
      </c>
      <c r="C214" s="30" t="s">
        <v>1250</v>
      </c>
      <c r="D214" s="13">
        <v>914</v>
      </c>
      <c r="E214" s="14">
        <v>9.2100000000000009</v>
      </c>
      <c r="F214" s="15">
        <v>1.4E-3</v>
      </c>
      <c r="G214" s="15"/>
    </row>
    <row r="215" spans="1:7" x14ac:dyDescent="0.3">
      <c r="A215" s="12" t="s">
        <v>1917</v>
      </c>
      <c r="B215" s="30" t="s">
        <v>1918</v>
      </c>
      <c r="C215" s="30" t="s">
        <v>1376</v>
      </c>
      <c r="D215" s="13">
        <v>1213</v>
      </c>
      <c r="E215" s="14">
        <v>9.14</v>
      </c>
      <c r="F215" s="15">
        <v>1.4E-3</v>
      </c>
      <c r="G215" s="15"/>
    </row>
    <row r="216" spans="1:7" x14ac:dyDescent="0.3">
      <c r="A216" s="12" t="s">
        <v>1473</v>
      </c>
      <c r="B216" s="30" t="s">
        <v>1474</v>
      </c>
      <c r="C216" s="30" t="s">
        <v>1414</v>
      </c>
      <c r="D216" s="13">
        <v>1626</v>
      </c>
      <c r="E216" s="14">
        <v>9.1300000000000008</v>
      </c>
      <c r="F216" s="15">
        <v>1.4E-3</v>
      </c>
      <c r="G216" s="15"/>
    </row>
    <row r="217" spans="1:7" x14ac:dyDescent="0.3">
      <c r="A217" s="12" t="s">
        <v>1885</v>
      </c>
      <c r="B217" s="30" t="s">
        <v>1886</v>
      </c>
      <c r="C217" s="30" t="s">
        <v>1371</v>
      </c>
      <c r="D217" s="13">
        <v>2869</v>
      </c>
      <c r="E217" s="14">
        <v>9.11</v>
      </c>
      <c r="F217" s="15">
        <v>1.4E-3</v>
      </c>
      <c r="G217" s="15"/>
    </row>
    <row r="218" spans="1:7" x14ac:dyDescent="0.3">
      <c r="A218" s="12" t="s">
        <v>2082</v>
      </c>
      <c r="B218" s="30" t="s">
        <v>2083</v>
      </c>
      <c r="C218" s="30" t="s">
        <v>1145</v>
      </c>
      <c r="D218" s="13">
        <v>577</v>
      </c>
      <c r="E218" s="14">
        <v>8.93</v>
      </c>
      <c r="F218" s="15">
        <v>1.4E-3</v>
      </c>
      <c r="G218" s="15"/>
    </row>
    <row r="219" spans="1:7" x14ac:dyDescent="0.3">
      <c r="A219" s="12" t="s">
        <v>1393</v>
      </c>
      <c r="B219" s="30" t="s">
        <v>1394</v>
      </c>
      <c r="C219" s="30" t="s">
        <v>1199</v>
      </c>
      <c r="D219" s="13">
        <v>253</v>
      </c>
      <c r="E219" s="14">
        <v>8.74</v>
      </c>
      <c r="F219" s="15">
        <v>1.4E-3</v>
      </c>
      <c r="G219" s="15"/>
    </row>
    <row r="220" spans="1:7" x14ac:dyDescent="0.3">
      <c r="A220" s="12" t="s">
        <v>2084</v>
      </c>
      <c r="B220" s="30" t="s">
        <v>2085</v>
      </c>
      <c r="C220" s="30" t="s">
        <v>1156</v>
      </c>
      <c r="D220" s="13">
        <v>1052</v>
      </c>
      <c r="E220" s="14">
        <v>8.52</v>
      </c>
      <c r="F220" s="15">
        <v>1.2999999999999999E-3</v>
      </c>
      <c r="G220" s="15"/>
    </row>
    <row r="221" spans="1:7" x14ac:dyDescent="0.3">
      <c r="A221" s="12" t="s">
        <v>1744</v>
      </c>
      <c r="B221" s="30" t="s">
        <v>1745</v>
      </c>
      <c r="C221" s="30" t="s">
        <v>1167</v>
      </c>
      <c r="D221" s="13">
        <v>1405</v>
      </c>
      <c r="E221" s="14">
        <v>8.44</v>
      </c>
      <c r="F221" s="15">
        <v>1.2999999999999999E-3</v>
      </c>
      <c r="G221" s="15"/>
    </row>
    <row r="222" spans="1:7" x14ac:dyDescent="0.3">
      <c r="A222" s="12" t="s">
        <v>1734</v>
      </c>
      <c r="B222" s="30" t="s">
        <v>1735</v>
      </c>
      <c r="C222" s="30" t="s">
        <v>1363</v>
      </c>
      <c r="D222" s="13">
        <v>419</v>
      </c>
      <c r="E222" s="14">
        <v>8.4</v>
      </c>
      <c r="F222" s="15">
        <v>1.2999999999999999E-3</v>
      </c>
      <c r="G222" s="15"/>
    </row>
    <row r="223" spans="1:7" x14ac:dyDescent="0.3">
      <c r="A223" s="12" t="s">
        <v>1214</v>
      </c>
      <c r="B223" s="30" t="s">
        <v>1215</v>
      </c>
      <c r="C223" s="30" t="s">
        <v>1216</v>
      </c>
      <c r="D223" s="13">
        <v>3738</v>
      </c>
      <c r="E223" s="14">
        <v>8.32</v>
      </c>
      <c r="F223" s="15">
        <v>1.2999999999999999E-3</v>
      </c>
      <c r="G223" s="15"/>
    </row>
    <row r="224" spans="1:7" x14ac:dyDescent="0.3">
      <c r="A224" s="12" t="s">
        <v>2086</v>
      </c>
      <c r="B224" s="30" t="s">
        <v>2087</v>
      </c>
      <c r="C224" s="30" t="s">
        <v>1145</v>
      </c>
      <c r="D224" s="13">
        <v>214</v>
      </c>
      <c r="E224" s="14">
        <v>8.26</v>
      </c>
      <c r="F224" s="15">
        <v>1.2999999999999999E-3</v>
      </c>
      <c r="G224" s="15"/>
    </row>
    <row r="225" spans="1:7" x14ac:dyDescent="0.3">
      <c r="A225" s="12" t="s">
        <v>2088</v>
      </c>
      <c r="B225" s="30" t="s">
        <v>2089</v>
      </c>
      <c r="C225" s="30" t="s">
        <v>1145</v>
      </c>
      <c r="D225" s="13">
        <v>455</v>
      </c>
      <c r="E225" s="14">
        <v>8.17</v>
      </c>
      <c r="F225" s="15">
        <v>1.2999999999999999E-3</v>
      </c>
      <c r="G225" s="15"/>
    </row>
    <row r="226" spans="1:7" x14ac:dyDescent="0.3">
      <c r="A226" s="12" t="s">
        <v>1175</v>
      </c>
      <c r="B226" s="30" t="s">
        <v>1176</v>
      </c>
      <c r="C226" s="30" t="s">
        <v>1164</v>
      </c>
      <c r="D226" s="13">
        <v>1154</v>
      </c>
      <c r="E226" s="14">
        <v>8.09</v>
      </c>
      <c r="F226" s="15">
        <v>1.2999999999999999E-3</v>
      </c>
      <c r="G226" s="15"/>
    </row>
    <row r="227" spans="1:7" x14ac:dyDescent="0.3">
      <c r="A227" s="12" t="s">
        <v>2090</v>
      </c>
      <c r="B227" s="30" t="s">
        <v>2091</v>
      </c>
      <c r="C227" s="30" t="s">
        <v>1358</v>
      </c>
      <c r="D227" s="13">
        <v>499</v>
      </c>
      <c r="E227" s="14">
        <v>7.94</v>
      </c>
      <c r="F227" s="15">
        <v>1.1999999999999999E-3</v>
      </c>
      <c r="G227" s="15"/>
    </row>
    <row r="228" spans="1:7" x14ac:dyDescent="0.3">
      <c r="A228" s="12" t="s">
        <v>1170</v>
      </c>
      <c r="B228" s="30" t="s">
        <v>1171</v>
      </c>
      <c r="C228" s="30" t="s">
        <v>1124</v>
      </c>
      <c r="D228" s="13">
        <v>2110</v>
      </c>
      <c r="E228" s="14">
        <v>7.94</v>
      </c>
      <c r="F228" s="15">
        <v>1.1999999999999999E-3</v>
      </c>
      <c r="G228" s="15"/>
    </row>
    <row r="229" spans="1:7" x14ac:dyDescent="0.3">
      <c r="A229" s="12" t="s">
        <v>2092</v>
      </c>
      <c r="B229" s="30" t="s">
        <v>2093</v>
      </c>
      <c r="C229" s="30" t="s">
        <v>1167</v>
      </c>
      <c r="D229" s="13">
        <v>3487</v>
      </c>
      <c r="E229" s="14">
        <v>7.86</v>
      </c>
      <c r="F229" s="15">
        <v>1.1999999999999999E-3</v>
      </c>
      <c r="G229" s="15"/>
    </row>
    <row r="230" spans="1:7" x14ac:dyDescent="0.3">
      <c r="A230" s="12" t="s">
        <v>1168</v>
      </c>
      <c r="B230" s="30" t="s">
        <v>1169</v>
      </c>
      <c r="C230" s="30" t="s">
        <v>1124</v>
      </c>
      <c r="D230" s="13">
        <v>9343</v>
      </c>
      <c r="E230" s="14">
        <v>7.49</v>
      </c>
      <c r="F230" s="15">
        <v>1.1999999999999999E-3</v>
      </c>
      <c r="G230" s="15"/>
    </row>
    <row r="231" spans="1:7" x14ac:dyDescent="0.3">
      <c r="A231" s="12" t="s">
        <v>2094</v>
      </c>
      <c r="B231" s="30" t="s">
        <v>2095</v>
      </c>
      <c r="C231" s="30" t="s">
        <v>1199</v>
      </c>
      <c r="D231" s="13">
        <v>1772</v>
      </c>
      <c r="E231" s="14">
        <v>7.48</v>
      </c>
      <c r="F231" s="15">
        <v>1.1999999999999999E-3</v>
      </c>
      <c r="G231" s="15"/>
    </row>
    <row r="232" spans="1:7" x14ac:dyDescent="0.3">
      <c r="A232" s="12" t="s">
        <v>2096</v>
      </c>
      <c r="B232" s="30" t="s">
        <v>2097</v>
      </c>
      <c r="C232" s="30" t="s">
        <v>1371</v>
      </c>
      <c r="D232" s="13">
        <v>450</v>
      </c>
      <c r="E232" s="14">
        <v>7.31</v>
      </c>
      <c r="F232" s="15">
        <v>1.1000000000000001E-3</v>
      </c>
      <c r="G232" s="15"/>
    </row>
    <row r="233" spans="1:7" x14ac:dyDescent="0.3">
      <c r="A233" s="12" t="s">
        <v>1367</v>
      </c>
      <c r="B233" s="30" t="s">
        <v>1368</v>
      </c>
      <c r="C233" s="30" t="s">
        <v>1202</v>
      </c>
      <c r="D233" s="13">
        <v>922</v>
      </c>
      <c r="E233" s="14">
        <v>7.29</v>
      </c>
      <c r="F233" s="15">
        <v>1.1000000000000001E-3</v>
      </c>
      <c r="G233" s="15"/>
    </row>
    <row r="234" spans="1:7" x14ac:dyDescent="0.3">
      <c r="A234" s="12" t="s">
        <v>1244</v>
      </c>
      <c r="B234" s="30" t="s">
        <v>1245</v>
      </c>
      <c r="C234" s="30" t="s">
        <v>1174</v>
      </c>
      <c r="D234" s="13">
        <v>1175</v>
      </c>
      <c r="E234" s="14">
        <v>7.19</v>
      </c>
      <c r="F234" s="15">
        <v>1.1000000000000001E-3</v>
      </c>
      <c r="G234" s="15"/>
    </row>
    <row r="235" spans="1:7" x14ac:dyDescent="0.3">
      <c r="A235" s="12" t="s">
        <v>1372</v>
      </c>
      <c r="B235" s="30" t="s">
        <v>1373</v>
      </c>
      <c r="C235" s="30" t="s">
        <v>1358</v>
      </c>
      <c r="D235" s="13">
        <v>7454</v>
      </c>
      <c r="E235" s="14">
        <v>7.16</v>
      </c>
      <c r="F235" s="15">
        <v>1.1000000000000001E-3</v>
      </c>
      <c r="G235" s="15"/>
    </row>
    <row r="236" spans="1:7" x14ac:dyDescent="0.3">
      <c r="A236" s="12" t="s">
        <v>2098</v>
      </c>
      <c r="B236" s="30" t="s">
        <v>2099</v>
      </c>
      <c r="C236" s="30" t="s">
        <v>1271</v>
      </c>
      <c r="D236" s="13">
        <v>1147</v>
      </c>
      <c r="E236" s="14">
        <v>7.13</v>
      </c>
      <c r="F236" s="15">
        <v>1.1000000000000001E-3</v>
      </c>
      <c r="G236" s="15"/>
    </row>
    <row r="237" spans="1:7" x14ac:dyDescent="0.3">
      <c r="A237" s="12" t="s">
        <v>1832</v>
      </c>
      <c r="B237" s="30" t="s">
        <v>1833</v>
      </c>
      <c r="C237" s="30" t="s">
        <v>1167</v>
      </c>
      <c r="D237" s="13">
        <v>1222</v>
      </c>
      <c r="E237" s="14">
        <v>6.92</v>
      </c>
      <c r="F237" s="15">
        <v>1.1000000000000001E-3</v>
      </c>
      <c r="G237" s="15"/>
    </row>
    <row r="238" spans="1:7" x14ac:dyDescent="0.3">
      <c r="A238" s="12" t="s">
        <v>1325</v>
      </c>
      <c r="B238" s="30" t="s">
        <v>1326</v>
      </c>
      <c r="C238" s="30" t="s">
        <v>1153</v>
      </c>
      <c r="D238" s="13">
        <v>166</v>
      </c>
      <c r="E238" s="14">
        <v>6.8</v>
      </c>
      <c r="F238" s="15">
        <v>1.1000000000000001E-3</v>
      </c>
      <c r="G238" s="15"/>
    </row>
    <row r="239" spans="1:7" x14ac:dyDescent="0.3">
      <c r="A239" s="12" t="s">
        <v>2100</v>
      </c>
      <c r="B239" s="30" t="s">
        <v>2101</v>
      </c>
      <c r="C239" s="30" t="s">
        <v>1295</v>
      </c>
      <c r="D239" s="13">
        <v>365</v>
      </c>
      <c r="E239" s="14">
        <v>6.74</v>
      </c>
      <c r="F239" s="15">
        <v>1.1000000000000001E-3</v>
      </c>
      <c r="G239" s="15"/>
    </row>
    <row r="240" spans="1:7" x14ac:dyDescent="0.3">
      <c r="A240" s="12" t="s">
        <v>1846</v>
      </c>
      <c r="B240" s="30" t="s">
        <v>1847</v>
      </c>
      <c r="C240" s="30" t="s">
        <v>1239</v>
      </c>
      <c r="D240" s="13">
        <v>651</v>
      </c>
      <c r="E240" s="14">
        <v>6.71</v>
      </c>
      <c r="F240" s="15">
        <v>1E-3</v>
      </c>
      <c r="G240" s="15"/>
    </row>
    <row r="241" spans="1:7" x14ac:dyDescent="0.3">
      <c r="A241" s="12" t="s">
        <v>2102</v>
      </c>
      <c r="B241" s="30" t="s">
        <v>2103</v>
      </c>
      <c r="C241" s="30" t="s">
        <v>1124</v>
      </c>
      <c r="D241" s="13">
        <v>14076</v>
      </c>
      <c r="E241" s="14">
        <v>6.71</v>
      </c>
      <c r="F241" s="15">
        <v>1E-3</v>
      </c>
      <c r="G241" s="15"/>
    </row>
    <row r="242" spans="1:7" x14ac:dyDescent="0.3">
      <c r="A242" s="12" t="s">
        <v>2104</v>
      </c>
      <c r="B242" s="30" t="s">
        <v>2105</v>
      </c>
      <c r="C242" s="30" t="s">
        <v>1376</v>
      </c>
      <c r="D242" s="13">
        <v>17364</v>
      </c>
      <c r="E242" s="14">
        <v>6.54</v>
      </c>
      <c r="F242" s="15">
        <v>1E-3</v>
      </c>
      <c r="G242" s="15"/>
    </row>
    <row r="243" spans="1:7" x14ac:dyDescent="0.3">
      <c r="A243" s="12" t="s">
        <v>1262</v>
      </c>
      <c r="B243" s="30" t="s">
        <v>1263</v>
      </c>
      <c r="C243" s="30" t="s">
        <v>1264</v>
      </c>
      <c r="D243" s="13">
        <v>955</v>
      </c>
      <c r="E243" s="14">
        <v>6.5</v>
      </c>
      <c r="F243" s="15">
        <v>1E-3</v>
      </c>
      <c r="G243" s="15"/>
    </row>
    <row r="244" spans="1:7" x14ac:dyDescent="0.3">
      <c r="A244" s="12" t="s">
        <v>1130</v>
      </c>
      <c r="B244" s="30" t="s">
        <v>1799</v>
      </c>
      <c r="C244" s="30" t="s">
        <v>1132</v>
      </c>
      <c r="D244" s="13">
        <v>1470</v>
      </c>
      <c r="E244" s="14">
        <v>6.29</v>
      </c>
      <c r="F244" s="15">
        <v>1E-3</v>
      </c>
      <c r="G244" s="15"/>
    </row>
    <row r="245" spans="1:7" x14ac:dyDescent="0.3">
      <c r="A245" s="12" t="s">
        <v>2106</v>
      </c>
      <c r="B245" s="30" t="s">
        <v>2107</v>
      </c>
      <c r="C245" s="30" t="s">
        <v>1351</v>
      </c>
      <c r="D245" s="13">
        <v>84</v>
      </c>
      <c r="E245" s="14">
        <v>5.62</v>
      </c>
      <c r="F245" s="15">
        <v>8.9999999999999998E-4</v>
      </c>
      <c r="G245" s="15"/>
    </row>
    <row r="246" spans="1:7" x14ac:dyDescent="0.3">
      <c r="A246" s="12" t="s">
        <v>1404</v>
      </c>
      <c r="B246" s="30" t="s">
        <v>1405</v>
      </c>
      <c r="C246" s="30" t="s">
        <v>1145</v>
      </c>
      <c r="D246" s="13">
        <v>287</v>
      </c>
      <c r="E246" s="14">
        <v>5.54</v>
      </c>
      <c r="F246" s="15">
        <v>8.9999999999999998E-4</v>
      </c>
      <c r="G246" s="15"/>
    </row>
    <row r="247" spans="1:7" x14ac:dyDescent="0.3">
      <c r="A247" s="12" t="s">
        <v>1752</v>
      </c>
      <c r="B247" s="30" t="s">
        <v>1753</v>
      </c>
      <c r="C247" s="30" t="s">
        <v>1363</v>
      </c>
      <c r="D247" s="13">
        <v>30</v>
      </c>
      <c r="E247" s="14">
        <v>5.39</v>
      </c>
      <c r="F247" s="15">
        <v>8.0000000000000004E-4</v>
      </c>
      <c r="G247" s="15"/>
    </row>
    <row r="248" spans="1:7" x14ac:dyDescent="0.3">
      <c r="A248" s="12" t="s">
        <v>2108</v>
      </c>
      <c r="B248" s="30" t="s">
        <v>2109</v>
      </c>
      <c r="C248" s="30" t="s">
        <v>1179</v>
      </c>
      <c r="D248" s="13">
        <v>864</v>
      </c>
      <c r="E248" s="14">
        <v>5.3</v>
      </c>
      <c r="F248" s="15">
        <v>8.0000000000000004E-4</v>
      </c>
      <c r="G248" s="15"/>
    </row>
    <row r="249" spans="1:7" x14ac:dyDescent="0.3">
      <c r="A249" s="12" t="s">
        <v>2110</v>
      </c>
      <c r="B249" s="30" t="s">
        <v>2111</v>
      </c>
      <c r="C249" s="30" t="s">
        <v>1167</v>
      </c>
      <c r="D249" s="13">
        <v>795</v>
      </c>
      <c r="E249" s="14">
        <v>5.17</v>
      </c>
      <c r="F249" s="15">
        <v>8.0000000000000004E-4</v>
      </c>
      <c r="G249" s="15"/>
    </row>
    <row r="250" spans="1:7" x14ac:dyDescent="0.3">
      <c r="A250" s="12" t="s">
        <v>2112</v>
      </c>
      <c r="B250" s="30" t="s">
        <v>2113</v>
      </c>
      <c r="C250" s="30" t="s">
        <v>1724</v>
      </c>
      <c r="D250" s="13">
        <v>908</v>
      </c>
      <c r="E250" s="14">
        <v>5.17</v>
      </c>
      <c r="F250" s="15">
        <v>8.0000000000000004E-4</v>
      </c>
      <c r="G250" s="15"/>
    </row>
    <row r="251" spans="1:7" x14ac:dyDescent="0.3">
      <c r="A251" s="12" t="s">
        <v>1356</v>
      </c>
      <c r="B251" s="30" t="s">
        <v>1357</v>
      </c>
      <c r="C251" s="30" t="s">
        <v>1358</v>
      </c>
      <c r="D251" s="13">
        <v>27</v>
      </c>
      <c r="E251" s="14">
        <v>5.14</v>
      </c>
      <c r="F251" s="15">
        <v>8.0000000000000004E-4</v>
      </c>
      <c r="G251" s="15"/>
    </row>
    <row r="252" spans="1:7" x14ac:dyDescent="0.3">
      <c r="A252" s="12" t="s">
        <v>1812</v>
      </c>
      <c r="B252" s="30" t="s">
        <v>1813</v>
      </c>
      <c r="C252" s="30" t="s">
        <v>1371</v>
      </c>
      <c r="D252" s="13">
        <v>879</v>
      </c>
      <c r="E252" s="14">
        <v>5</v>
      </c>
      <c r="F252" s="15">
        <v>8.0000000000000004E-4</v>
      </c>
      <c r="G252" s="15"/>
    </row>
    <row r="253" spans="1:7" x14ac:dyDescent="0.3">
      <c r="A253" s="12" t="s">
        <v>2114</v>
      </c>
      <c r="B253" s="30" t="s">
        <v>2115</v>
      </c>
      <c r="C253" s="30" t="s">
        <v>1199</v>
      </c>
      <c r="D253" s="13">
        <v>919</v>
      </c>
      <c r="E253" s="14">
        <v>4.95</v>
      </c>
      <c r="F253" s="15">
        <v>8.0000000000000004E-4</v>
      </c>
      <c r="G253" s="15"/>
    </row>
    <row r="254" spans="1:7" x14ac:dyDescent="0.3">
      <c r="A254" s="12" t="s">
        <v>2116</v>
      </c>
      <c r="B254" s="30" t="s">
        <v>2117</v>
      </c>
      <c r="C254" s="30" t="s">
        <v>1167</v>
      </c>
      <c r="D254" s="13">
        <v>3510</v>
      </c>
      <c r="E254" s="14">
        <v>4.93</v>
      </c>
      <c r="F254" s="15">
        <v>8.0000000000000004E-4</v>
      </c>
      <c r="G254" s="15"/>
    </row>
    <row r="255" spans="1:7" x14ac:dyDescent="0.3">
      <c r="A255" s="12" t="s">
        <v>1422</v>
      </c>
      <c r="B255" s="30" t="s">
        <v>1423</v>
      </c>
      <c r="C255" s="30" t="s">
        <v>1145</v>
      </c>
      <c r="D255" s="13">
        <v>795</v>
      </c>
      <c r="E255" s="14">
        <v>4.8899999999999997</v>
      </c>
      <c r="F255" s="15">
        <v>8.0000000000000004E-4</v>
      </c>
      <c r="G255" s="15"/>
    </row>
    <row r="256" spans="1:7" x14ac:dyDescent="0.3">
      <c r="A256" s="12" t="s">
        <v>1883</v>
      </c>
      <c r="B256" s="30" t="s">
        <v>1884</v>
      </c>
      <c r="C256" s="30" t="s">
        <v>1371</v>
      </c>
      <c r="D256" s="13">
        <v>424</v>
      </c>
      <c r="E256" s="14">
        <v>4.78</v>
      </c>
      <c r="F256" s="15">
        <v>6.9999999999999999E-4</v>
      </c>
      <c r="G256" s="15"/>
    </row>
    <row r="257" spans="1:7" x14ac:dyDescent="0.3">
      <c r="A257" s="12" t="s">
        <v>1991</v>
      </c>
      <c r="B257" s="30" t="s">
        <v>1992</v>
      </c>
      <c r="C257" s="30" t="s">
        <v>1202</v>
      </c>
      <c r="D257" s="13">
        <v>341</v>
      </c>
      <c r="E257" s="14">
        <v>4.2699999999999996</v>
      </c>
      <c r="F257" s="15">
        <v>6.9999999999999999E-4</v>
      </c>
      <c r="G257" s="15"/>
    </row>
    <row r="258" spans="1:7" x14ac:dyDescent="0.3">
      <c r="A258" s="12" t="s">
        <v>2118</v>
      </c>
      <c r="B258" s="30" t="s">
        <v>2119</v>
      </c>
      <c r="C258" s="30" t="s">
        <v>1414</v>
      </c>
      <c r="D258" s="13">
        <v>490</v>
      </c>
      <c r="E258" s="14">
        <v>1.65</v>
      </c>
      <c r="F258" s="15">
        <v>2.9999999999999997E-4</v>
      </c>
      <c r="G258" s="15"/>
    </row>
    <row r="259" spans="1:7" x14ac:dyDescent="0.3">
      <c r="A259" s="16" t="s">
        <v>124</v>
      </c>
      <c r="B259" s="31"/>
      <c r="C259" s="31"/>
      <c r="D259" s="17"/>
      <c r="E259" s="37">
        <v>6406.77</v>
      </c>
      <c r="F259" s="38">
        <v>0.99839999999999995</v>
      </c>
      <c r="G259" s="20"/>
    </row>
    <row r="260" spans="1:7" x14ac:dyDescent="0.3">
      <c r="A260" s="16" t="s">
        <v>1477</v>
      </c>
      <c r="B260" s="30"/>
      <c r="C260" s="30"/>
      <c r="D260" s="13"/>
      <c r="E260" s="14"/>
      <c r="F260" s="15"/>
      <c r="G260" s="15"/>
    </row>
    <row r="261" spans="1:7" x14ac:dyDescent="0.3">
      <c r="A261" s="16" t="s">
        <v>124</v>
      </c>
      <c r="B261" s="30"/>
      <c r="C261" s="30"/>
      <c r="D261" s="13"/>
      <c r="E261" s="39" t="s">
        <v>112</v>
      </c>
      <c r="F261" s="40" t="s">
        <v>112</v>
      </c>
      <c r="G261" s="15"/>
    </row>
    <row r="262" spans="1:7" x14ac:dyDescent="0.3">
      <c r="A262" s="21" t="s">
        <v>154</v>
      </c>
      <c r="B262" s="32"/>
      <c r="C262" s="32"/>
      <c r="D262" s="22"/>
      <c r="E262" s="27">
        <v>6406.77</v>
      </c>
      <c r="F262" s="28">
        <v>0.99839999999999995</v>
      </c>
      <c r="G262" s="20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2"/>
      <c r="B264" s="30"/>
      <c r="C264" s="30"/>
      <c r="D264" s="13"/>
      <c r="E264" s="14"/>
      <c r="F264" s="15"/>
      <c r="G264" s="15"/>
    </row>
    <row r="265" spans="1:7" x14ac:dyDescent="0.3">
      <c r="A265" s="16" t="s">
        <v>155</v>
      </c>
      <c r="B265" s="30"/>
      <c r="C265" s="30"/>
      <c r="D265" s="13"/>
      <c r="E265" s="14"/>
      <c r="F265" s="15"/>
      <c r="G265" s="15"/>
    </row>
    <row r="266" spans="1:7" x14ac:dyDescent="0.3">
      <c r="A266" s="12" t="s">
        <v>156</v>
      </c>
      <c r="B266" s="30"/>
      <c r="C266" s="30"/>
      <c r="D266" s="13"/>
      <c r="E266" s="14">
        <v>23.98</v>
      </c>
      <c r="F266" s="15">
        <v>3.7000000000000002E-3</v>
      </c>
      <c r="G266" s="15">
        <v>6.8055000000000004E-2</v>
      </c>
    </row>
    <row r="267" spans="1:7" x14ac:dyDescent="0.3">
      <c r="A267" s="16" t="s">
        <v>124</v>
      </c>
      <c r="B267" s="31"/>
      <c r="C267" s="31"/>
      <c r="D267" s="17"/>
      <c r="E267" s="37">
        <v>23.98</v>
      </c>
      <c r="F267" s="38">
        <v>3.7000000000000002E-3</v>
      </c>
      <c r="G267" s="20"/>
    </row>
    <row r="268" spans="1:7" x14ac:dyDescent="0.3">
      <c r="A268" s="12"/>
      <c r="B268" s="30"/>
      <c r="C268" s="30"/>
      <c r="D268" s="13"/>
      <c r="E268" s="14"/>
      <c r="F268" s="15"/>
      <c r="G268" s="15"/>
    </row>
    <row r="269" spans="1:7" x14ac:dyDescent="0.3">
      <c r="A269" s="21" t="s">
        <v>154</v>
      </c>
      <c r="B269" s="32"/>
      <c r="C269" s="32"/>
      <c r="D269" s="22"/>
      <c r="E269" s="18">
        <v>23.98</v>
      </c>
      <c r="F269" s="19">
        <v>3.7000000000000002E-3</v>
      </c>
      <c r="G269" s="20"/>
    </row>
    <row r="270" spans="1:7" x14ac:dyDescent="0.3">
      <c r="A270" s="12" t="s">
        <v>157</v>
      </c>
      <c r="B270" s="30"/>
      <c r="C270" s="30"/>
      <c r="D270" s="13"/>
      <c r="E270" s="14">
        <v>8.9429999999999996E-3</v>
      </c>
      <c r="F270" s="15">
        <v>9.9999999999999995E-7</v>
      </c>
      <c r="G270" s="15"/>
    </row>
    <row r="271" spans="1:7" x14ac:dyDescent="0.3">
      <c r="A271" s="12" t="s">
        <v>158</v>
      </c>
      <c r="B271" s="30"/>
      <c r="C271" s="30"/>
      <c r="D271" s="13"/>
      <c r="E271" s="23">
        <v>-18.918942999999999</v>
      </c>
      <c r="F271" s="24">
        <v>-2.101E-3</v>
      </c>
      <c r="G271" s="15">
        <v>6.8055000000000004E-2</v>
      </c>
    </row>
    <row r="272" spans="1:7" x14ac:dyDescent="0.3">
      <c r="A272" s="25" t="s">
        <v>159</v>
      </c>
      <c r="B272" s="33"/>
      <c r="C272" s="33"/>
      <c r="D272" s="26"/>
      <c r="E272" s="27">
        <v>6411.84</v>
      </c>
      <c r="F272" s="28">
        <v>1</v>
      </c>
      <c r="G272" s="28"/>
    </row>
    <row r="277" spans="1:5" x14ac:dyDescent="0.3">
      <c r="A277" s="1" t="s">
        <v>162</v>
      </c>
    </row>
    <row r="278" spans="1:5" x14ac:dyDescent="0.3">
      <c r="A278" s="53" t="s">
        <v>163</v>
      </c>
      <c r="B278" s="34" t="s">
        <v>112</v>
      </c>
    </row>
    <row r="279" spans="1:5" x14ac:dyDescent="0.3">
      <c r="A279" t="s">
        <v>164</v>
      </c>
    </row>
    <row r="280" spans="1:5" x14ac:dyDescent="0.3">
      <c r="A280" t="s">
        <v>165</v>
      </c>
      <c r="B280" t="s">
        <v>166</v>
      </c>
      <c r="C280" t="s">
        <v>166</v>
      </c>
    </row>
    <row r="281" spans="1:5" x14ac:dyDescent="0.3">
      <c r="B281" s="54">
        <v>45169</v>
      </c>
      <c r="C281" s="54">
        <v>45198</v>
      </c>
    </row>
    <row r="282" spans="1:5" x14ac:dyDescent="0.3">
      <c r="A282" t="s">
        <v>170</v>
      </c>
      <c r="B282">
        <v>11.9261</v>
      </c>
      <c r="C282">
        <v>12.2301</v>
      </c>
      <c r="E282" s="2"/>
    </row>
    <row r="283" spans="1:5" x14ac:dyDescent="0.3">
      <c r="A283" t="s">
        <v>171</v>
      </c>
      <c r="B283">
        <v>11.9261</v>
      </c>
      <c r="C283">
        <v>12.2301</v>
      </c>
      <c r="E283" s="2"/>
    </row>
    <row r="284" spans="1:5" x14ac:dyDescent="0.3">
      <c r="A284" t="s">
        <v>634</v>
      </c>
      <c r="B284">
        <v>11.7905</v>
      </c>
      <c r="C284">
        <v>12.0838</v>
      </c>
      <c r="E284" s="2"/>
    </row>
    <row r="285" spans="1:5" x14ac:dyDescent="0.3">
      <c r="A285" t="s">
        <v>635</v>
      </c>
      <c r="B285">
        <v>11.789899999999999</v>
      </c>
      <c r="C285">
        <v>12.083299999999999</v>
      </c>
      <c r="E285" s="2"/>
    </row>
    <row r="286" spans="1:5" x14ac:dyDescent="0.3">
      <c r="E286" s="2"/>
    </row>
    <row r="287" spans="1:5" x14ac:dyDescent="0.3">
      <c r="A287" t="s">
        <v>181</v>
      </c>
      <c r="B287" s="34" t="s">
        <v>112</v>
      </c>
    </row>
    <row r="288" spans="1:5" x14ac:dyDescent="0.3">
      <c r="A288" t="s">
        <v>182</v>
      </c>
      <c r="B288" s="34" t="s">
        <v>112</v>
      </c>
    </row>
    <row r="289" spans="1:4" ht="30" customHeight="1" x14ac:dyDescent="0.3">
      <c r="A289" s="53" t="s">
        <v>183</v>
      </c>
      <c r="B289" s="34" t="s">
        <v>112</v>
      </c>
    </row>
    <row r="290" spans="1:4" ht="30" customHeight="1" x14ac:dyDescent="0.3">
      <c r="A290" s="53" t="s">
        <v>184</v>
      </c>
      <c r="B290" s="34" t="s">
        <v>112</v>
      </c>
    </row>
    <row r="291" spans="1:4" x14ac:dyDescent="0.3">
      <c r="A291" t="s">
        <v>1688</v>
      </c>
      <c r="B291" s="55">
        <v>0.336115</v>
      </c>
    </row>
    <row r="292" spans="1:4" ht="45" customHeight="1" x14ac:dyDescent="0.3">
      <c r="A292" s="53" t="s">
        <v>186</v>
      </c>
      <c r="B292" s="34" t="s">
        <v>112</v>
      </c>
    </row>
    <row r="293" spans="1:4" ht="30" customHeight="1" x14ac:dyDescent="0.3">
      <c r="A293" s="53" t="s">
        <v>187</v>
      </c>
      <c r="B293" s="34" t="s">
        <v>112</v>
      </c>
    </row>
    <row r="294" spans="1:4" ht="30" customHeight="1" x14ac:dyDescent="0.3">
      <c r="A294" s="53" t="s">
        <v>188</v>
      </c>
      <c r="B294" s="34" t="s">
        <v>112</v>
      </c>
    </row>
    <row r="295" spans="1:4" x14ac:dyDescent="0.3">
      <c r="A295" t="s">
        <v>189</v>
      </c>
      <c r="B295" s="34" t="s">
        <v>112</v>
      </c>
    </row>
    <row r="296" spans="1:4" x14ac:dyDescent="0.3">
      <c r="A296" t="s">
        <v>190</v>
      </c>
      <c r="B296" s="34" t="s">
        <v>112</v>
      </c>
    </row>
    <row r="298" spans="1:4" ht="70.05" customHeight="1" x14ac:dyDescent="0.3">
      <c r="A298" s="76" t="s">
        <v>200</v>
      </c>
      <c r="B298" s="76" t="s">
        <v>201</v>
      </c>
      <c r="C298" s="76" t="s">
        <v>5</v>
      </c>
      <c r="D298" s="76" t="s">
        <v>6</v>
      </c>
    </row>
    <row r="299" spans="1:4" ht="70.05" customHeight="1" x14ac:dyDescent="0.3">
      <c r="A299" s="76" t="s">
        <v>2120</v>
      </c>
      <c r="B299" s="76"/>
      <c r="C299" s="76" t="s">
        <v>58</v>
      </c>
      <c r="D2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68" activePane="bottomLeft" state="frozen"/>
      <selection pane="bottomLeft" activeCell="C80" sqref="C8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2121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2122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1267</v>
      </c>
      <c r="B8" s="30" t="s">
        <v>1268</v>
      </c>
      <c r="C8" s="30" t="s">
        <v>1202</v>
      </c>
      <c r="D8" s="13">
        <v>152666</v>
      </c>
      <c r="E8" s="14">
        <v>384.57</v>
      </c>
      <c r="F8" s="15">
        <v>5.3499999999999999E-2</v>
      </c>
      <c r="G8" s="15"/>
    </row>
    <row r="9" spans="1:8" x14ac:dyDescent="0.3">
      <c r="A9" s="12" t="s">
        <v>1352</v>
      </c>
      <c r="B9" s="30" t="s">
        <v>1353</v>
      </c>
      <c r="C9" s="30" t="s">
        <v>1202</v>
      </c>
      <c r="D9" s="13">
        <v>125458</v>
      </c>
      <c r="E9" s="14">
        <v>360.57</v>
      </c>
      <c r="F9" s="15">
        <v>5.0200000000000002E-2</v>
      </c>
      <c r="G9" s="15"/>
    </row>
    <row r="10" spans="1:8" x14ac:dyDescent="0.3">
      <c r="A10" s="12" t="s">
        <v>2005</v>
      </c>
      <c r="B10" s="30" t="s">
        <v>2006</v>
      </c>
      <c r="C10" s="30" t="s">
        <v>1153</v>
      </c>
      <c r="D10" s="13">
        <v>79598</v>
      </c>
      <c r="E10" s="14">
        <v>351.98</v>
      </c>
      <c r="F10" s="15">
        <v>4.9000000000000002E-2</v>
      </c>
      <c r="G10" s="15"/>
    </row>
    <row r="11" spans="1:8" x14ac:dyDescent="0.3">
      <c r="A11" s="12" t="s">
        <v>1698</v>
      </c>
      <c r="B11" s="30" t="s">
        <v>1699</v>
      </c>
      <c r="C11" s="30" t="s">
        <v>1132</v>
      </c>
      <c r="D11" s="13">
        <v>23065</v>
      </c>
      <c r="E11" s="14">
        <v>351</v>
      </c>
      <c r="F11" s="15">
        <v>4.8899999999999999E-2</v>
      </c>
      <c r="G11" s="15"/>
    </row>
    <row r="12" spans="1:8" x14ac:dyDescent="0.3">
      <c r="A12" s="12" t="s">
        <v>1385</v>
      </c>
      <c r="B12" s="30" t="s">
        <v>1386</v>
      </c>
      <c r="C12" s="30" t="s">
        <v>1264</v>
      </c>
      <c r="D12" s="13">
        <v>77586</v>
      </c>
      <c r="E12" s="14">
        <v>318.95999999999998</v>
      </c>
      <c r="F12" s="15">
        <v>4.4400000000000002E-2</v>
      </c>
      <c r="G12" s="15"/>
    </row>
    <row r="13" spans="1:8" x14ac:dyDescent="0.3">
      <c r="A13" s="12" t="s">
        <v>2001</v>
      </c>
      <c r="B13" s="30" t="s">
        <v>2002</v>
      </c>
      <c r="C13" s="30" t="s">
        <v>1124</v>
      </c>
      <c r="D13" s="13">
        <v>313131</v>
      </c>
      <c r="E13" s="14">
        <v>299.04000000000002</v>
      </c>
      <c r="F13" s="15">
        <v>4.1599999999999998E-2</v>
      </c>
      <c r="G13" s="15"/>
    </row>
    <row r="14" spans="1:8" x14ac:dyDescent="0.3">
      <c r="A14" s="12" t="s">
        <v>1879</v>
      </c>
      <c r="B14" s="30" t="s">
        <v>1880</v>
      </c>
      <c r="C14" s="30" t="s">
        <v>1302</v>
      </c>
      <c r="D14" s="13">
        <v>49385</v>
      </c>
      <c r="E14" s="14">
        <v>280.20999999999998</v>
      </c>
      <c r="F14" s="15">
        <v>3.9E-2</v>
      </c>
      <c r="G14" s="15"/>
    </row>
    <row r="15" spans="1:8" x14ac:dyDescent="0.3">
      <c r="A15" s="12" t="s">
        <v>1419</v>
      </c>
      <c r="B15" s="30" t="s">
        <v>1420</v>
      </c>
      <c r="C15" s="30" t="s">
        <v>1421</v>
      </c>
      <c r="D15" s="13">
        <v>12554</v>
      </c>
      <c r="E15" s="14">
        <v>261.14</v>
      </c>
      <c r="F15" s="15">
        <v>3.6299999999999999E-2</v>
      </c>
      <c r="G15" s="15"/>
    </row>
    <row r="16" spans="1:8" x14ac:dyDescent="0.3">
      <c r="A16" s="12" t="s">
        <v>1754</v>
      </c>
      <c r="B16" s="30" t="s">
        <v>1755</v>
      </c>
      <c r="C16" s="30" t="s">
        <v>1207</v>
      </c>
      <c r="D16" s="13">
        <v>14426</v>
      </c>
      <c r="E16" s="14">
        <v>244.71</v>
      </c>
      <c r="F16" s="15">
        <v>3.4099999999999998E-2</v>
      </c>
      <c r="G16" s="15"/>
    </row>
    <row r="17" spans="1:7" x14ac:dyDescent="0.3">
      <c r="A17" s="12" t="s">
        <v>1205</v>
      </c>
      <c r="B17" s="30" t="s">
        <v>1206</v>
      </c>
      <c r="C17" s="30" t="s">
        <v>1207</v>
      </c>
      <c r="D17" s="13">
        <v>4368</v>
      </c>
      <c r="E17" s="14">
        <v>233.38</v>
      </c>
      <c r="F17" s="15">
        <v>3.2500000000000001E-2</v>
      </c>
      <c r="G17" s="15"/>
    </row>
    <row r="18" spans="1:7" x14ac:dyDescent="0.3">
      <c r="A18" s="12" t="s">
        <v>1258</v>
      </c>
      <c r="B18" s="30" t="s">
        <v>1259</v>
      </c>
      <c r="C18" s="30" t="s">
        <v>1145</v>
      </c>
      <c r="D18" s="13">
        <v>23553</v>
      </c>
      <c r="E18" s="14">
        <v>215.36</v>
      </c>
      <c r="F18" s="15">
        <v>0.03</v>
      </c>
      <c r="G18" s="15"/>
    </row>
    <row r="19" spans="1:7" x14ac:dyDescent="0.3">
      <c r="A19" s="12" t="s">
        <v>1795</v>
      </c>
      <c r="B19" s="30" t="s">
        <v>1796</v>
      </c>
      <c r="C19" s="30" t="s">
        <v>1358</v>
      </c>
      <c r="D19" s="13">
        <v>6946</v>
      </c>
      <c r="E19" s="14">
        <v>207.57</v>
      </c>
      <c r="F19" s="15">
        <v>2.8899999999999999E-2</v>
      </c>
      <c r="G19" s="15"/>
    </row>
    <row r="20" spans="1:7" x14ac:dyDescent="0.3">
      <c r="A20" s="12" t="s">
        <v>1410</v>
      </c>
      <c r="B20" s="30" t="s">
        <v>1411</v>
      </c>
      <c r="C20" s="30" t="s">
        <v>1232</v>
      </c>
      <c r="D20" s="13">
        <v>3458</v>
      </c>
      <c r="E20" s="14">
        <v>200.45</v>
      </c>
      <c r="F20" s="15">
        <v>2.7900000000000001E-2</v>
      </c>
      <c r="G20" s="15"/>
    </row>
    <row r="21" spans="1:7" x14ac:dyDescent="0.3">
      <c r="A21" s="12" t="s">
        <v>2007</v>
      </c>
      <c r="B21" s="30" t="s">
        <v>2008</v>
      </c>
      <c r="C21" s="30" t="s">
        <v>1207</v>
      </c>
      <c r="D21" s="13">
        <v>4652</v>
      </c>
      <c r="E21" s="14">
        <v>191.73</v>
      </c>
      <c r="F21" s="15">
        <v>2.6700000000000002E-2</v>
      </c>
      <c r="G21" s="15"/>
    </row>
    <row r="22" spans="1:7" x14ac:dyDescent="0.3">
      <c r="A22" s="12" t="s">
        <v>1895</v>
      </c>
      <c r="B22" s="30" t="s">
        <v>1896</v>
      </c>
      <c r="C22" s="30" t="s">
        <v>1202</v>
      </c>
      <c r="D22" s="13">
        <v>5895</v>
      </c>
      <c r="E22" s="14">
        <v>181.03</v>
      </c>
      <c r="F22" s="15">
        <v>2.52E-2</v>
      </c>
      <c r="G22" s="15"/>
    </row>
    <row r="23" spans="1:7" x14ac:dyDescent="0.3">
      <c r="A23" s="12" t="s">
        <v>1842</v>
      </c>
      <c r="B23" s="30" t="s">
        <v>1843</v>
      </c>
      <c r="C23" s="30" t="s">
        <v>1207</v>
      </c>
      <c r="D23" s="13">
        <v>9422</v>
      </c>
      <c r="E23" s="14">
        <v>180.19</v>
      </c>
      <c r="F23" s="15">
        <v>2.5100000000000001E-2</v>
      </c>
      <c r="G23" s="15"/>
    </row>
    <row r="24" spans="1:7" x14ac:dyDescent="0.3">
      <c r="A24" s="12" t="s">
        <v>1866</v>
      </c>
      <c r="B24" s="30" t="s">
        <v>1867</v>
      </c>
      <c r="C24" s="30" t="s">
        <v>1202</v>
      </c>
      <c r="D24" s="13">
        <v>48450</v>
      </c>
      <c r="E24" s="14">
        <v>146</v>
      </c>
      <c r="F24" s="15">
        <v>2.0299999999999999E-2</v>
      </c>
      <c r="G24" s="15"/>
    </row>
    <row r="25" spans="1:7" x14ac:dyDescent="0.3">
      <c r="A25" s="12" t="s">
        <v>1343</v>
      </c>
      <c r="B25" s="30" t="s">
        <v>1344</v>
      </c>
      <c r="C25" s="30" t="s">
        <v>1182</v>
      </c>
      <c r="D25" s="13">
        <v>5950</v>
      </c>
      <c r="E25" s="14">
        <v>143.06</v>
      </c>
      <c r="F25" s="15">
        <v>1.9900000000000001E-2</v>
      </c>
      <c r="G25" s="15"/>
    </row>
    <row r="26" spans="1:7" x14ac:dyDescent="0.3">
      <c r="A26" s="12" t="s">
        <v>1141</v>
      </c>
      <c r="B26" s="30" t="s">
        <v>1142</v>
      </c>
      <c r="C26" s="30" t="s">
        <v>1124</v>
      </c>
      <c r="D26" s="13">
        <v>96466</v>
      </c>
      <c r="E26" s="14">
        <v>142</v>
      </c>
      <c r="F26" s="15">
        <v>1.9800000000000002E-2</v>
      </c>
      <c r="G26" s="15"/>
    </row>
    <row r="27" spans="1:7" x14ac:dyDescent="0.3">
      <c r="A27" s="12" t="s">
        <v>1168</v>
      </c>
      <c r="B27" s="30" t="s">
        <v>1169</v>
      </c>
      <c r="C27" s="30" t="s">
        <v>1124</v>
      </c>
      <c r="D27" s="13">
        <v>173186</v>
      </c>
      <c r="E27" s="14">
        <v>138.9</v>
      </c>
      <c r="F27" s="15">
        <v>1.9300000000000001E-2</v>
      </c>
      <c r="G27" s="15"/>
    </row>
    <row r="28" spans="1:7" x14ac:dyDescent="0.3">
      <c r="A28" s="12" t="s">
        <v>1422</v>
      </c>
      <c r="B28" s="30" t="s">
        <v>1423</v>
      </c>
      <c r="C28" s="30" t="s">
        <v>1145</v>
      </c>
      <c r="D28" s="13">
        <v>20757</v>
      </c>
      <c r="E28" s="14">
        <v>127.66</v>
      </c>
      <c r="F28" s="15">
        <v>1.78E-2</v>
      </c>
      <c r="G28" s="15"/>
    </row>
    <row r="29" spans="1:7" x14ac:dyDescent="0.3">
      <c r="A29" s="12" t="s">
        <v>2032</v>
      </c>
      <c r="B29" s="30" t="s">
        <v>2033</v>
      </c>
      <c r="C29" s="30" t="s">
        <v>1358</v>
      </c>
      <c r="D29" s="13">
        <v>9946</v>
      </c>
      <c r="E29" s="14">
        <v>125.34</v>
      </c>
      <c r="F29" s="15">
        <v>1.7399999999999999E-2</v>
      </c>
      <c r="G29" s="15"/>
    </row>
    <row r="30" spans="1:7" x14ac:dyDescent="0.3">
      <c r="A30" s="12" t="s">
        <v>1453</v>
      </c>
      <c r="B30" s="30" t="s">
        <v>1454</v>
      </c>
      <c r="C30" s="30" t="s">
        <v>1358</v>
      </c>
      <c r="D30" s="13">
        <v>31555</v>
      </c>
      <c r="E30" s="14">
        <v>116.33</v>
      </c>
      <c r="F30" s="15">
        <v>1.6199999999999999E-2</v>
      </c>
      <c r="G30" s="15"/>
    </row>
    <row r="31" spans="1:7" x14ac:dyDescent="0.3">
      <c r="A31" s="12" t="s">
        <v>1175</v>
      </c>
      <c r="B31" s="30" t="s">
        <v>1176</v>
      </c>
      <c r="C31" s="30" t="s">
        <v>1164</v>
      </c>
      <c r="D31" s="13">
        <v>14785</v>
      </c>
      <c r="E31" s="14">
        <v>103.69</v>
      </c>
      <c r="F31" s="15">
        <v>1.44E-2</v>
      </c>
      <c r="G31" s="15"/>
    </row>
    <row r="32" spans="1:7" x14ac:dyDescent="0.3">
      <c r="A32" s="12" t="s">
        <v>1300</v>
      </c>
      <c r="B32" s="30" t="s">
        <v>1301</v>
      </c>
      <c r="C32" s="30" t="s">
        <v>1302</v>
      </c>
      <c r="D32" s="13">
        <v>12832</v>
      </c>
      <c r="E32" s="14">
        <v>103.19</v>
      </c>
      <c r="F32" s="15">
        <v>1.44E-2</v>
      </c>
      <c r="G32" s="15"/>
    </row>
    <row r="33" spans="1:7" x14ac:dyDescent="0.3">
      <c r="A33" s="12" t="s">
        <v>2009</v>
      </c>
      <c r="B33" s="30" t="s">
        <v>2010</v>
      </c>
      <c r="C33" s="30" t="s">
        <v>1358</v>
      </c>
      <c r="D33" s="13">
        <v>96</v>
      </c>
      <c r="E33" s="14">
        <v>103</v>
      </c>
      <c r="F33" s="15">
        <v>1.43E-2</v>
      </c>
      <c r="G33" s="15"/>
    </row>
    <row r="34" spans="1:7" x14ac:dyDescent="0.3">
      <c r="A34" s="12" t="s">
        <v>1727</v>
      </c>
      <c r="B34" s="30" t="s">
        <v>1728</v>
      </c>
      <c r="C34" s="30" t="s">
        <v>1207</v>
      </c>
      <c r="D34" s="13">
        <v>6307</v>
      </c>
      <c r="E34" s="14">
        <v>102.49</v>
      </c>
      <c r="F34" s="15">
        <v>1.43E-2</v>
      </c>
      <c r="G34" s="15"/>
    </row>
    <row r="35" spans="1:7" x14ac:dyDescent="0.3">
      <c r="A35" s="12" t="s">
        <v>2036</v>
      </c>
      <c r="B35" s="30" t="s">
        <v>2037</v>
      </c>
      <c r="C35" s="30" t="s">
        <v>1295</v>
      </c>
      <c r="D35" s="13">
        <v>1650</v>
      </c>
      <c r="E35" s="14">
        <v>98.24</v>
      </c>
      <c r="F35" s="15">
        <v>1.37E-2</v>
      </c>
      <c r="G35" s="15"/>
    </row>
    <row r="36" spans="1:7" x14ac:dyDescent="0.3">
      <c r="A36" s="12" t="s">
        <v>2040</v>
      </c>
      <c r="B36" s="30" t="s">
        <v>2041</v>
      </c>
      <c r="C36" s="30" t="s">
        <v>1182</v>
      </c>
      <c r="D36" s="13">
        <v>10503</v>
      </c>
      <c r="E36" s="14">
        <v>95.6</v>
      </c>
      <c r="F36" s="15">
        <v>1.3299999999999999E-2</v>
      </c>
      <c r="G36" s="15"/>
    </row>
    <row r="37" spans="1:7" x14ac:dyDescent="0.3">
      <c r="A37" s="12" t="s">
        <v>1708</v>
      </c>
      <c r="B37" s="30" t="s">
        <v>1709</v>
      </c>
      <c r="C37" s="30" t="s">
        <v>1207</v>
      </c>
      <c r="D37" s="13">
        <v>2487</v>
      </c>
      <c r="E37" s="14">
        <v>87.36</v>
      </c>
      <c r="F37" s="15">
        <v>1.2200000000000001E-2</v>
      </c>
      <c r="G37" s="15"/>
    </row>
    <row r="38" spans="1:7" x14ac:dyDescent="0.3">
      <c r="A38" s="12" t="s">
        <v>1151</v>
      </c>
      <c r="B38" s="30" t="s">
        <v>1152</v>
      </c>
      <c r="C38" s="30" t="s">
        <v>1153</v>
      </c>
      <c r="D38" s="13">
        <v>66287</v>
      </c>
      <c r="E38" s="14">
        <v>86.84</v>
      </c>
      <c r="F38" s="15">
        <v>1.21E-2</v>
      </c>
      <c r="G38" s="15"/>
    </row>
    <row r="39" spans="1:7" x14ac:dyDescent="0.3">
      <c r="A39" s="12" t="s">
        <v>1313</v>
      </c>
      <c r="B39" s="30" t="s">
        <v>1314</v>
      </c>
      <c r="C39" s="30" t="s">
        <v>1202</v>
      </c>
      <c r="D39" s="13">
        <v>42874</v>
      </c>
      <c r="E39" s="14">
        <v>77.150000000000006</v>
      </c>
      <c r="F39" s="15">
        <v>1.0699999999999999E-2</v>
      </c>
      <c r="G39" s="15"/>
    </row>
    <row r="40" spans="1:7" x14ac:dyDescent="0.3">
      <c r="A40" s="12" t="s">
        <v>2034</v>
      </c>
      <c r="B40" s="30" t="s">
        <v>2035</v>
      </c>
      <c r="C40" s="30" t="s">
        <v>1358</v>
      </c>
      <c r="D40" s="13">
        <v>2126</v>
      </c>
      <c r="E40" s="14">
        <v>70.47</v>
      </c>
      <c r="F40" s="15">
        <v>9.7999999999999997E-3</v>
      </c>
      <c r="G40" s="15"/>
    </row>
    <row r="41" spans="1:7" x14ac:dyDescent="0.3">
      <c r="A41" s="12" t="s">
        <v>1797</v>
      </c>
      <c r="B41" s="30" t="s">
        <v>1798</v>
      </c>
      <c r="C41" s="30" t="s">
        <v>1202</v>
      </c>
      <c r="D41" s="13">
        <v>1731</v>
      </c>
      <c r="E41" s="14">
        <v>67.930000000000007</v>
      </c>
      <c r="F41" s="15">
        <v>9.4999999999999998E-3</v>
      </c>
      <c r="G41" s="15"/>
    </row>
    <row r="42" spans="1:7" x14ac:dyDescent="0.3">
      <c r="A42" s="12" t="s">
        <v>2030</v>
      </c>
      <c r="B42" s="30" t="s">
        <v>2031</v>
      </c>
      <c r="C42" s="30" t="s">
        <v>1202</v>
      </c>
      <c r="D42" s="13">
        <v>88669</v>
      </c>
      <c r="E42" s="14">
        <v>67.88</v>
      </c>
      <c r="F42" s="15">
        <v>9.4000000000000004E-3</v>
      </c>
      <c r="G42" s="15"/>
    </row>
    <row r="43" spans="1:7" x14ac:dyDescent="0.3">
      <c r="A43" s="12" t="s">
        <v>1808</v>
      </c>
      <c r="B43" s="30" t="s">
        <v>1809</v>
      </c>
      <c r="C43" s="30" t="s">
        <v>1274</v>
      </c>
      <c r="D43" s="13">
        <v>3730</v>
      </c>
      <c r="E43" s="14">
        <v>67.680000000000007</v>
      </c>
      <c r="F43" s="15">
        <v>9.4000000000000004E-3</v>
      </c>
      <c r="G43" s="15"/>
    </row>
    <row r="44" spans="1:7" x14ac:dyDescent="0.3">
      <c r="A44" s="12" t="s">
        <v>1287</v>
      </c>
      <c r="B44" s="30" t="s">
        <v>1288</v>
      </c>
      <c r="C44" s="30" t="s">
        <v>1202</v>
      </c>
      <c r="D44" s="13">
        <v>50723</v>
      </c>
      <c r="E44" s="14">
        <v>67.510000000000005</v>
      </c>
      <c r="F44" s="15">
        <v>9.4000000000000004E-3</v>
      </c>
      <c r="G44" s="15"/>
    </row>
    <row r="45" spans="1:7" x14ac:dyDescent="0.3">
      <c r="A45" s="12" t="s">
        <v>2028</v>
      </c>
      <c r="B45" s="30" t="s">
        <v>2029</v>
      </c>
      <c r="C45" s="30" t="s">
        <v>1156</v>
      </c>
      <c r="D45" s="13">
        <v>121328</v>
      </c>
      <c r="E45" s="14">
        <v>64.06</v>
      </c>
      <c r="F45" s="15">
        <v>8.8999999999999999E-3</v>
      </c>
      <c r="G45" s="15"/>
    </row>
    <row r="46" spans="1:7" x14ac:dyDescent="0.3">
      <c r="A46" s="12" t="s">
        <v>2020</v>
      </c>
      <c r="B46" s="30" t="s">
        <v>2021</v>
      </c>
      <c r="C46" s="30" t="s">
        <v>1124</v>
      </c>
      <c r="D46" s="13">
        <v>59745</v>
      </c>
      <c r="E46" s="14">
        <v>63.51</v>
      </c>
      <c r="F46" s="15">
        <v>8.8000000000000005E-3</v>
      </c>
      <c r="G46" s="15"/>
    </row>
    <row r="47" spans="1:7" x14ac:dyDescent="0.3">
      <c r="A47" s="12" t="s">
        <v>1802</v>
      </c>
      <c r="B47" s="30" t="s">
        <v>1803</v>
      </c>
      <c r="C47" s="30" t="s">
        <v>1153</v>
      </c>
      <c r="D47" s="13">
        <v>1911</v>
      </c>
      <c r="E47" s="14">
        <v>59.44</v>
      </c>
      <c r="F47" s="15">
        <v>8.3000000000000001E-3</v>
      </c>
      <c r="G47" s="15"/>
    </row>
    <row r="48" spans="1:7" x14ac:dyDescent="0.3">
      <c r="A48" s="12" t="s">
        <v>1720</v>
      </c>
      <c r="B48" s="30" t="s">
        <v>1721</v>
      </c>
      <c r="C48" s="30" t="s">
        <v>1371</v>
      </c>
      <c r="D48" s="13">
        <v>4389</v>
      </c>
      <c r="E48" s="14">
        <v>58.03</v>
      </c>
      <c r="F48" s="15">
        <v>8.0999999999999996E-3</v>
      </c>
      <c r="G48" s="15"/>
    </row>
    <row r="49" spans="1:7" x14ac:dyDescent="0.3">
      <c r="A49" s="12" t="s">
        <v>1702</v>
      </c>
      <c r="B49" s="30" t="s">
        <v>1703</v>
      </c>
      <c r="C49" s="30" t="s">
        <v>1124</v>
      </c>
      <c r="D49" s="13">
        <v>13209</v>
      </c>
      <c r="E49" s="14">
        <v>55.95</v>
      </c>
      <c r="F49" s="15">
        <v>7.7999999999999996E-3</v>
      </c>
      <c r="G49" s="15"/>
    </row>
    <row r="50" spans="1:7" x14ac:dyDescent="0.3">
      <c r="A50" s="12" t="s">
        <v>1736</v>
      </c>
      <c r="B50" s="30" t="s">
        <v>1737</v>
      </c>
      <c r="C50" s="30" t="s">
        <v>1295</v>
      </c>
      <c r="D50" s="13">
        <v>1154</v>
      </c>
      <c r="E50" s="14">
        <v>55.62</v>
      </c>
      <c r="F50" s="15">
        <v>7.7000000000000002E-3</v>
      </c>
      <c r="G50" s="15"/>
    </row>
    <row r="51" spans="1:7" x14ac:dyDescent="0.3">
      <c r="A51" s="12" t="s">
        <v>2068</v>
      </c>
      <c r="B51" s="30" t="s">
        <v>2069</v>
      </c>
      <c r="C51" s="30" t="s">
        <v>1358</v>
      </c>
      <c r="D51" s="13">
        <v>339</v>
      </c>
      <c r="E51" s="14">
        <v>52.72</v>
      </c>
      <c r="F51" s="15">
        <v>7.3000000000000001E-3</v>
      </c>
      <c r="G51" s="15"/>
    </row>
    <row r="52" spans="1:7" x14ac:dyDescent="0.3">
      <c r="A52" s="12" t="s">
        <v>1712</v>
      </c>
      <c r="B52" s="30" t="s">
        <v>1713</v>
      </c>
      <c r="C52" s="30" t="s">
        <v>1156</v>
      </c>
      <c r="D52" s="13">
        <v>6751</v>
      </c>
      <c r="E52" s="14">
        <v>49.86</v>
      </c>
      <c r="F52" s="15">
        <v>6.8999999999999999E-3</v>
      </c>
      <c r="G52" s="15"/>
    </row>
    <row r="53" spans="1:7" x14ac:dyDescent="0.3">
      <c r="A53" s="12" t="s">
        <v>1430</v>
      </c>
      <c r="B53" s="30" t="s">
        <v>1431</v>
      </c>
      <c r="C53" s="30" t="s">
        <v>1432</v>
      </c>
      <c r="D53" s="13">
        <v>1543</v>
      </c>
      <c r="E53" s="14">
        <v>49.15</v>
      </c>
      <c r="F53" s="15">
        <v>6.7999999999999996E-3</v>
      </c>
      <c r="G53" s="15"/>
    </row>
    <row r="54" spans="1:7" x14ac:dyDescent="0.3">
      <c r="A54" s="12" t="s">
        <v>1881</v>
      </c>
      <c r="B54" s="30" t="s">
        <v>1882</v>
      </c>
      <c r="C54" s="30" t="s">
        <v>1207</v>
      </c>
      <c r="D54" s="13">
        <v>2337</v>
      </c>
      <c r="E54" s="14">
        <v>48.58</v>
      </c>
      <c r="F54" s="15">
        <v>6.7999999999999996E-3</v>
      </c>
      <c r="G54" s="15"/>
    </row>
    <row r="55" spans="1:7" x14ac:dyDescent="0.3">
      <c r="A55" s="12" t="s">
        <v>1718</v>
      </c>
      <c r="B55" s="30" t="s">
        <v>1719</v>
      </c>
      <c r="C55" s="30" t="s">
        <v>1358</v>
      </c>
      <c r="D55" s="13">
        <v>6714</v>
      </c>
      <c r="E55" s="14">
        <v>40.25</v>
      </c>
      <c r="F55" s="15">
        <v>5.5999999999999999E-3</v>
      </c>
      <c r="G55" s="15"/>
    </row>
    <row r="56" spans="1:7" x14ac:dyDescent="0.3">
      <c r="A56" s="12" t="s">
        <v>2060</v>
      </c>
      <c r="B56" s="30" t="s">
        <v>2061</v>
      </c>
      <c r="C56" s="30" t="s">
        <v>1124</v>
      </c>
      <c r="D56" s="13">
        <v>30556</v>
      </c>
      <c r="E56" s="14">
        <v>33.43</v>
      </c>
      <c r="F56" s="15">
        <v>4.7000000000000002E-3</v>
      </c>
      <c r="G56" s="15"/>
    </row>
    <row r="57" spans="1:7" x14ac:dyDescent="0.3">
      <c r="A57" s="12" t="s">
        <v>1883</v>
      </c>
      <c r="B57" s="30" t="s">
        <v>1884</v>
      </c>
      <c r="C57" s="30" t="s">
        <v>1371</v>
      </c>
      <c r="D57" s="13">
        <v>2082</v>
      </c>
      <c r="E57" s="14">
        <v>23.45</v>
      </c>
      <c r="F57" s="15">
        <v>3.3E-3</v>
      </c>
      <c r="G57" s="15"/>
    </row>
    <row r="58" spans="1:7" x14ac:dyDescent="0.3">
      <c r="A58" s="16" t="s">
        <v>124</v>
      </c>
      <c r="B58" s="31"/>
      <c r="C58" s="31"/>
      <c r="D58" s="17"/>
      <c r="E58" s="37">
        <v>7054.26</v>
      </c>
      <c r="F58" s="38">
        <v>0.9819</v>
      </c>
      <c r="G58" s="20"/>
    </row>
    <row r="59" spans="1:7" x14ac:dyDescent="0.3">
      <c r="A59" s="16" t="s">
        <v>1477</v>
      </c>
      <c r="B59" s="30"/>
      <c r="C59" s="30"/>
      <c r="D59" s="13"/>
      <c r="E59" s="14"/>
      <c r="F59" s="15"/>
      <c r="G59" s="15"/>
    </row>
    <row r="60" spans="1:7" x14ac:dyDescent="0.3">
      <c r="A60" s="16" t="s">
        <v>124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154</v>
      </c>
      <c r="B61" s="32"/>
      <c r="C61" s="32"/>
      <c r="D61" s="22"/>
      <c r="E61" s="27">
        <v>7054.26</v>
      </c>
      <c r="F61" s="28">
        <v>0.9819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155</v>
      </c>
      <c r="B64" s="30"/>
      <c r="C64" s="30"/>
      <c r="D64" s="13"/>
      <c r="E64" s="14"/>
      <c r="F64" s="15"/>
      <c r="G64" s="15"/>
    </row>
    <row r="65" spans="1:7" x14ac:dyDescent="0.3">
      <c r="A65" s="12" t="s">
        <v>156</v>
      </c>
      <c r="B65" s="30"/>
      <c r="C65" s="30"/>
      <c r="D65" s="13"/>
      <c r="E65" s="14">
        <v>55.96</v>
      </c>
      <c r="F65" s="15">
        <v>7.7999999999999996E-3</v>
      </c>
      <c r="G65" s="15">
        <v>6.8055000000000004E-2</v>
      </c>
    </row>
    <row r="66" spans="1:7" x14ac:dyDescent="0.3">
      <c r="A66" s="16" t="s">
        <v>124</v>
      </c>
      <c r="B66" s="31"/>
      <c r="C66" s="31"/>
      <c r="D66" s="17"/>
      <c r="E66" s="37">
        <v>55.96</v>
      </c>
      <c r="F66" s="38">
        <v>7.7999999999999996E-3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154</v>
      </c>
      <c r="B68" s="32"/>
      <c r="C68" s="32"/>
      <c r="D68" s="22"/>
      <c r="E68" s="18">
        <v>55.96</v>
      </c>
      <c r="F68" s="19">
        <v>7.7999999999999996E-3</v>
      </c>
      <c r="G68" s="20"/>
    </row>
    <row r="69" spans="1:7" x14ac:dyDescent="0.3">
      <c r="A69" s="12" t="s">
        <v>157</v>
      </c>
      <c r="B69" s="30"/>
      <c r="C69" s="30"/>
      <c r="D69" s="13"/>
      <c r="E69" s="14">
        <v>2.08671E-2</v>
      </c>
      <c r="F69" s="15">
        <v>1.9999999999999999E-6</v>
      </c>
      <c r="G69" s="15"/>
    </row>
    <row r="70" spans="1:7" x14ac:dyDescent="0.3">
      <c r="A70" s="12" t="s">
        <v>158</v>
      </c>
      <c r="B70" s="30"/>
      <c r="C70" s="30"/>
      <c r="D70" s="13"/>
      <c r="E70" s="14">
        <v>73.879132900000002</v>
      </c>
      <c r="F70" s="15">
        <v>1.0298E-2</v>
      </c>
      <c r="G70" s="15">
        <v>6.8055000000000004E-2</v>
      </c>
    </row>
    <row r="71" spans="1:7" x14ac:dyDescent="0.3">
      <c r="A71" s="25" t="s">
        <v>159</v>
      </c>
      <c r="B71" s="33"/>
      <c r="C71" s="33"/>
      <c r="D71" s="26"/>
      <c r="E71" s="27">
        <v>7184.12</v>
      </c>
      <c r="F71" s="28">
        <v>1</v>
      </c>
      <c r="G71" s="28"/>
    </row>
    <row r="76" spans="1:7" x14ac:dyDescent="0.3">
      <c r="A76" s="1" t="s">
        <v>162</v>
      </c>
    </row>
    <row r="77" spans="1:7" x14ac:dyDescent="0.3">
      <c r="A77" s="53" t="s">
        <v>163</v>
      </c>
      <c r="B77" s="34" t="s">
        <v>112</v>
      </c>
    </row>
    <row r="78" spans="1:7" x14ac:dyDescent="0.3">
      <c r="A78" t="s">
        <v>164</v>
      </c>
    </row>
    <row r="79" spans="1:7" x14ac:dyDescent="0.3">
      <c r="A79" t="s">
        <v>165</v>
      </c>
      <c r="B79" t="s">
        <v>166</v>
      </c>
      <c r="C79" t="s">
        <v>166</v>
      </c>
    </row>
    <row r="80" spans="1:7" x14ac:dyDescent="0.3">
      <c r="B80" s="54">
        <v>45169</v>
      </c>
      <c r="C80" s="54">
        <v>45198</v>
      </c>
    </row>
    <row r="81" spans="1:5" x14ac:dyDescent="0.3">
      <c r="A81" t="s">
        <v>670</v>
      </c>
      <c r="B81">
        <v>11.912100000000001</v>
      </c>
      <c r="C81">
        <v>12.484500000000001</v>
      </c>
      <c r="E81" s="2"/>
    </row>
    <row r="82" spans="1:5" x14ac:dyDescent="0.3">
      <c r="A82" t="s">
        <v>171</v>
      </c>
      <c r="B82">
        <v>11.9139</v>
      </c>
      <c r="C82">
        <v>12.4864</v>
      </c>
      <c r="E82" s="2"/>
    </row>
    <row r="83" spans="1:5" x14ac:dyDescent="0.3">
      <c r="A83" t="s">
        <v>671</v>
      </c>
      <c r="B83">
        <v>11.8491</v>
      </c>
      <c r="C83">
        <v>12.4108</v>
      </c>
      <c r="E83" s="2"/>
    </row>
    <row r="84" spans="1:5" x14ac:dyDescent="0.3">
      <c r="A84" t="s">
        <v>635</v>
      </c>
      <c r="B84">
        <v>11.849</v>
      </c>
      <c r="C84">
        <v>12.4107</v>
      </c>
      <c r="E84" s="2"/>
    </row>
    <row r="85" spans="1:5" x14ac:dyDescent="0.3">
      <c r="E85" s="2"/>
    </row>
    <row r="86" spans="1:5" x14ac:dyDescent="0.3">
      <c r="A86" t="s">
        <v>181</v>
      </c>
      <c r="B86" s="34" t="s">
        <v>112</v>
      </c>
    </row>
    <row r="87" spans="1:5" x14ac:dyDescent="0.3">
      <c r="A87" t="s">
        <v>182</v>
      </c>
      <c r="B87" s="34" t="s">
        <v>112</v>
      </c>
    </row>
    <row r="88" spans="1:5" ht="30" customHeight="1" x14ac:dyDescent="0.3">
      <c r="A88" s="53" t="s">
        <v>183</v>
      </c>
      <c r="B88" s="34" t="s">
        <v>112</v>
      </c>
    </row>
    <row r="89" spans="1:5" ht="30" customHeight="1" x14ac:dyDescent="0.3">
      <c r="A89" s="53" t="s">
        <v>184</v>
      </c>
      <c r="B89" s="34" t="s">
        <v>112</v>
      </c>
    </row>
    <row r="90" spans="1:5" x14ac:dyDescent="0.3">
      <c r="A90" t="s">
        <v>1688</v>
      </c>
      <c r="B90" s="55">
        <v>1.248591</v>
      </c>
    </row>
    <row r="91" spans="1:5" ht="45" customHeight="1" x14ac:dyDescent="0.3">
      <c r="A91" s="53" t="s">
        <v>186</v>
      </c>
      <c r="B91" s="34" t="s">
        <v>112</v>
      </c>
    </row>
    <row r="92" spans="1:5" ht="30" customHeight="1" x14ac:dyDescent="0.3">
      <c r="A92" s="53" t="s">
        <v>187</v>
      </c>
      <c r="B92" s="34" t="s">
        <v>112</v>
      </c>
    </row>
    <row r="93" spans="1:5" ht="30" customHeight="1" x14ac:dyDescent="0.3">
      <c r="A93" s="53" t="s">
        <v>188</v>
      </c>
      <c r="B93" s="34" t="s">
        <v>112</v>
      </c>
    </row>
    <row r="94" spans="1:5" x14ac:dyDescent="0.3">
      <c r="A94" t="s">
        <v>189</v>
      </c>
      <c r="B94" s="34" t="s">
        <v>112</v>
      </c>
    </row>
    <row r="95" spans="1:5" x14ac:dyDescent="0.3">
      <c r="A95" t="s">
        <v>190</v>
      </c>
      <c r="B95" s="34" t="s">
        <v>112</v>
      </c>
    </row>
    <row r="97" spans="1:4" ht="70.05" customHeight="1" x14ac:dyDescent="0.3">
      <c r="A97" s="76" t="s">
        <v>200</v>
      </c>
      <c r="B97" s="76" t="s">
        <v>201</v>
      </c>
      <c r="C97" s="76" t="s">
        <v>5</v>
      </c>
      <c r="D97" s="76" t="s">
        <v>6</v>
      </c>
    </row>
    <row r="98" spans="1:4" ht="70.05" customHeight="1" x14ac:dyDescent="0.3">
      <c r="A98" s="76" t="s">
        <v>2123</v>
      </c>
      <c r="B98" s="76"/>
      <c r="C98" s="76" t="s">
        <v>2124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67"/>
  <sheetViews>
    <sheetView showGridLines="0" workbookViewId="0">
      <pane ySplit="4" topLeftCell="A133" activePane="bottomLeft" state="frozen"/>
      <selection pane="bottomLeft" activeCell="C149" sqref="C149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2125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2126</v>
      </c>
      <c r="B2" s="79"/>
      <c r="C2" s="79"/>
      <c r="D2" s="79"/>
      <c r="E2" s="79"/>
      <c r="F2" s="79"/>
      <c r="G2" s="80"/>
    </row>
    <row r="4" spans="1:8" ht="48" customHeight="1" x14ac:dyDescent="0.3">
      <c r="A4" s="65" t="s">
        <v>104</v>
      </c>
      <c r="B4" s="65" t="s">
        <v>105</v>
      </c>
      <c r="C4" s="65" t="s">
        <v>106</v>
      </c>
      <c r="D4" s="66" t="s">
        <v>107</v>
      </c>
      <c r="E4" s="67" t="s">
        <v>108</v>
      </c>
      <c r="F4" s="67" t="s">
        <v>109</v>
      </c>
      <c r="G4" s="68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1125</v>
      </c>
      <c r="B8" s="30" t="s">
        <v>1126</v>
      </c>
      <c r="C8" s="30" t="s">
        <v>1127</v>
      </c>
      <c r="D8" s="13">
        <v>83250</v>
      </c>
      <c r="E8" s="14">
        <v>1952.21</v>
      </c>
      <c r="F8" s="15">
        <v>4.48E-2</v>
      </c>
      <c r="G8" s="15"/>
    </row>
    <row r="9" spans="1:8" x14ac:dyDescent="0.3">
      <c r="A9" s="12" t="s">
        <v>1122</v>
      </c>
      <c r="B9" s="30" t="s">
        <v>1123</v>
      </c>
      <c r="C9" s="30" t="s">
        <v>1124</v>
      </c>
      <c r="D9" s="13">
        <v>103400</v>
      </c>
      <c r="E9" s="14">
        <v>1578.19</v>
      </c>
      <c r="F9" s="15">
        <v>3.6200000000000003E-2</v>
      </c>
      <c r="G9" s="15"/>
    </row>
    <row r="10" spans="1:8" x14ac:dyDescent="0.3">
      <c r="A10" s="12" t="s">
        <v>1160</v>
      </c>
      <c r="B10" s="30" t="s">
        <v>1161</v>
      </c>
      <c r="C10" s="30" t="s">
        <v>1124</v>
      </c>
      <c r="D10" s="13">
        <v>76000</v>
      </c>
      <c r="E10" s="14">
        <v>1085.93</v>
      </c>
      <c r="F10" s="15">
        <v>2.4899999999999999E-2</v>
      </c>
      <c r="G10" s="15"/>
    </row>
    <row r="11" spans="1:8" x14ac:dyDescent="0.3">
      <c r="A11" s="12" t="s">
        <v>1146</v>
      </c>
      <c r="B11" s="30" t="s">
        <v>1147</v>
      </c>
      <c r="C11" s="30" t="s">
        <v>1124</v>
      </c>
      <c r="D11" s="13">
        <v>55200</v>
      </c>
      <c r="E11" s="14">
        <v>958.11</v>
      </c>
      <c r="F11" s="15">
        <v>2.1999999999999999E-2</v>
      </c>
      <c r="G11" s="15"/>
    </row>
    <row r="12" spans="1:8" x14ac:dyDescent="0.3">
      <c r="A12" s="12" t="s">
        <v>1143</v>
      </c>
      <c r="B12" s="30" t="s">
        <v>1144</v>
      </c>
      <c r="C12" s="30" t="s">
        <v>1145</v>
      </c>
      <c r="D12" s="13">
        <v>79100</v>
      </c>
      <c r="E12" s="14">
        <v>916.49</v>
      </c>
      <c r="F12" s="15">
        <v>2.1000000000000001E-2</v>
      </c>
      <c r="G12" s="15"/>
    </row>
    <row r="13" spans="1:8" x14ac:dyDescent="0.3">
      <c r="A13" s="12" t="s">
        <v>1138</v>
      </c>
      <c r="B13" s="30" t="s">
        <v>1139</v>
      </c>
      <c r="C13" s="30" t="s">
        <v>1140</v>
      </c>
      <c r="D13" s="13">
        <v>33900</v>
      </c>
      <c r="E13" s="14">
        <v>818.31</v>
      </c>
      <c r="F13" s="15">
        <v>1.8800000000000001E-2</v>
      </c>
      <c r="G13" s="15"/>
    </row>
    <row r="14" spans="1:8" x14ac:dyDescent="0.3">
      <c r="A14" s="12" t="s">
        <v>1168</v>
      </c>
      <c r="B14" s="30" t="s">
        <v>1169</v>
      </c>
      <c r="C14" s="30" t="s">
        <v>1124</v>
      </c>
      <c r="D14" s="13">
        <v>944000</v>
      </c>
      <c r="E14" s="14">
        <v>757.09</v>
      </c>
      <c r="F14" s="15">
        <v>1.7399999999999999E-2</v>
      </c>
      <c r="G14" s="15"/>
    </row>
    <row r="15" spans="1:8" x14ac:dyDescent="0.3">
      <c r="A15" s="12" t="s">
        <v>1135</v>
      </c>
      <c r="B15" s="30" t="s">
        <v>1136</v>
      </c>
      <c r="C15" s="30" t="s">
        <v>1137</v>
      </c>
      <c r="D15" s="13">
        <v>468000</v>
      </c>
      <c r="E15" s="14">
        <v>692.41</v>
      </c>
      <c r="F15" s="15">
        <v>1.5900000000000001E-2</v>
      </c>
      <c r="G15" s="15"/>
    </row>
    <row r="16" spans="1:8" x14ac:dyDescent="0.3">
      <c r="A16" s="12" t="s">
        <v>1235</v>
      </c>
      <c r="B16" s="30" t="s">
        <v>1236</v>
      </c>
      <c r="C16" s="30" t="s">
        <v>1159</v>
      </c>
      <c r="D16" s="13">
        <v>35500</v>
      </c>
      <c r="E16" s="14">
        <v>686.13</v>
      </c>
      <c r="F16" s="15">
        <v>1.5699999999999999E-2</v>
      </c>
      <c r="G16" s="15"/>
    </row>
    <row r="17" spans="1:7" x14ac:dyDescent="0.3">
      <c r="A17" s="12" t="s">
        <v>1333</v>
      </c>
      <c r="B17" s="30" t="s">
        <v>1334</v>
      </c>
      <c r="C17" s="30" t="s">
        <v>1127</v>
      </c>
      <c r="D17" s="13">
        <v>731250</v>
      </c>
      <c r="E17" s="14">
        <v>665.07</v>
      </c>
      <c r="F17" s="15">
        <v>1.52E-2</v>
      </c>
      <c r="G17" s="15"/>
    </row>
    <row r="18" spans="1:7" x14ac:dyDescent="0.3">
      <c r="A18" s="12" t="s">
        <v>1315</v>
      </c>
      <c r="B18" s="30" t="s">
        <v>1316</v>
      </c>
      <c r="C18" s="30" t="s">
        <v>1145</v>
      </c>
      <c r="D18" s="13">
        <v>215000</v>
      </c>
      <c r="E18" s="14">
        <v>585.23</v>
      </c>
      <c r="F18" s="15">
        <v>1.34E-2</v>
      </c>
      <c r="G18" s="15"/>
    </row>
    <row r="19" spans="1:7" x14ac:dyDescent="0.3">
      <c r="A19" s="12" t="s">
        <v>1185</v>
      </c>
      <c r="B19" s="30" t="s">
        <v>1186</v>
      </c>
      <c r="C19" s="30" t="s">
        <v>1124</v>
      </c>
      <c r="D19" s="13">
        <v>55625</v>
      </c>
      <c r="E19" s="14">
        <v>576.66</v>
      </c>
      <c r="F19" s="15">
        <v>1.32E-2</v>
      </c>
      <c r="G19" s="15"/>
    </row>
    <row r="20" spans="1:7" x14ac:dyDescent="0.3">
      <c r="A20" s="12" t="s">
        <v>1230</v>
      </c>
      <c r="B20" s="30" t="s">
        <v>1231</v>
      </c>
      <c r="C20" s="30" t="s">
        <v>1232</v>
      </c>
      <c r="D20" s="13">
        <v>9600</v>
      </c>
      <c r="E20" s="14">
        <v>490.03</v>
      </c>
      <c r="F20" s="15">
        <v>1.12E-2</v>
      </c>
      <c r="G20" s="15"/>
    </row>
    <row r="21" spans="1:7" x14ac:dyDescent="0.3">
      <c r="A21" s="12" t="s">
        <v>1272</v>
      </c>
      <c r="B21" s="30" t="s">
        <v>1273</v>
      </c>
      <c r="C21" s="30" t="s">
        <v>1274</v>
      </c>
      <c r="D21" s="13">
        <v>38500</v>
      </c>
      <c r="E21" s="14">
        <v>444.42</v>
      </c>
      <c r="F21" s="15">
        <v>1.0200000000000001E-2</v>
      </c>
      <c r="G21" s="15"/>
    </row>
    <row r="22" spans="1:7" x14ac:dyDescent="0.3">
      <c r="A22" s="12" t="s">
        <v>1364</v>
      </c>
      <c r="B22" s="30" t="s">
        <v>1365</v>
      </c>
      <c r="C22" s="30" t="s">
        <v>1366</v>
      </c>
      <c r="D22" s="13">
        <v>13800</v>
      </c>
      <c r="E22" s="14">
        <v>417.25</v>
      </c>
      <c r="F22" s="15">
        <v>9.5999999999999992E-3</v>
      </c>
      <c r="G22" s="15"/>
    </row>
    <row r="23" spans="1:7" x14ac:dyDescent="0.3">
      <c r="A23" s="12" t="s">
        <v>1254</v>
      </c>
      <c r="B23" s="30" t="s">
        <v>1255</v>
      </c>
      <c r="C23" s="30" t="s">
        <v>1127</v>
      </c>
      <c r="D23" s="13">
        <v>143100</v>
      </c>
      <c r="E23" s="14">
        <v>364.83</v>
      </c>
      <c r="F23" s="15">
        <v>8.3999999999999995E-3</v>
      </c>
      <c r="G23" s="15"/>
    </row>
    <row r="24" spans="1:7" x14ac:dyDescent="0.3">
      <c r="A24" s="12" t="s">
        <v>1183</v>
      </c>
      <c r="B24" s="30" t="s">
        <v>1184</v>
      </c>
      <c r="C24" s="30" t="s">
        <v>1132</v>
      </c>
      <c r="D24" s="13">
        <v>3000</v>
      </c>
      <c r="E24" s="14">
        <v>318.32</v>
      </c>
      <c r="F24" s="15">
        <v>7.3000000000000001E-3</v>
      </c>
      <c r="G24" s="15"/>
    </row>
    <row r="25" spans="1:7" x14ac:dyDescent="0.3">
      <c r="A25" s="12" t="s">
        <v>1172</v>
      </c>
      <c r="B25" s="30" t="s">
        <v>1173</v>
      </c>
      <c r="C25" s="30" t="s">
        <v>1174</v>
      </c>
      <c r="D25" s="13">
        <v>111000</v>
      </c>
      <c r="E25" s="14">
        <v>293.64999999999998</v>
      </c>
      <c r="F25" s="15">
        <v>6.7000000000000002E-3</v>
      </c>
      <c r="G25" s="15"/>
    </row>
    <row r="26" spans="1:7" x14ac:dyDescent="0.3">
      <c r="A26" s="12" t="s">
        <v>1469</v>
      </c>
      <c r="B26" s="30" t="s">
        <v>1470</v>
      </c>
      <c r="C26" s="30" t="s">
        <v>1182</v>
      </c>
      <c r="D26" s="13">
        <v>14400</v>
      </c>
      <c r="E26" s="14">
        <v>289.76</v>
      </c>
      <c r="F26" s="15">
        <v>6.6E-3</v>
      </c>
      <c r="G26" s="15"/>
    </row>
    <row r="27" spans="1:7" x14ac:dyDescent="0.3">
      <c r="A27" s="12" t="s">
        <v>1151</v>
      </c>
      <c r="B27" s="30" t="s">
        <v>1152</v>
      </c>
      <c r="C27" s="30" t="s">
        <v>1153</v>
      </c>
      <c r="D27" s="13">
        <v>210000</v>
      </c>
      <c r="E27" s="14">
        <v>275.10000000000002</v>
      </c>
      <c r="F27" s="15">
        <v>6.3E-3</v>
      </c>
      <c r="G27" s="15"/>
    </row>
    <row r="28" spans="1:7" x14ac:dyDescent="0.3">
      <c r="A28" s="12" t="s">
        <v>1130</v>
      </c>
      <c r="B28" s="30" t="s">
        <v>1131</v>
      </c>
      <c r="C28" s="30" t="s">
        <v>1132</v>
      </c>
      <c r="D28" s="13">
        <v>42750</v>
      </c>
      <c r="E28" s="14">
        <v>269.41000000000003</v>
      </c>
      <c r="F28" s="15">
        <v>6.1999999999999998E-3</v>
      </c>
      <c r="G28" s="15"/>
    </row>
    <row r="29" spans="1:7" x14ac:dyDescent="0.3">
      <c r="A29" s="12" t="s">
        <v>1203</v>
      </c>
      <c r="B29" s="30" t="s">
        <v>1204</v>
      </c>
      <c r="C29" s="30" t="s">
        <v>1124</v>
      </c>
      <c r="D29" s="13">
        <v>95000</v>
      </c>
      <c r="E29" s="14">
        <v>239.02</v>
      </c>
      <c r="F29" s="15">
        <v>5.4999999999999997E-3</v>
      </c>
      <c r="G29" s="15"/>
    </row>
    <row r="30" spans="1:7" x14ac:dyDescent="0.3">
      <c r="A30" s="12" t="s">
        <v>1133</v>
      </c>
      <c r="B30" s="30" t="s">
        <v>1134</v>
      </c>
      <c r="C30" s="30" t="s">
        <v>1124</v>
      </c>
      <c r="D30" s="13">
        <v>93600</v>
      </c>
      <c r="E30" s="14">
        <v>200.26</v>
      </c>
      <c r="F30" s="15">
        <v>4.5999999999999999E-3</v>
      </c>
      <c r="G30" s="15"/>
    </row>
    <row r="31" spans="1:7" x14ac:dyDescent="0.3">
      <c r="A31" s="12" t="s">
        <v>1395</v>
      </c>
      <c r="B31" s="30" t="s">
        <v>1396</v>
      </c>
      <c r="C31" s="30" t="s">
        <v>1371</v>
      </c>
      <c r="D31" s="13">
        <v>16800</v>
      </c>
      <c r="E31" s="14">
        <v>145.03</v>
      </c>
      <c r="F31" s="15">
        <v>3.3E-3</v>
      </c>
      <c r="G31" s="15"/>
    </row>
    <row r="32" spans="1:7" x14ac:dyDescent="0.3">
      <c r="A32" s="12" t="s">
        <v>1354</v>
      </c>
      <c r="B32" s="30" t="s">
        <v>1355</v>
      </c>
      <c r="C32" s="30" t="s">
        <v>1274</v>
      </c>
      <c r="D32" s="13">
        <v>19800</v>
      </c>
      <c r="E32" s="14">
        <v>105.12</v>
      </c>
      <c r="F32" s="15">
        <v>2.3999999999999998E-3</v>
      </c>
      <c r="G32" s="15"/>
    </row>
    <row r="33" spans="1:7" x14ac:dyDescent="0.3">
      <c r="A33" s="12" t="s">
        <v>1244</v>
      </c>
      <c r="B33" s="30" t="s">
        <v>1245</v>
      </c>
      <c r="C33" s="30" t="s">
        <v>1174</v>
      </c>
      <c r="D33" s="13">
        <v>16500</v>
      </c>
      <c r="E33" s="14">
        <v>101</v>
      </c>
      <c r="F33" s="15">
        <v>2.3E-3</v>
      </c>
      <c r="G33" s="15"/>
    </row>
    <row r="34" spans="1:7" x14ac:dyDescent="0.3">
      <c r="A34" s="12" t="s">
        <v>1298</v>
      </c>
      <c r="B34" s="30" t="s">
        <v>1299</v>
      </c>
      <c r="C34" s="30" t="s">
        <v>1145</v>
      </c>
      <c r="D34" s="13">
        <v>1625</v>
      </c>
      <c r="E34" s="14">
        <v>90.79</v>
      </c>
      <c r="F34" s="15">
        <v>2.0999999999999999E-3</v>
      </c>
      <c r="G34" s="15"/>
    </row>
    <row r="35" spans="1:7" x14ac:dyDescent="0.3">
      <c r="A35" s="12" t="s">
        <v>1251</v>
      </c>
      <c r="B35" s="30" t="s">
        <v>1252</v>
      </c>
      <c r="C35" s="30" t="s">
        <v>1253</v>
      </c>
      <c r="D35" s="13">
        <v>19200</v>
      </c>
      <c r="E35" s="14">
        <v>85.32</v>
      </c>
      <c r="F35" s="15">
        <v>2E-3</v>
      </c>
      <c r="G35" s="15"/>
    </row>
    <row r="36" spans="1:7" x14ac:dyDescent="0.3">
      <c r="A36" s="12" t="s">
        <v>1226</v>
      </c>
      <c r="B36" s="30" t="s">
        <v>1227</v>
      </c>
      <c r="C36" s="30" t="s">
        <v>1145</v>
      </c>
      <c r="D36" s="13">
        <v>5850</v>
      </c>
      <c r="E36" s="14">
        <v>69.39</v>
      </c>
      <c r="F36" s="15">
        <v>1.6000000000000001E-3</v>
      </c>
      <c r="G36" s="15"/>
    </row>
    <row r="37" spans="1:7" x14ac:dyDescent="0.3">
      <c r="A37" s="12" t="s">
        <v>1260</v>
      </c>
      <c r="B37" s="30" t="s">
        <v>1261</v>
      </c>
      <c r="C37" s="30" t="s">
        <v>1182</v>
      </c>
      <c r="D37" s="13">
        <v>16200</v>
      </c>
      <c r="E37" s="14">
        <v>68.819999999999993</v>
      </c>
      <c r="F37" s="15">
        <v>1.6000000000000001E-3</v>
      </c>
      <c r="G37" s="15"/>
    </row>
    <row r="38" spans="1:7" x14ac:dyDescent="0.3">
      <c r="A38" s="12" t="s">
        <v>1383</v>
      </c>
      <c r="B38" s="30" t="s">
        <v>1384</v>
      </c>
      <c r="C38" s="30" t="s">
        <v>1232</v>
      </c>
      <c r="D38" s="13">
        <v>15000</v>
      </c>
      <c r="E38" s="14">
        <v>60.91</v>
      </c>
      <c r="F38" s="15">
        <v>1.4E-3</v>
      </c>
      <c r="G38" s="15"/>
    </row>
    <row r="39" spans="1:7" x14ac:dyDescent="0.3">
      <c r="A39" s="12" t="s">
        <v>1191</v>
      </c>
      <c r="B39" s="30" t="s">
        <v>1192</v>
      </c>
      <c r="C39" s="30" t="s">
        <v>1193</v>
      </c>
      <c r="D39" s="13">
        <v>60000</v>
      </c>
      <c r="E39" s="14">
        <v>58.32</v>
      </c>
      <c r="F39" s="15">
        <v>1.2999999999999999E-3</v>
      </c>
      <c r="G39" s="15"/>
    </row>
    <row r="40" spans="1:7" x14ac:dyDescent="0.3">
      <c r="A40" s="12" t="s">
        <v>1337</v>
      </c>
      <c r="B40" s="30" t="s">
        <v>1338</v>
      </c>
      <c r="C40" s="30" t="s">
        <v>1156</v>
      </c>
      <c r="D40" s="13">
        <v>14400</v>
      </c>
      <c r="E40" s="14">
        <v>28.76</v>
      </c>
      <c r="F40" s="15">
        <v>6.9999999999999999E-4</v>
      </c>
      <c r="G40" s="15"/>
    </row>
    <row r="41" spans="1:7" x14ac:dyDescent="0.3">
      <c r="A41" s="12" t="s">
        <v>1291</v>
      </c>
      <c r="B41" s="30" t="s">
        <v>1292</v>
      </c>
      <c r="C41" s="30" t="s">
        <v>1124</v>
      </c>
      <c r="D41" s="13">
        <v>4500</v>
      </c>
      <c r="E41" s="14">
        <v>26.93</v>
      </c>
      <c r="F41" s="15">
        <v>5.9999999999999995E-4</v>
      </c>
      <c r="G41" s="15"/>
    </row>
    <row r="42" spans="1:7" x14ac:dyDescent="0.3">
      <c r="A42" s="12" t="s">
        <v>1389</v>
      </c>
      <c r="B42" s="30" t="s">
        <v>1390</v>
      </c>
      <c r="C42" s="30" t="s">
        <v>1358</v>
      </c>
      <c r="D42" s="13">
        <v>3600</v>
      </c>
      <c r="E42" s="14">
        <v>9.3800000000000008</v>
      </c>
      <c r="F42" s="15">
        <v>2.0000000000000001E-4</v>
      </c>
      <c r="G42" s="15"/>
    </row>
    <row r="43" spans="1:7" x14ac:dyDescent="0.3">
      <c r="A43" s="12" t="s">
        <v>1317</v>
      </c>
      <c r="B43" s="30" t="s">
        <v>1318</v>
      </c>
      <c r="C43" s="30" t="s">
        <v>1250</v>
      </c>
      <c r="D43" s="13">
        <v>700</v>
      </c>
      <c r="E43" s="14">
        <v>7.05</v>
      </c>
      <c r="F43" s="15">
        <v>2.0000000000000001E-4</v>
      </c>
      <c r="G43" s="15"/>
    </row>
    <row r="44" spans="1:7" x14ac:dyDescent="0.3">
      <c r="A44" s="16" t="s">
        <v>124</v>
      </c>
      <c r="B44" s="31"/>
      <c r="C44" s="31"/>
      <c r="D44" s="17"/>
      <c r="E44" s="47">
        <f>SUM(E8:E43)</f>
        <v>15730.699999999999</v>
      </c>
      <c r="F44" s="48">
        <f>SUM(F8:F43)</f>
        <v>0.36079999999999984</v>
      </c>
      <c r="G44" s="20"/>
    </row>
    <row r="45" spans="1:7" x14ac:dyDescent="0.3">
      <c r="A45" s="16" t="s">
        <v>1477</v>
      </c>
      <c r="B45" s="30"/>
      <c r="C45" s="30"/>
      <c r="D45" s="13"/>
      <c r="E45" s="14"/>
      <c r="F45" s="15"/>
      <c r="G45" s="15"/>
    </row>
    <row r="46" spans="1:7" x14ac:dyDescent="0.3">
      <c r="A46" s="16" t="s">
        <v>124</v>
      </c>
      <c r="B46" s="30"/>
      <c r="C46" s="30"/>
      <c r="D46" s="13"/>
      <c r="E46" s="49" t="s">
        <v>112</v>
      </c>
      <c r="F46" s="50" t="s">
        <v>112</v>
      </c>
      <c r="G46" s="15"/>
    </row>
    <row r="47" spans="1:7" x14ac:dyDescent="0.3">
      <c r="A47" s="16"/>
      <c r="B47" s="30"/>
      <c r="C47" s="30"/>
      <c r="D47" s="13"/>
      <c r="E47" s="63"/>
      <c r="F47" s="64"/>
      <c r="G47" s="15"/>
    </row>
    <row r="48" spans="1:7" x14ac:dyDescent="0.3">
      <c r="A48" s="69" t="s">
        <v>154</v>
      </c>
      <c r="B48" s="70"/>
      <c r="C48" s="70"/>
      <c r="D48" s="71"/>
      <c r="E48" s="27">
        <f>E44</f>
        <v>15730.699999999999</v>
      </c>
      <c r="F48" s="28">
        <f>F44</f>
        <v>0.36079999999999984</v>
      </c>
      <c r="G48" s="20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16" t="s">
        <v>1478</v>
      </c>
      <c r="B50" s="30"/>
      <c r="C50" s="30"/>
      <c r="D50" s="13"/>
      <c r="E50" s="14"/>
      <c r="F50" s="15"/>
      <c r="G50" s="15"/>
    </row>
    <row r="51" spans="1:7" x14ac:dyDescent="0.3">
      <c r="A51" s="16" t="s">
        <v>1479</v>
      </c>
      <c r="B51" s="30"/>
      <c r="C51" s="30"/>
      <c r="D51" s="13"/>
      <c r="E51" s="14"/>
      <c r="F51" s="15"/>
      <c r="G51" s="15"/>
    </row>
    <row r="52" spans="1:7" x14ac:dyDescent="0.3">
      <c r="A52" s="12" t="s">
        <v>1554</v>
      </c>
      <c r="B52" s="30"/>
      <c r="C52" s="30" t="s">
        <v>1250</v>
      </c>
      <c r="D52" s="41">
        <v>-700</v>
      </c>
      <c r="E52" s="23">
        <v>-7.09</v>
      </c>
      <c r="F52" s="24">
        <v>-1.6200000000000001E-4</v>
      </c>
      <c r="G52" s="15"/>
    </row>
    <row r="53" spans="1:7" x14ac:dyDescent="0.3">
      <c r="A53" s="12" t="s">
        <v>1521</v>
      </c>
      <c r="B53" s="30"/>
      <c r="C53" s="30" t="s">
        <v>1358</v>
      </c>
      <c r="D53" s="41">
        <v>-3600</v>
      </c>
      <c r="E53" s="23">
        <v>-9.44</v>
      </c>
      <c r="F53" s="24">
        <v>-2.1599999999999999E-4</v>
      </c>
      <c r="G53" s="15"/>
    </row>
    <row r="54" spans="1:7" x14ac:dyDescent="0.3">
      <c r="A54" s="12" t="s">
        <v>1566</v>
      </c>
      <c r="B54" s="30"/>
      <c r="C54" s="30" t="s">
        <v>1124</v>
      </c>
      <c r="D54" s="41">
        <v>-4500</v>
      </c>
      <c r="E54" s="23">
        <v>-27.03</v>
      </c>
      <c r="F54" s="24">
        <v>-6.1899999999999998E-4</v>
      </c>
      <c r="G54" s="15"/>
    </row>
    <row r="55" spans="1:7" x14ac:dyDescent="0.3">
      <c r="A55" s="12" t="s">
        <v>1544</v>
      </c>
      <c r="B55" s="30"/>
      <c r="C55" s="30" t="s">
        <v>1156</v>
      </c>
      <c r="D55" s="41">
        <v>-14400</v>
      </c>
      <c r="E55" s="23">
        <v>-28.95</v>
      </c>
      <c r="F55" s="24">
        <v>-6.6299999999999996E-4</v>
      </c>
      <c r="G55" s="15"/>
    </row>
    <row r="56" spans="1:7" x14ac:dyDescent="0.3">
      <c r="A56" s="12" t="s">
        <v>1609</v>
      </c>
      <c r="B56" s="30"/>
      <c r="C56" s="30" t="s">
        <v>1193</v>
      </c>
      <c r="D56" s="41">
        <v>-60000</v>
      </c>
      <c r="E56" s="23">
        <v>-58.71</v>
      </c>
      <c r="F56" s="24">
        <v>-1.3450000000000001E-3</v>
      </c>
      <c r="G56" s="15"/>
    </row>
    <row r="57" spans="1:7" x14ac:dyDescent="0.3">
      <c r="A57" s="12" t="s">
        <v>1524</v>
      </c>
      <c r="B57" s="30"/>
      <c r="C57" s="30" t="s">
        <v>1232</v>
      </c>
      <c r="D57" s="41">
        <v>-15000</v>
      </c>
      <c r="E57" s="23">
        <v>-61.29</v>
      </c>
      <c r="F57" s="24">
        <v>-1.405E-3</v>
      </c>
      <c r="G57" s="15"/>
    </row>
    <row r="58" spans="1:7" x14ac:dyDescent="0.3">
      <c r="A58" s="12" t="s">
        <v>1580</v>
      </c>
      <c r="B58" s="30"/>
      <c r="C58" s="30" t="s">
        <v>1182</v>
      </c>
      <c r="D58" s="41">
        <v>-16200</v>
      </c>
      <c r="E58" s="23">
        <v>-69.260000000000005</v>
      </c>
      <c r="F58" s="24">
        <v>-1.5870000000000001E-3</v>
      </c>
      <c r="G58" s="15"/>
    </row>
    <row r="59" spans="1:7" x14ac:dyDescent="0.3">
      <c r="A59" s="12" t="s">
        <v>1595</v>
      </c>
      <c r="B59" s="30"/>
      <c r="C59" s="30" t="s">
        <v>1145</v>
      </c>
      <c r="D59" s="41">
        <v>-5850</v>
      </c>
      <c r="E59" s="23">
        <v>-69.739999999999995</v>
      </c>
      <c r="F59" s="24">
        <v>-1.598E-3</v>
      </c>
      <c r="G59" s="15"/>
    </row>
    <row r="60" spans="1:7" x14ac:dyDescent="0.3">
      <c r="A60" s="12" t="s">
        <v>1584</v>
      </c>
      <c r="B60" s="30"/>
      <c r="C60" s="30" t="s">
        <v>1253</v>
      </c>
      <c r="D60" s="41">
        <v>-19200</v>
      </c>
      <c r="E60" s="23">
        <v>-85.55</v>
      </c>
      <c r="F60" s="24">
        <v>-1.9610000000000001E-3</v>
      </c>
      <c r="G60" s="15"/>
    </row>
    <row r="61" spans="1:7" x14ac:dyDescent="0.3">
      <c r="A61" s="12" t="s">
        <v>1563</v>
      </c>
      <c r="B61" s="30"/>
      <c r="C61" s="30" t="s">
        <v>1145</v>
      </c>
      <c r="D61" s="41">
        <v>-1625</v>
      </c>
      <c r="E61" s="23">
        <v>-91.35</v>
      </c>
      <c r="F61" s="24">
        <v>-2.0939999999999999E-3</v>
      </c>
      <c r="G61" s="15"/>
    </row>
    <row r="62" spans="1:7" x14ac:dyDescent="0.3">
      <c r="A62" s="12" t="s">
        <v>1587</v>
      </c>
      <c r="B62" s="30"/>
      <c r="C62" s="30" t="s">
        <v>1174</v>
      </c>
      <c r="D62" s="41">
        <v>-16500</v>
      </c>
      <c r="E62" s="23">
        <v>-101.38</v>
      </c>
      <c r="F62" s="24">
        <v>-2.3240000000000001E-3</v>
      </c>
      <c r="G62" s="15"/>
    </row>
    <row r="63" spans="1:7" x14ac:dyDescent="0.3">
      <c r="A63" s="12" t="s">
        <v>1536</v>
      </c>
      <c r="B63" s="30"/>
      <c r="C63" s="30" t="s">
        <v>1274</v>
      </c>
      <c r="D63" s="41">
        <v>-19800</v>
      </c>
      <c r="E63" s="23">
        <v>-105.79</v>
      </c>
      <c r="F63" s="24">
        <v>-2.4250000000000001E-3</v>
      </c>
      <c r="G63" s="15"/>
    </row>
    <row r="64" spans="1:7" x14ac:dyDescent="0.3">
      <c r="A64" s="12" t="s">
        <v>1518</v>
      </c>
      <c r="B64" s="30"/>
      <c r="C64" s="30" t="s">
        <v>1371</v>
      </c>
      <c r="D64" s="41">
        <v>-16800</v>
      </c>
      <c r="E64" s="23">
        <v>-145.85</v>
      </c>
      <c r="F64" s="24">
        <v>-3.3430000000000001E-3</v>
      </c>
      <c r="G64" s="15"/>
    </row>
    <row r="65" spans="1:7" x14ac:dyDescent="0.3">
      <c r="A65" s="12" t="s">
        <v>1632</v>
      </c>
      <c r="B65" s="30"/>
      <c r="C65" s="30" t="s">
        <v>1124</v>
      </c>
      <c r="D65" s="41">
        <v>-93600</v>
      </c>
      <c r="E65" s="23">
        <v>-201.38</v>
      </c>
      <c r="F65" s="24">
        <v>-4.6160000000000003E-3</v>
      </c>
      <c r="G65" s="15"/>
    </row>
    <row r="66" spans="1:7" x14ac:dyDescent="0.3">
      <c r="A66" s="12" t="s">
        <v>1605</v>
      </c>
      <c r="B66" s="30"/>
      <c r="C66" s="30" t="s">
        <v>1124</v>
      </c>
      <c r="D66" s="41">
        <v>-95000</v>
      </c>
      <c r="E66" s="23">
        <v>-239.78</v>
      </c>
      <c r="F66" s="24">
        <v>-5.496E-3</v>
      </c>
      <c r="G66" s="15"/>
    </row>
    <row r="67" spans="1:7" x14ac:dyDescent="0.3">
      <c r="A67" s="12" t="s">
        <v>1633</v>
      </c>
      <c r="B67" s="30"/>
      <c r="C67" s="30" t="s">
        <v>1132</v>
      </c>
      <c r="D67" s="41">
        <v>-42750</v>
      </c>
      <c r="E67" s="23">
        <v>-270.70999999999998</v>
      </c>
      <c r="F67" s="24">
        <v>-6.2059999999999997E-3</v>
      </c>
      <c r="G67" s="15"/>
    </row>
    <row r="68" spans="1:7" x14ac:dyDescent="0.3">
      <c r="A68" s="12" t="s">
        <v>1625</v>
      </c>
      <c r="B68" s="30"/>
      <c r="C68" s="30" t="s">
        <v>1153</v>
      </c>
      <c r="D68" s="41">
        <v>-210000</v>
      </c>
      <c r="E68" s="23">
        <v>-276.99</v>
      </c>
      <c r="F68" s="24">
        <v>-6.3489999999999996E-3</v>
      </c>
      <c r="G68" s="15"/>
    </row>
    <row r="69" spans="1:7" x14ac:dyDescent="0.3">
      <c r="A69" s="12" t="s">
        <v>1483</v>
      </c>
      <c r="B69" s="30"/>
      <c r="C69" s="30" t="s">
        <v>1182</v>
      </c>
      <c r="D69" s="41">
        <v>-14400</v>
      </c>
      <c r="E69" s="23">
        <v>-291.66000000000003</v>
      </c>
      <c r="F69" s="24">
        <v>-6.6860000000000001E-3</v>
      </c>
      <c r="G69" s="15"/>
    </row>
    <row r="70" spans="1:7" x14ac:dyDescent="0.3">
      <c r="A70" s="12" t="s">
        <v>1617</v>
      </c>
      <c r="B70" s="30"/>
      <c r="C70" s="30" t="s">
        <v>1174</v>
      </c>
      <c r="D70" s="41">
        <v>-111000</v>
      </c>
      <c r="E70" s="23">
        <v>-294.76</v>
      </c>
      <c r="F70" s="24">
        <v>-6.757E-3</v>
      </c>
      <c r="G70" s="15"/>
    </row>
    <row r="71" spans="1:7" x14ac:dyDescent="0.3">
      <c r="A71" s="12" t="s">
        <v>1613</v>
      </c>
      <c r="B71" s="30"/>
      <c r="C71" s="30" t="s">
        <v>1132</v>
      </c>
      <c r="D71" s="41">
        <v>-3000</v>
      </c>
      <c r="E71" s="23">
        <v>-319.69</v>
      </c>
      <c r="F71" s="24">
        <v>-7.3280000000000003E-3</v>
      </c>
      <c r="G71" s="15"/>
    </row>
    <row r="72" spans="1:7" x14ac:dyDescent="0.3">
      <c r="A72" s="12" t="s">
        <v>1583</v>
      </c>
      <c r="B72" s="30"/>
      <c r="C72" s="30" t="s">
        <v>1127</v>
      </c>
      <c r="D72" s="41">
        <v>-143100</v>
      </c>
      <c r="E72" s="23">
        <v>-366.19</v>
      </c>
      <c r="F72" s="24">
        <v>-8.3940000000000004E-3</v>
      </c>
      <c r="G72" s="15"/>
    </row>
    <row r="73" spans="1:7" x14ac:dyDescent="0.3">
      <c r="A73" s="12" t="s">
        <v>1532</v>
      </c>
      <c r="B73" s="30"/>
      <c r="C73" s="30" t="s">
        <v>1366</v>
      </c>
      <c r="D73" s="41">
        <v>-13800</v>
      </c>
      <c r="E73" s="23">
        <v>-418.15</v>
      </c>
      <c r="F73" s="24">
        <v>-9.5849999999999998E-3</v>
      </c>
      <c r="G73" s="15"/>
    </row>
    <row r="74" spans="1:7" x14ac:dyDescent="0.3">
      <c r="A74" s="12" t="s">
        <v>1575</v>
      </c>
      <c r="B74" s="30"/>
      <c r="C74" s="30" t="s">
        <v>1274</v>
      </c>
      <c r="D74" s="41">
        <v>-38500</v>
      </c>
      <c r="E74" s="23">
        <v>-446.93</v>
      </c>
      <c r="F74" s="24">
        <v>-1.0245000000000001E-2</v>
      </c>
      <c r="G74" s="15"/>
    </row>
    <row r="75" spans="1:7" x14ac:dyDescent="0.3">
      <c r="A75" s="12" t="s">
        <v>1594</v>
      </c>
      <c r="B75" s="30"/>
      <c r="C75" s="30" t="s">
        <v>1232</v>
      </c>
      <c r="D75" s="41">
        <v>-9600</v>
      </c>
      <c r="E75" s="23">
        <v>-492.96</v>
      </c>
      <c r="F75" s="24">
        <v>-1.1299999999999999E-2</v>
      </c>
      <c r="G75" s="15"/>
    </row>
    <row r="76" spans="1:7" x14ac:dyDescent="0.3">
      <c r="A76" s="12" t="s">
        <v>1612</v>
      </c>
      <c r="B76" s="30"/>
      <c r="C76" s="30" t="s">
        <v>1124</v>
      </c>
      <c r="D76" s="41">
        <v>-55625</v>
      </c>
      <c r="E76" s="23">
        <v>-579.72</v>
      </c>
      <c r="F76" s="24">
        <v>-1.3289E-2</v>
      </c>
      <c r="G76" s="15"/>
    </row>
    <row r="77" spans="1:7" x14ac:dyDescent="0.3">
      <c r="A77" s="12" t="s">
        <v>1555</v>
      </c>
      <c r="B77" s="30"/>
      <c r="C77" s="30" t="s">
        <v>1145</v>
      </c>
      <c r="D77" s="41">
        <v>-215000</v>
      </c>
      <c r="E77" s="23">
        <v>-587.70000000000005</v>
      </c>
      <c r="F77" s="24">
        <v>-1.3472E-2</v>
      </c>
      <c r="G77" s="15"/>
    </row>
    <row r="78" spans="1:7" x14ac:dyDescent="0.3">
      <c r="A78" s="12" t="s">
        <v>1546</v>
      </c>
      <c r="B78" s="30"/>
      <c r="C78" s="30" t="s">
        <v>1127</v>
      </c>
      <c r="D78" s="41">
        <v>-731250</v>
      </c>
      <c r="E78" s="23">
        <v>-669.46</v>
      </c>
      <c r="F78" s="24">
        <v>-1.5347E-2</v>
      </c>
      <c r="G78" s="15"/>
    </row>
    <row r="79" spans="1:7" x14ac:dyDescent="0.3">
      <c r="A79" s="12" t="s">
        <v>1591</v>
      </c>
      <c r="B79" s="30"/>
      <c r="C79" s="30" t="s">
        <v>1159</v>
      </c>
      <c r="D79" s="41">
        <v>-35500</v>
      </c>
      <c r="E79" s="23">
        <v>-688.72</v>
      </c>
      <c r="F79" s="24">
        <v>-1.5788E-2</v>
      </c>
      <c r="G79" s="15"/>
    </row>
    <row r="80" spans="1:7" x14ac:dyDescent="0.3">
      <c r="A80" s="12" t="s">
        <v>1631</v>
      </c>
      <c r="B80" s="30"/>
      <c r="C80" s="30" t="s">
        <v>1137</v>
      </c>
      <c r="D80" s="41">
        <v>-468000</v>
      </c>
      <c r="E80" s="23">
        <v>-695.45</v>
      </c>
      <c r="F80" s="24">
        <v>-1.5942000000000001E-2</v>
      </c>
      <c r="G80" s="15"/>
    </row>
    <row r="81" spans="1:7" x14ac:dyDescent="0.3">
      <c r="A81" s="12" t="s">
        <v>1619</v>
      </c>
      <c r="B81" s="30"/>
      <c r="C81" s="30" t="s">
        <v>1124</v>
      </c>
      <c r="D81" s="41">
        <v>-944000</v>
      </c>
      <c r="E81" s="23">
        <v>-761.34</v>
      </c>
      <c r="F81" s="24">
        <v>-1.7453E-2</v>
      </c>
      <c r="G81" s="15"/>
    </row>
    <row r="82" spans="1:7" x14ac:dyDescent="0.3">
      <c r="A82" s="12" t="s">
        <v>1630</v>
      </c>
      <c r="B82" s="30"/>
      <c r="C82" s="30" t="s">
        <v>1140</v>
      </c>
      <c r="D82" s="41">
        <v>-33900</v>
      </c>
      <c r="E82" s="23">
        <v>-823.26</v>
      </c>
      <c r="F82" s="24">
        <v>-1.8872E-2</v>
      </c>
      <c r="G82" s="15"/>
    </row>
    <row r="83" spans="1:7" x14ac:dyDescent="0.3">
      <c r="A83" s="12" t="s">
        <v>1628</v>
      </c>
      <c r="B83" s="30"/>
      <c r="C83" s="30" t="s">
        <v>1145</v>
      </c>
      <c r="D83" s="41">
        <v>-79100</v>
      </c>
      <c r="E83" s="23">
        <v>-920.68</v>
      </c>
      <c r="F83" s="24">
        <v>-2.1106E-2</v>
      </c>
      <c r="G83" s="15"/>
    </row>
    <row r="84" spans="1:7" x14ac:dyDescent="0.3">
      <c r="A84" s="12" t="s">
        <v>1627</v>
      </c>
      <c r="B84" s="30"/>
      <c r="C84" s="30" t="s">
        <v>1124</v>
      </c>
      <c r="D84" s="41">
        <v>-55200</v>
      </c>
      <c r="E84" s="23">
        <v>-963.63</v>
      </c>
      <c r="F84" s="24">
        <v>-2.2089999999999999E-2</v>
      </c>
      <c r="G84" s="15"/>
    </row>
    <row r="85" spans="1:7" x14ac:dyDescent="0.3">
      <c r="A85" s="12" t="s">
        <v>1622</v>
      </c>
      <c r="B85" s="30"/>
      <c r="C85" s="30" t="s">
        <v>1124</v>
      </c>
      <c r="D85" s="41">
        <v>-76000</v>
      </c>
      <c r="E85" s="23">
        <v>-1092.8</v>
      </c>
      <c r="F85" s="24">
        <v>-2.5052000000000001E-2</v>
      </c>
      <c r="G85" s="15"/>
    </row>
    <row r="86" spans="1:7" x14ac:dyDescent="0.3">
      <c r="A86" s="12" t="s">
        <v>1636</v>
      </c>
      <c r="B86" s="30"/>
      <c r="C86" s="30" t="s">
        <v>1124</v>
      </c>
      <c r="D86" s="41">
        <v>-103400</v>
      </c>
      <c r="E86" s="23">
        <v>-1588.95</v>
      </c>
      <c r="F86" s="24">
        <v>-3.6424999999999999E-2</v>
      </c>
      <c r="G86" s="15"/>
    </row>
    <row r="87" spans="1:7" x14ac:dyDescent="0.3">
      <c r="A87" s="12" t="s">
        <v>1635</v>
      </c>
      <c r="B87" s="30"/>
      <c r="C87" s="30" t="s">
        <v>1127</v>
      </c>
      <c r="D87" s="41">
        <v>-83250</v>
      </c>
      <c r="E87" s="23">
        <v>-1963.04</v>
      </c>
      <c r="F87" s="24">
        <v>-4.5000999999999999E-2</v>
      </c>
      <c r="G87" s="15"/>
    </row>
    <row r="88" spans="1:7" x14ac:dyDescent="0.3">
      <c r="A88" s="16" t="s">
        <v>124</v>
      </c>
      <c r="B88" s="31"/>
      <c r="C88" s="31"/>
      <c r="D88" s="17"/>
      <c r="E88" s="51">
        <v>-15815.38</v>
      </c>
      <c r="F88" s="52">
        <v>-0.362541</v>
      </c>
      <c r="G88" s="20"/>
    </row>
    <row r="89" spans="1:7" x14ac:dyDescent="0.3">
      <c r="A89" s="16" t="s">
        <v>2127</v>
      </c>
      <c r="B89" s="30"/>
      <c r="C89" s="30"/>
      <c r="D89" s="13"/>
      <c r="E89" s="14"/>
      <c r="F89" s="15"/>
      <c r="G89" s="15"/>
    </row>
    <row r="90" spans="1:7" x14ac:dyDescent="0.3">
      <c r="A90" s="12" t="s">
        <v>2128</v>
      </c>
      <c r="B90" s="30">
        <v>6000004</v>
      </c>
      <c r="C90" s="30" t="s">
        <v>2129</v>
      </c>
      <c r="D90" s="13">
        <v>1380</v>
      </c>
      <c r="E90" s="23">
        <v>965.93100000000004</v>
      </c>
      <c r="F90" s="24">
        <f>E90/$E$140</f>
        <v>2.2143557816122442E-2</v>
      </c>
      <c r="G90" s="15"/>
    </row>
    <row r="91" spans="1:7" x14ac:dyDescent="0.3">
      <c r="A91" s="12" t="s">
        <v>2130</v>
      </c>
      <c r="B91" s="30">
        <v>6000005</v>
      </c>
      <c r="C91" s="30" t="s">
        <v>2131</v>
      </c>
      <c r="D91" s="41">
        <v>-100</v>
      </c>
      <c r="E91" s="23">
        <v>-57.6</v>
      </c>
      <c r="F91" s="24">
        <f>E91/$E$140</f>
        <v>-1.3204555296482386E-3</v>
      </c>
      <c r="G91" s="15"/>
    </row>
    <row r="92" spans="1:7" x14ac:dyDescent="0.3">
      <c r="A92" s="12" t="s">
        <v>2132</v>
      </c>
      <c r="B92" s="30">
        <v>6000009</v>
      </c>
      <c r="C92" s="30" t="s">
        <v>2133</v>
      </c>
      <c r="D92" s="41">
        <v>-500</v>
      </c>
      <c r="E92" s="23">
        <v>-285.30500000000001</v>
      </c>
      <c r="F92" s="24">
        <f>E92/$E$140</f>
        <v>-6.5404959181647694E-3</v>
      </c>
      <c r="G92" s="15"/>
    </row>
    <row r="93" spans="1:7" x14ac:dyDescent="0.3">
      <c r="A93" s="12" t="s">
        <v>2134</v>
      </c>
      <c r="B93" s="30">
        <v>6000001</v>
      </c>
      <c r="C93" s="30" t="s">
        <v>2135</v>
      </c>
      <c r="D93" s="41">
        <v>-1500</v>
      </c>
      <c r="E93" s="23">
        <v>-1047.855</v>
      </c>
      <c r="F93" s="24">
        <f>E93/$E$140</f>
        <v>-2.4021630712145053E-2</v>
      </c>
      <c r="G93" s="15"/>
    </row>
    <row r="94" spans="1:7" x14ac:dyDescent="0.3">
      <c r="A94" s="12" t="s">
        <v>2136</v>
      </c>
      <c r="B94" s="30">
        <v>6000011</v>
      </c>
      <c r="C94" s="30" t="s">
        <v>2129</v>
      </c>
      <c r="D94" s="41">
        <v>-4000</v>
      </c>
      <c r="E94" s="23">
        <v>-2863.76</v>
      </c>
      <c r="F94" s="24">
        <f>E94/$E$140</f>
        <v>-6.5650481381691661E-2</v>
      </c>
      <c r="G94" s="15"/>
    </row>
    <row r="95" spans="1:7" x14ac:dyDescent="0.3">
      <c r="A95" s="16" t="s">
        <v>124</v>
      </c>
      <c r="B95" s="31"/>
      <c r="C95" s="31"/>
      <c r="D95" s="17"/>
      <c r="E95" s="51">
        <f>SUM(E90:E94)</f>
        <v>-3288.5889999999999</v>
      </c>
      <c r="F95" s="52">
        <f>SUM(F90:F94)</f>
        <v>-7.5389505725527287E-2</v>
      </c>
      <c r="G95" s="15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69" t="s">
        <v>154</v>
      </c>
      <c r="B97" s="70"/>
      <c r="C97" s="70"/>
      <c r="D97" s="71"/>
      <c r="E97" s="51">
        <f>E95+E88</f>
        <v>-19103.968999999997</v>
      </c>
      <c r="F97" s="52">
        <f>F95+F88</f>
        <v>-0.43793050572552727</v>
      </c>
      <c r="G97" s="20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16" t="s">
        <v>204</v>
      </c>
      <c r="B99" s="30"/>
      <c r="C99" s="30"/>
      <c r="D99" s="13"/>
      <c r="E99" s="14"/>
      <c r="F99" s="15"/>
      <c r="G99" s="15"/>
    </row>
    <row r="100" spans="1:7" x14ac:dyDescent="0.3">
      <c r="A100" s="16" t="s">
        <v>205</v>
      </c>
      <c r="B100" s="30"/>
      <c r="C100" s="30"/>
      <c r="D100" s="13"/>
      <c r="E100" s="14"/>
      <c r="F100" s="15"/>
      <c r="G100" s="15"/>
    </row>
    <row r="101" spans="1:7" x14ac:dyDescent="0.3">
      <c r="A101" s="12" t="s">
        <v>2137</v>
      </c>
      <c r="B101" s="30" t="s">
        <v>2138</v>
      </c>
      <c r="C101" s="30" t="s">
        <v>211</v>
      </c>
      <c r="D101" s="13">
        <v>4000000</v>
      </c>
      <c r="E101" s="14">
        <v>3997.1</v>
      </c>
      <c r="F101" s="15">
        <v>9.1600000000000001E-2</v>
      </c>
      <c r="G101" s="15">
        <v>8.0649999999999999E-2</v>
      </c>
    </row>
    <row r="102" spans="1:7" x14ac:dyDescent="0.3">
      <c r="A102" s="12" t="s">
        <v>2139</v>
      </c>
      <c r="B102" s="30" t="s">
        <v>988</v>
      </c>
      <c r="C102" s="30" t="s">
        <v>211</v>
      </c>
      <c r="D102" s="13">
        <v>3000000</v>
      </c>
      <c r="E102" s="14">
        <v>2993</v>
      </c>
      <c r="F102" s="15">
        <v>6.8599999999999994E-2</v>
      </c>
      <c r="G102" s="15">
        <v>7.6799999999999993E-2</v>
      </c>
    </row>
    <row r="103" spans="1:7" x14ac:dyDescent="0.3">
      <c r="A103" s="12" t="s">
        <v>2140</v>
      </c>
      <c r="B103" s="30" t="s">
        <v>2141</v>
      </c>
      <c r="C103" s="30" t="s">
        <v>211</v>
      </c>
      <c r="D103" s="13">
        <v>1500000</v>
      </c>
      <c r="E103" s="14">
        <v>1492.1</v>
      </c>
      <c r="F103" s="15">
        <v>3.4200000000000001E-2</v>
      </c>
      <c r="G103" s="15">
        <v>7.6999999999999999E-2</v>
      </c>
    </row>
    <row r="104" spans="1:7" x14ac:dyDescent="0.3">
      <c r="A104" s="12" t="s">
        <v>2142</v>
      </c>
      <c r="B104" s="30" t="s">
        <v>2143</v>
      </c>
      <c r="C104" s="30" t="s">
        <v>211</v>
      </c>
      <c r="D104" s="13">
        <v>1000000</v>
      </c>
      <c r="E104" s="14">
        <v>999.45</v>
      </c>
      <c r="F104" s="15">
        <v>2.29E-2</v>
      </c>
      <c r="G104" s="15">
        <v>7.8600000000000003E-2</v>
      </c>
    </row>
    <row r="105" spans="1:7" x14ac:dyDescent="0.3">
      <c r="A105" s="12" t="s">
        <v>2144</v>
      </c>
      <c r="B105" s="30" t="s">
        <v>2145</v>
      </c>
      <c r="C105" s="30" t="s">
        <v>211</v>
      </c>
      <c r="D105" s="13">
        <v>1000000</v>
      </c>
      <c r="E105" s="14">
        <v>956.74</v>
      </c>
      <c r="F105" s="15">
        <v>2.1899999999999999E-2</v>
      </c>
      <c r="G105" s="15">
        <v>8.054E-2</v>
      </c>
    </row>
    <row r="106" spans="1:7" x14ac:dyDescent="0.3">
      <c r="A106" s="12" t="s">
        <v>2146</v>
      </c>
      <c r="B106" s="30" t="s">
        <v>2147</v>
      </c>
      <c r="C106" s="30" t="s">
        <v>211</v>
      </c>
      <c r="D106" s="13">
        <v>500000</v>
      </c>
      <c r="E106" s="14">
        <v>499.59</v>
      </c>
      <c r="F106" s="15">
        <v>1.15E-2</v>
      </c>
      <c r="G106" s="15">
        <v>7.9250000000000001E-2</v>
      </c>
    </row>
    <row r="107" spans="1:7" x14ac:dyDescent="0.3">
      <c r="A107" s="12" t="s">
        <v>2148</v>
      </c>
      <c r="B107" s="30" t="s">
        <v>938</v>
      </c>
      <c r="C107" s="30" t="s">
        <v>211</v>
      </c>
      <c r="D107" s="13">
        <v>500000</v>
      </c>
      <c r="E107" s="14">
        <v>496.81</v>
      </c>
      <c r="F107" s="15">
        <v>1.14E-2</v>
      </c>
      <c r="G107" s="15">
        <v>7.6799999999999993E-2</v>
      </c>
    </row>
    <row r="108" spans="1:7" x14ac:dyDescent="0.3">
      <c r="A108" s="16" t="s">
        <v>124</v>
      </c>
      <c r="B108" s="31"/>
      <c r="C108" s="31"/>
      <c r="D108" s="17"/>
      <c r="E108" s="47">
        <v>11434.79</v>
      </c>
      <c r="F108" s="48">
        <v>0.2621</v>
      </c>
      <c r="G108" s="20"/>
    </row>
    <row r="109" spans="1:7" x14ac:dyDescent="0.3">
      <c r="A109" s="12"/>
      <c r="B109" s="30"/>
      <c r="C109" s="30"/>
      <c r="D109" s="13"/>
      <c r="E109" s="14"/>
      <c r="F109" s="15"/>
      <c r="G109" s="15"/>
    </row>
    <row r="110" spans="1:7" x14ac:dyDescent="0.3">
      <c r="A110" s="16" t="s">
        <v>293</v>
      </c>
      <c r="B110" s="30"/>
      <c r="C110" s="30"/>
      <c r="D110" s="13"/>
      <c r="E110" s="14"/>
      <c r="F110" s="15"/>
      <c r="G110" s="15"/>
    </row>
    <row r="111" spans="1:7" x14ac:dyDescent="0.3">
      <c r="A111" s="12" t="s">
        <v>2149</v>
      </c>
      <c r="B111" s="30" t="s">
        <v>656</v>
      </c>
      <c r="C111" s="30" t="s">
        <v>117</v>
      </c>
      <c r="D111" s="13">
        <v>10000000</v>
      </c>
      <c r="E111" s="14">
        <v>10042.719999999999</v>
      </c>
      <c r="F111" s="15">
        <v>0.23019999999999999</v>
      </c>
      <c r="G111" s="15">
        <v>7.3730127889999997E-2</v>
      </c>
    </row>
    <row r="112" spans="1:7" x14ac:dyDescent="0.3">
      <c r="A112" s="16" t="s">
        <v>124</v>
      </c>
      <c r="B112" s="31"/>
      <c r="C112" s="31"/>
      <c r="D112" s="17"/>
      <c r="E112" s="47">
        <v>10042.719999999999</v>
      </c>
      <c r="F112" s="48">
        <v>0.23019999999999999</v>
      </c>
      <c r="G112" s="20"/>
    </row>
    <row r="113" spans="1:7" x14ac:dyDescent="0.3">
      <c r="A113" s="12"/>
      <c r="B113" s="30"/>
      <c r="C113" s="30"/>
      <c r="D113" s="13"/>
      <c r="E113" s="14"/>
      <c r="F113" s="15"/>
      <c r="G113" s="15"/>
    </row>
    <row r="114" spans="1:7" x14ac:dyDescent="0.3">
      <c r="A114" s="16" t="s">
        <v>296</v>
      </c>
      <c r="B114" s="30"/>
      <c r="C114" s="30"/>
      <c r="D114" s="13"/>
      <c r="E114" s="14"/>
      <c r="F114" s="15"/>
      <c r="G114" s="15"/>
    </row>
    <row r="115" spans="1:7" x14ac:dyDescent="0.3">
      <c r="A115" s="16" t="s">
        <v>124</v>
      </c>
      <c r="B115" s="30"/>
      <c r="C115" s="30"/>
      <c r="D115" s="13"/>
      <c r="E115" s="49" t="s">
        <v>112</v>
      </c>
      <c r="F115" s="50" t="s">
        <v>112</v>
      </c>
      <c r="G115" s="15"/>
    </row>
    <row r="116" spans="1:7" x14ac:dyDescent="0.3">
      <c r="A116" s="12"/>
      <c r="B116" s="30"/>
      <c r="C116" s="30"/>
      <c r="D116" s="13"/>
      <c r="E116" s="14"/>
      <c r="F116" s="15"/>
      <c r="G116" s="15"/>
    </row>
    <row r="117" spans="1:7" x14ac:dyDescent="0.3">
      <c r="A117" s="16" t="s">
        <v>297</v>
      </c>
      <c r="B117" s="30"/>
      <c r="C117" s="30"/>
      <c r="D117" s="13"/>
      <c r="E117" s="14"/>
      <c r="F117" s="15"/>
      <c r="G117" s="15"/>
    </row>
    <row r="118" spans="1:7" x14ac:dyDescent="0.3">
      <c r="A118" s="16" t="s">
        <v>124</v>
      </c>
      <c r="B118" s="30"/>
      <c r="C118" s="30"/>
      <c r="D118" s="13"/>
      <c r="E118" s="49" t="s">
        <v>112</v>
      </c>
      <c r="F118" s="50" t="s">
        <v>112</v>
      </c>
      <c r="G118" s="15"/>
    </row>
    <row r="119" spans="1:7" x14ac:dyDescent="0.3">
      <c r="A119" s="12"/>
      <c r="B119" s="30"/>
      <c r="C119" s="30"/>
      <c r="D119" s="13"/>
      <c r="E119" s="14"/>
      <c r="F119" s="15"/>
      <c r="G119" s="15"/>
    </row>
    <row r="120" spans="1:7" x14ac:dyDescent="0.3">
      <c r="A120" s="69" t="s">
        <v>154</v>
      </c>
      <c r="B120" s="70"/>
      <c r="C120" s="70"/>
      <c r="D120" s="71"/>
      <c r="E120" s="47">
        <v>21477.51</v>
      </c>
      <c r="F120" s="48">
        <v>0.49230000000000002</v>
      </c>
      <c r="G120" s="20"/>
    </row>
    <row r="121" spans="1:7" x14ac:dyDescent="0.3">
      <c r="A121" s="12"/>
      <c r="B121" s="30"/>
      <c r="C121" s="30"/>
      <c r="D121" s="13"/>
      <c r="E121" s="14"/>
      <c r="F121" s="15"/>
      <c r="G121" s="15"/>
    </row>
    <row r="122" spans="1:7" x14ac:dyDescent="0.3">
      <c r="A122" s="16" t="s">
        <v>2150</v>
      </c>
      <c r="B122" s="31"/>
      <c r="C122" s="31"/>
      <c r="D122" s="17"/>
      <c r="E122" s="46"/>
      <c r="F122" s="20"/>
      <c r="G122" s="20"/>
    </row>
    <row r="123" spans="1:7" x14ac:dyDescent="0.3">
      <c r="A123" s="16" t="s">
        <v>2151</v>
      </c>
      <c r="B123" s="30"/>
      <c r="C123" s="30"/>
      <c r="D123" s="13"/>
      <c r="E123" s="63"/>
      <c r="F123" s="64"/>
      <c r="G123" s="15"/>
    </row>
    <row r="124" spans="1:7" x14ac:dyDescent="0.3">
      <c r="A124" s="12" t="s">
        <v>2131</v>
      </c>
      <c r="B124" s="30" t="s">
        <v>2152</v>
      </c>
      <c r="C124" s="30"/>
      <c r="D124" s="13">
        <v>600</v>
      </c>
      <c r="E124" s="14">
        <v>344.03</v>
      </c>
      <c r="F124" s="15">
        <f>E124/$E$140</f>
        <v>7.8867415948764494E-3</v>
      </c>
      <c r="G124" s="15"/>
    </row>
    <row r="125" spans="1:7" x14ac:dyDescent="0.3">
      <c r="A125" s="16" t="s">
        <v>124</v>
      </c>
      <c r="B125" s="31"/>
      <c r="C125" s="31"/>
      <c r="D125" s="17"/>
      <c r="E125" s="47">
        <f>SUM(E124)</f>
        <v>344.03</v>
      </c>
      <c r="F125" s="48">
        <f>SUM(F124)</f>
        <v>7.8867415948764494E-3</v>
      </c>
      <c r="G125" s="15"/>
    </row>
    <row r="126" spans="1:7" x14ac:dyDescent="0.3">
      <c r="A126" s="16"/>
      <c r="B126" s="30"/>
      <c r="C126" s="30"/>
      <c r="D126" s="13"/>
      <c r="E126" s="72"/>
      <c r="F126" s="73"/>
      <c r="G126" s="15"/>
    </row>
    <row r="127" spans="1:7" x14ac:dyDescent="0.3">
      <c r="A127" s="16" t="s">
        <v>2153</v>
      </c>
      <c r="B127" s="30"/>
      <c r="C127" s="30"/>
      <c r="D127" s="13"/>
      <c r="E127" s="14"/>
      <c r="F127" s="15"/>
      <c r="G127" s="15"/>
    </row>
    <row r="128" spans="1:7" x14ac:dyDescent="0.3">
      <c r="A128" s="12" t="s">
        <v>2135</v>
      </c>
      <c r="B128" s="30" t="s">
        <v>2154</v>
      </c>
      <c r="C128" s="30"/>
      <c r="D128" s="13">
        <v>4120</v>
      </c>
      <c r="E128" s="14">
        <v>2921.52</v>
      </c>
      <c r="F128" s="15">
        <f>E128/$E$140</f>
        <v>6.6974604843366703E-2</v>
      </c>
      <c r="G128" s="15"/>
    </row>
    <row r="129" spans="1:7" x14ac:dyDescent="0.3">
      <c r="A129" s="16" t="s">
        <v>124</v>
      </c>
      <c r="B129" s="31"/>
      <c r="C129" s="31"/>
      <c r="D129" s="17"/>
      <c r="E129" s="47">
        <f>SUM(E128)</f>
        <v>2921.52</v>
      </c>
      <c r="F129" s="48">
        <f>SUM(F128)</f>
        <v>6.6974604843366703E-2</v>
      </c>
      <c r="G129" s="15"/>
    </row>
    <row r="130" spans="1:7" x14ac:dyDescent="0.3">
      <c r="A130" s="12"/>
      <c r="B130" s="30"/>
      <c r="C130" s="30"/>
      <c r="D130" s="13"/>
      <c r="E130" s="14"/>
      <c r="F130" s="15"/>
      <c r="G130" s="15"/>
    </row>
    <row r="131" spans="1:7" x14ac:dyDescent="0.3">
      <c r="A131" s="69" t="s">
        <v>154</v>
      </c>
      <c r="B131" s="70"/>
      <c r="C131" s="70"/>
      <c r="D131" s="71"/>
      <c r="E131" s="47">
        <f>E129+E125</f>
        <v>3265.55</v>
      </c>
      <c r="F131" s="48">
        <f>F129+F125</f>
        <v>7.4861346438243159E-2</v>
      </c>
      <c r="G131" s="20"/>
    </row>
    <row r="132" spans="1:7" x14ac:dyDescent="0.3">
      <c r="A132" s="12"/>
      <c r="B132" s="30"/>
      <c r="C132" s="30"/>
      <c r="D132" s="13"/>
      <c r="E132" s="14"/>
      <c r="F132" s="15"/>
      <c r="G132" s="15"/>
    </row>
    <row r="133" spans="1:7" x14ac:dyDescent="0.3">
      <c r="A133" s="16" t="s">
        <v>155</v>
      </c>
      <c r="B133" s="30"/>
      <c r="C133" s="30"/>
      <c r="D133" s="13"/>
      <c r="E133" s="14"/>
      <c r="F133" s="15"/>
      <c r="G133" s="15"/>
    </row>
    <row r="134" spans="1:7" x14ac:dyDescent="0.3">
      <c r="A134" s="12" t="s">
        <v>156</v>
      </c>
      <c r="B134" s="30"/>
      <c r="C134" s="30"/>
      <c r="D134" s="13"/>
      <c r="E134" s="14">
        <v>1232.08</v>
      </c>
      <c r="F134" s="15">
        <v>2.8199999999999999E-2</v>
      </c>
      <c r="G134" s="15">
        <v>6.8055000000000004E-2</v>
      </c>
    </row>
    <row r="135" spans="1:7" x14ac:dyDescent="0.3">
      <c r="A135" s="16" t="s">
        <v>124</v>
      </c>
      <c r="B135" s="31"/>
      <c r="C135" s="31"/>
      <c r="D135" s="17"/>
      <c r="E135" s="47">
        <v>1232.08</v>
      </c>
      <c r="F135" s="48">
        <v>2.8199999999999999E-2</v>
      </c>
      <c r="G135" s="20"/>
    </row>
    <row r="136" spans="1:7" x14ac:dyDescent="0.3">
      <c r="A136" s="12"/>
      <c r="B136" s="30"/>
      <c r="C136" s="30"/>
      <c r="D136" s="13"/>
      <c r="E136" s="14"/>
      <c r="F136" s="15"/>
      <c r="G136" s="15"/>
    </row>
    <row r="137" spans="1:7" x14ac:dyDescent="0.3">
      <c r="A137" s="69" t="s">
        <v>154</v>
      </c>
      <c r="B137" s="70"/>
      <c r="C137" s="70"/>
      <c r="D137" s="71"/>
      <c r="E137" s="47">
        <v>1232.08</v>
      </c>
      <c r="F137" s="48">
        <v>2.8199999999999999E-2</v>
      </c>
      <c r="G137" s="20"/>
    </row>
    <row r="138" spans="1:7" x14ac:dyDescent="0.3">
      <c r="A138" s="12" t="s">
        <v>157</v>
      </c>
      <c r="B138" s="30"/>
      <c r="C138" s="30"/>
      <c r="D138" s="13"/>
      <c r="E138" s="14">
        <v>460.42157120000002</v>
      </c>
      <c r="F138" s="15">
        <v>1.0553999999999999E-2</v>
      </c>
      <c r="G138" s="15"/>
    </row>
    <row r="139" spans="1:7" x14ac:dyDescent="0.3">
      <c r="A139" s="12" t="s">
        <v>158</v>
      </c>
      <c r="B139" s="30"/>
      <c r="C139" s="30"/>
      <c r="D139" s="13"/>
      <c r="E139" s="14">
        <v>1455.0484288000021</v>
      </c>
      <c r="F139" s="15">
        <v>3.3326367078384399E-2</v>
      </c>
      <c r="G139" s="15">
        <v>6.8055000000000004E-2</v>
      </c>
    </row>
    <row r="140" spans="1:7" x14ac:dyDescent="0.3">
      <c r="A140" s="25" t="s">
        <v>159</v>
      </c>
      <c r="B140" s="33"/>
      <c r="C140" s="33"/>
      <c r="D140" s="26"/>
      <c r="E140" s="27">
        <v>43621.31</v>
      </c>
      <c r="F140" s="28">
        <v>1</v>
      </c>
      <c r="G140" s="28"/>
    </row>
    <row r="142" spans="1:7" x14ac:dyDescent="0.3">
      <c r="A142" s="1" t="s">
        <v>1687</v>
      </c>
    </row>
    <row r="143" spans="1:7" x14ac:dyDescent="0.3">
      <c r="A143" s="1" t="s">
        <v>161</v>
      </c>
    </row>
    <row r="145" spans="1:3" x14ac:dyDescent="0.3">
      <c r="A145" s="1" t="s">
        <v>162</v>
      </c>
    </row>
    <row r="146" spans="1:3" x14ac:dyDescent="0.3">
      <c r="A146" s="53" t="s">
        <v>163</v>
      </c>
      <c r="B146" s="34" t="s">
        <v>112</v>
      </c>
    </row>
    <row r="147" spans="1:3" x14ac:dyDescent="0.3">
      <c r="A147" t="s">
        <v>164</v>
      </c>
    </row>
    <row r="148" spans="1:3" x14ac:dyDescent="0.3">
      <c r="A148" t="s">
        <v>165</v>
      </c>
      <c r="B148" t="s">
        <v>166</v>
      </c>
      <c r="C148" t="s">
        <v>166</v>
      </c>
    </row>
    <row r="149" spans="1:3" x14ac:dyDescent="0.3">
      <c r="B149" s="54">
        <v>45169</v>
      </c>
      <c r="C149" s="54">
        <v>45198</v>
      </c>
    </row>
    <row r="150" spans="1:3" x14ac:dyDescent="0.3">
      <c r="A150" t="s">
        <v>670</v>
      </c>
      <c r="B150">
        <v>10.1433</v>
      </c>
      <c r="C150">
        <v>10.217499999999999</v>
      </c>
    </row>
    <row r="151" spans="1:3" x14ac:dyDescent="0.3">
      <c r="A151" t="s">
        <v>171</v>
      </c>
      <c r="B151">
        <v>10.1433</v>
      </c>
      <c r="C151">
        <v>10.217499999999999</v>
      </c>
    </row>
    <row r="152" spans="1:3" x14ac:dyDescent="0.3">
      <c r="A152" t="s">
        <v>671</v>
      </c>
      <c r="B152">
        <v>10.1373</v>
      </c>
      <c r="C152">
        <v>10.2087</v>
      </c>
    </row>
    <row r="153" spans="1:3" x14ac:dyDescent="0.3">
      <c r="A153" t="s">
        <v>635</v>
      </c>
      <c r="B153">
        <v>10.1373</v>
      </c>
      <c r="C153">
        <v>10.2087</v>
      </c>
    </row>
    <row r="155" spans="1:3" x14ac:dyDescent="0.3">
      <c r="A155" t="s">
        <v>181</v>
      </c>
      <c r="B155" s="34" t="s">
        <v>112</v>
      </c>
    </row>
    <row r="156" spans="1:3" x14ac:dyDescent="0.3">
      <c r="A156" t="s">
        <v>182</v>
      </c>
      <c r="B156" s="34" t="s">
        <v>112</v>
      </c>
    </row>
    <row r="157" spans="1:3" ht="30" customHeight="1" x14ac:dyDescent="0.3">
      <c r="A157" s="53" t="s">
        <v>183</v>
      </c>
      <c r="B157" s="34" t="s">
        <v>112</v>
      </c>
    </row>
    <row r="158" spans="1:3" ht="30" customHeight="1" x14ac:dyDescent="0.3">
      <c r="A158" s="53" t="s">
        <v>184</v>
      </c>
      <c r="B158" s="34" t="s">
        <v>112</v>
      </c>
    </row>
    <row r="159" spans="1:3" x14ac:dyDescent="0.3">
      <c r="A159" t="s">
        <v>1688</v>
      </c>
      <c r="B159" s="55">
        <v>1.4745220000000001</v>
      </c>
    </row>
    <row r="160" spans="1:3" ht="45" customHeight="1" x14ac:dyDescent="0.3">
      <c r="A160" s="53" t="s">
        <v>186</v>
      </c>
      <c r="B160" s="55">
        <v>965.93100000000004</v>
      </c>
    </row>
    <row r="161" spans="1:4" ht="30" customHeight="1" x14ac:dyDescent="0.3">
      <c r="A161" s="53" t="s">
        <v>187</v>
      </c>
      <c r="B161" s="34" t="s">
        <v>112</v>
      </c>
    </row>
    <row r="162" spans="1:4" ht="30" customHeight="1" x14ac:dyDescent="0.3">
      <c r="A162" s="53" t="s">
        <v>188</v>
      </c>
      <c r="B162" s="34" t="s">
        <v>112</v>
      </c>
    </row>
    <row r="163" spans="1:4" x14ac:dyDescent="0.3">
      <c r="A163" t="s">
        <v>189</v>
      </c>
      <c r="B163" s="34" t="s">
        <v>112</v>
      </c>
    </row>
    <row r="164" spans="1:4" x14ac:dyDescent="0.3">
      <c r="A164" t="s">
        <v>190</v>
      </c>
      <c r="B164" s="34" t="s">
        <v>112</v>
      </c>
    </row>
    <row r="166" spans="1:4" ht="70.05" customHeight="1" x14ac:dyDescent="0.3">
      <c r="A166" s="76" t="s">
        <v>200</v>
      </c>
      <c r="B166" s="76" t="s">
        <v>201</v>
      </c>
      <c r="C166" s="76" t="s">
        <v>5</v>
      </c>
      <c r="D166" s="76" t="s">
        <v>6</v>
      </c>
    </row>
    <row r="167" spans="1:4" ht="70.05" customHeight="1" x14ac:dyDescent="0.3">
      <c r="A167" s="76" t="s">
        <v>2155</v>
      </c>
      <c r="B167" s="76"/>
      <c r="C167" s="76" t="s">
        <v>72</v>
      </c>
      <c r="D16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21"/>
  <sheetViews>
    <sheetView showGridLines="0" workbookViewId="0">
      <pane ySplit="4" topLeftCell="A100" activePane="bottomLeft" state="frozen"/>
      <selection pane="bottomLeft" activeCell="E69" sqref="E69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2156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2157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2158</v>
      </c>
      <c r="B8" s="30" t="s">
        <v>2159</v>
      </c>
      <c r="C8" s="30" t="s">
        <v>1232</v>
      </c>
      <c r="D8" s="13">
        <v>204000</v>
      </c>
      <c r="E8" s="14">
        <v>4068.88</v>
      </c>
      <c r="F8" s="15">
        <v>4.3799999999999999E-2</v>
      </c>
      <c r="G8" s="15"/>
    </row>
    <row r="9" spans="1:8" x14ac:dyDescent="0.3">
      <c r="A9" s="12" t="s">
        <v>1883</v>
      </c>
      <c r="B9" s="30" t="s">
        <v>1884</v>
      </c>
      <c r="C9" s="30" t="s">
        <v>1371</v>
      </c>
      <c r="D9" s="13">
        <v>320000</v>
      </c>
      <c r="E9" s="14">
        <v>3604</v>
      </c>
      <c r="F9" s="15">
        <v>3.8800000000000001E-2</v>
      </c>
      <c r="G9" s="15"/>
    </row>
    <row r="10" spans="1:8" x14ac:dyDescent="0.3">
      <c r="A10" s="12" t="s">
        <v>2160</v>
      </c>
      <c r="B10" s="30" t="s">
        <v>2161</v>
      </c>
      <c r="C10" s="30" t="s">
        <v>1239</v>
      </c>
      <c r="D10" s="13">
        <v>164000</v>
      </c>
      <c r="E10" s="14">
        <v>3445.97</v>
      </c>
      <c r="F10" s="15">
        <v>3.7100000000000001E-2</v>
      </c>
      <c r="G10" s="15"/>
    </row>
    <row r="11" spans="1:8" x14ac:dyDescent="0.3">
      <c r="A11" s="12" t="s">
        <v>1748</v>
      </c>
      <c r="B11" s="30" t="s">
        <v>1749</v>
      </c>
      <c r="C11" s="30" t="s">
        <v>1421</v>
      </c>
      <c r="D11" s="13">
        <v>256546</v>
      </c>
      <c r="E11" s="14">
        <v>3434</v>
      </c>
      <c r="F11" s="15">
        <v>3.6999999999999998E-2</v>
      </c>
      <c r="G11" s="15"/>
    </row>
    <row r="12" spans="1:8" x14ac:dyDescent="0.3">
      <c r="A12" s="12" t="s">
        <v>1716</v>
      </c>
      <c r="B12" s="30" t="s">
        <v>1717</v>
      </c>
      <c r="C12" s="30" t="s">
        <v>1421</v>
      </c>
      <c r="D12" s="13">
        <v>260048</v>
      </c>
      <c r="E12" s="14">
        <v>3299.1</v>
      </c>
      <c r="F12" s="15">
        <v>3.5499999999999997E-2</v>
      </c>
      <c r="G12" s="15"/>
    </row>
    <row r="13" spans="1:8" x14ac:dyDescent="0.3">
      <c r="A13" s="12" t="s">
        <v>2162</v>
      </c>
      <c r="B13" s="30" t="s">
        <v>2163</v>
      </c>
      <c r="C13" s="30" t="s">
        <v>1202</v>
      </c>
      <c r="D13" s="13">
        <v>485349</v>
      </c>
      <c r="E13" s="14">
        <v>2888.31</v>
      </c>
      <c r="F13" s="15">
        <v>3.1099999999999999E-2</v>
      </c>
      <c r="G13" s="15"/>
    </row>
    <row r="14" spans="1:8" x14ac:dyDescent="0.3">
      <c r="A14" s="12" t="s">
        <v>2164</v>
      </c>
      <c r="B14" s="30" t="s">
        <v>2165</v>
      </c>
      <c r="C14" s="30" t="s">
        <v>1852</v>
      </c>
      <c r="D14" s="13">
        <v>440000</v>
      </c>
      <c r="E14" s="14">
        <v>2691.26</v>
      </c>
      <c r="F14" s="15">
        <v>2.9000000000000001E-2</v>
      </c>
      <c r="G14" s="15"/>
    </row>
    <row r="15" spans="1:8" x14ac:dyDescent="0.3">
      <c r="A15" s="12" t="s">
        <v>2166</v>
      </c>
      <c r="B15" s="30" t="s">
        <v>2167</v>
      </c>
      <c r="C15" s="30" t="s">
        <v>1145</v>
      </c>
      <c r="D15" s="13">
        <v>215612</v>
      </c>
      <c r="E15" s="14">
        <v>2659.03</v>
      </c>
      <c r="F15" s="15">
        <v>2.86E-2</v>
      </c>
      <c r="G15" s="15"/>
    </row>
    <row r="16" spans="1:8" x14ac:dyDescent="0.3">
      <c r="A16" s="12" t="s">
        <v>2168</v>
      </c>
      <c r="B16" s="30" t="s">
        <v>2169</v>
      </c>
      <c r="C16" s="30" t="s">
        <v>1302</v>
      </c>
      <c r="D16" s="13">
        <v>246792</v>
      </c>
      <c r="E16" s="14">
        <v>2537.89</v>
      </c>
      <c r="F16" s="15">
        <v>2.7300000000000001E-2</v>
      </c>
      <c r="G16" s="15"/>
    </row>
    <row r="17" spans="1:7" x14ac:dyDescent="0.3">
      <c r="A17" s="12" t="s">
        <v>2170</v>
      </c>
      <c r="B17" s="30" t="s">
        <v>2171</v>
      </c>
      <c r="C17" s="30" t="s">
        <v>1302</v>
      </c>
      <c r="D17" s="13">
        <v>353715</v>
      </c>
      <c r="E17" s="14">
        <v>2532.7800000000002</v>
      </c>
      <c r="F17" s="15">
        <v>2.7300000000000001E-2</v>
      </c>
      <c r="G17" s="15"/>
    </row>
    <row r="18" spans="1:7" x14ac:dyDescent="0.3">
      <c r="A18" s="12" t="s">
        <v>2013</v>
      </c>
      <c r="B18" s="30" t="s">
        <v>2014</v>
      </c>
      <c r="C18" s="30" t="s">
        <v>2015</v>
      </c>
      <c r="D18" s="13">
        <v>330000</v>
      </c>
      <c r="E18" s="14">
        <v>2525.33</v>
      </c>
      <c r="F18" s="15">
        <v>2.7199999999999998E-2</v>
      </c>
      <c r="G18" s="15"/>
    </row>
    <row r="19" spans="1:7" x14ac:dyDescent="0.3">
      <c r="A19" s="12" t="s">
        <v>1744</v>
      </c>
      <c r="B19" s="30" t="s">
        <v>1745</v>
      </c>
      <c r="C19" s="30" t="s">
        <v>1167</v>
      </c>
      <c r="D19" s="13">
        <v>415109</v>
      </c>
      <c r="E19" s="14">
        <v>2494.6</v>
      </c>
      <c r="F19" s="15">
        <v>2.69E-2</v>
      </c>
      <c r="G19" s="15"/>
    </row>
    <row r="20" spans="1:7" x14ac:dyDescent="0.3">
      <c r="A20" s="12" t="s">
        <v>2172</v>
      </c>
      <c r="B20" s="30" t="s">
        <v>2173</v>
      </c>
      <c r="C20" s="30" t="s">
        <v>1202</v>
      </c>
      <c r="D20" s="13">
        <v>355000</v>
      </c>
      <c r="E20" s="14">
        <v>2473.29</v>
      </c>
      <c r="F20" s="15">
        <v>2.6599999999999999E-2</v>
      </c>
      <c r="G20" s="15"/>
    </row>
    <row r="21" spans="1:7" x14ac:dyDescent="0.3">
      <c r="A21" s="12" t="s">
        <v>1858</v>
      </c>
      <c r="B21" s="30" t="s">
        <v>1859</v>
      </c>
      <c r="C21" s="30" t="s">
        <v>1145</v>
      </c>
      <c r="D21" s="13">
        <v>210000</v>
      </c>
      <c r="E21" s="14">
        <v>2276.4</v>
      </c>
      <c r="F21" s="15">
        <v>2.4500000000000001E-2</v>
      </c>
      <c r="G21" s="15"/>
    </row>
    <row r="22" spans="1:7" x14ac:dyDescent="0.3">
      <c r="A22" s="12" t="s">
        <v>2174</v>
      </c>
      <c r="B22" s="30" t="s">
        <v>2175</v>
      </c>
      <c r="C22" s="30" t="s">
        <v>1271</v>
      </c>
      <c r="D22" s="13">
        <v>477661</v>
      </c>
      <c r="E22" s="14">
        <v>2242.38</v>
      </c>
      <c r="F22" s="15">
        <v>2.4199999999999999E-2</v>
      </c>
      <c r="G22" s="15"/>
    </row>
    <row r="23" spans="1:7" x14ac:dyDescent="0.3">
      <c r="A23" s="12" t="s">
        <v>2176</v>
      </c>
      <c r="B23" s="30" t="s">
        <v>2177</v>
      </c>
      <c r="C23" s="30" t="s">
        <v>1132</v>
      </c>
      <c r="D23" s="13">
        <v>270000</v>
      </c>
      <c r="E23" s="14">
        <v>2111.67</v>
      </c>
      <c r="F23" s="15">
        <v>2.2700000000000001E-2</v>
      </c>
      <c r="G23" s="15"/>
    </row>
    <row r="24" spans="1:7" x14ac:dyDescent="0.3">
      <c r="A24" s="12" t="s">
        <v>1838</v>
      </c>
      <c r="B24" s="30" t="s">
        <v>1839</v>
      </c>
      <c r="C24" s="30" t="s">
        <v>1401</v>
      </c>
      <c r="D24" s="13">
        <v>430000</v>
      </c>
      <c r="E24" s="14">
        <v>2085.29</v>
      </c>
      <c r="F24" s="15">
        <v>2.2499999999999999E-2</v>
      </c>
      <c r="G24" s="15"/>
    </row>
    <row r="25" spans="1:7" x14ac:dyDescent="0.3">
      <c r="A25" s="12" t="s">
        <v>2178</v>
      </c>
      <c r="B25" s="30" t="s">
        <v>2179</v>
      </c>
      <c r="C25" s="30" t="s">
        <v>1232</v>
      </c>
      <c r="D25" s="13">
        <v>500000</v>
      </c>
      <c r="E25" s="14">
        <v>2053.5</v>
      </c>
      <c r="F25" s="15">
        <v>2.2100000000000002E-2</v>
      </c>
      <c r="G25" s="15"/>
    </row>
    <row r="26" spans="1:7" x14ac:dyDescent="0.3">
      <c r="A26" s="12" t="s">
        <v>1740</v>
      </c>
      <c r="B26" s="30" t="s">
        <v>1741</v>
      </c>
      <c r="C26" s="30" t="s">
        <v>1295</v>
      </c>
      <c r="D26" s="13">
        <v>201304</v>
      </c>
      <c r="E26" s="14">
        <v>1949.53</v>
      </c>
      <c r="F26" s="15">
        <v>2.1000000000000001E-2</v>
      </c>
      <c r="G26" s="15"/>
    </row>
    <row r="27" spans="1:7" x14ac:dyDescent="0.3">
      <c r="A27" s="12" t="s">
        <v>2064</v>
      </c>
      <c r="B27" s="30" t="s">
        <v>2065</v>
      </c>
      <c r="C27" s="30" t="s">
        <v>1264</v>
      </c>
      <c r="D27" s="13">
        <v>791468</v>
      </c>
      <c r="E27" s="14">
        <v>1696.51</v>
      </c>
      <c r="F27" s="15">
        <v>1.83E-2</v>
      </c>
      <c r="G27" s="15"/>
    </row>
    <row r="28" spans="1:7" x14ac:dyDescent="0.3">
      <c r="A28" s="12" t="s">
        <v>2011</v>
      </c>
      <c r="B28" s="30" t="s">
        <v>2012</v>
      </c>
      <c r="C28" s="30" t="s">
        <v>1421</v>
      </c>
      <c r="D28" s="13">
        <v>1100000</v>
      </c>
      <c r="E28" s="14">
        <v>1685.2</v>
      </c>
      <c r="F28" s="15">
        <v>1.8200000000000001E-2</v>
      </c>
      <c r="G28" s="15"/>
    </row>
    <row r="29" spans="1:7" x14ac:dyDescent="0.3">
      <c r="A29" s="12" t="s">
        <v>1873</v>
      </c>
      <c r="B29" s="30" t="s">
        <v>1874</v>
      </c>
      <c r="C29" s="30" t="s">
        <v>1358</v>
      </c>
      <c r="D29" s="13">
        <v>284371</v>
      </c>
      <c r="E29" s="14">
        <v>1659.02</v>
      </c>
      <c r="F29" s="15">
        <v>1.7899999999999999E-2</v>
      </c>
      <c r="G29" s="15"/>
    </row>
    <row r="30" spans="1:7" x14ac:dyDescent="0.3">
      <c r="A30" s="12" t="s">
        <v>2180</v>
      </c>
      <c r="B30" s="30" t="s">
        <v>2181</v>
      </c>
      <c r="C30" s="30" t="s">
        <v>1358</v>
      </c>
      <c r="D30" s="13">
        <v>158647</v>
      </c>
      <c r="E30" s="14">
        <v>1651.91</v>
      </c>
      <c r="F30" s="15">
        <v>1.78E-2</v>
      </c>
      <c r="G30" s="15"/>
    </row>
    <row r="31" spans="1:7" x14ac:dyDescent="0.3">
      <c r="A31" s="12" t="s">
        <v>2088</v>
      </c>
      <c r="B31" s="30" t="s">
        <v>2089</v>
      </c>
      <c r="C31" s="30" t="s">
        <v>1145</v>
      </c>
      <c r="D31" s="13">
        <v>91471</v>
      </c>
      <c r="E31" s="14">
        <v>1642.18</v>
      </c>
      <c r="F31" s="15">
        <v>1.77E-2</v>
      </c>
      <c r="G31" s="15"/>
    </row>
    <row r="32" spans="1:7" x14ac:dyDescent="0.3">
      <c r="A32" s="12" t="s">
        <v>1732</v>
      </c>
      <c r="B32" s="30" t="s">
        <v>1733</v>
      </c>
      <c r="C32" s="30" t="s">
        <v>1358</v>
      </c>
      <c r="D32" s="13">
        <v>34366</v>
      </c>
      <c r="E32" s="14">
        <v>1593.02</v>
      </c>
      <c r="F32" s="15">
        <v>1.72E-2</v>
      </c>
      <c r="G32" s="15"/>
    </row>
    <row r="33" spans="1:7" x14ac:dyDescent="0.3">
      <c r="A33" s="12" t="s">
        <v>2182</v>
      </c>
      <c r="B33" s="30" t="s">
        <v>2183</v>
      </c>
      <c r="C33" s="30" t="s">
        <v>2184</v>
      </c>
      <c r="D33" s="13">
        <v>300000</v>
      </c>
      <c r="E33" s="14">
        <v>1578</v>
      </c>
      <c r="F33" s="15">
        <v>1.7000000000000001E-2</v>
      </c>
      <c r="G33" s="15"/>
    </row>
    <row r="34" spans="1:7" x14ac:dyDescent="0.3">
      <c r="A34" s="12" t="s">
        <v>1969</v>
      </c>
      <c r="B34" s="30" t="s">
        <v>1970</v>
      </c>
      <c r="C34" s="30" t="s">
        <v>1124</v>
      </c>
      <c r="D34" s="13">
        <v>3000000</v>
      </c>
      <c r="E34" s="14">
        <v>1537.5</v>
      </c>
      <c r="F34" s="15">
        <v>1.66E-2</v>
      </c>
      <c r="G34" s="15"/>
    </row>
    <row r="35" spans="1:7" x14ac:dyDescent="0.3">
      <c r="A35" s="12" t="s">
        <v>2185</v>
      </c>
      <c r="B35" s="30" t="s">
        <v>2186</v>
      </c>
      <c r="C35" s="30" t="s">
        <v>1239</v>
      </c>
      <c r="D35" s="13">
        <v>60000</v>
      </c>
      <c r="E35" s="14">
        <v>1522.56</v>
      </c>
      <c r="F35" s="15">
        <v>1.6400000000000001E-2</v>
      </c>
      <c r="G35" s="15"/>
    </row>
    <row r="36" spans="1:7" x14ac:dyDescent="0.3">
      <c r="A36" s="12" t="s">
        <v>1725</v>
      </c>
      <c r="B36" s="30" t="s">
        <v>1726</v>
      </c>
      <c r="C36" s="30" t="s">
        <v>1153</v>
      </c>
      <c r="D36" s="13">
        <v>258378</v>
      </c>
      <c r="E36" s="14">
        <v>1435.03</v>
      </c>
      <c r="F36" s="15">
        <v>1.55E-2</v>
      </c>
      <c r="G36" s="15"/>
    </row>
    <row r="37" spans="1:7" x14ac:dyDescent="0.3">
      <c r="A37" s="12" t="s">
        <v>2187</v>
      </c>
      <c r="B37" s="30" t="s">
        <v>2188</v>
      </c>
      <c r="C37" s="30" t="s">
        <v>1207</v>
      </c>
      <c r="D37" s="13">
        <v>100826</v>
      </c>
      <c r="E37" s="14">
        <v>1411.51</v>
      </c>
      <c r="F37" s="15">
        <v>1.52E-2</v>
      </c>
      <c r="G37" s="15"/>
    </row>
    <row r="38" spans="1:7" x14ac:dyDescent="0.3">
      <c r="A38" s="12" t="s">
        <v>2189</v>
      </c>
      <c r="B38" s="30" t="s">
        <v>2190</v>
      </c>
      <c r="C38" s="30" t="s">
        <v>1852</v>
      </c>
      <c r="D38" s="13">
        <v>188692</v>
      </c>
      <c r="E38" s="14">
        <v>1359.71</v>
      </c>
      <c r="F38" s="15">
        <v>1.46E-2</v>
      </c>
      <c r="G38" s="15"/>
    </row>
    <row r="39" spans="1:7" x14ac:dyDescent="0.3">
      <c r="A39" s="12" t="s">
        <v>1930</v>
      </c>
      <c r="B39" s="30" t="s">
        <v>1931</v>
      </c>
      <c r="C39" s="30" t="s">
        <v>1358</v>
      </c>
      <c r="D39" s="13">
        <v>60000</v>
      </c>
      <c r="E39" s="14">
        <v>1321.14</v>
      </c>
      <c r="F39" s="15">
        <v>1.4200000000000001E-2</v>
      </c>
      <c r="G39" s="15"/>
    </row>
    <row r="40" spans="1:7" x14ac:dyDescent="0.3">
      <c r="A40" s="12" t="s">
        <v>1904</v>
      </c>
      <c r="B40" s="30" t="s">
        <v>1905</v>
      </c>
      <c r="C40" s="30" t="s">
        <v>1302</v>
      </c>
      <c r="D40" s="13">
        <v>65811</v>
      </c>
      <c r="E40" s="14">
        <v>1300.95</v>
      </c>
      <c r="F40" s="15">
        <v>1.4E-2</v>
      </c>
      <c r="G40" s="15"/>
    </row>
    <row r="41" spans="1:7" x14ac:dyDescent="0.3">
      <c r="A41" s="12" t="s">
        <v>2191</v>
      </c>
      <c r="B41" s="30" t="s">
        <v>2192</v>
      </c>
      <c r="C41" s="30" t="s">
        <v>1371</v>
      </c>
      <c r="D41" s="13">
        <v>440000</v>
      </c>
      <c r="E41" s="14">
        <v>1270.28</v>
      </c>
      <c r="F41" s="15">
        <v>1.37E-2</v>
      </c>
      <c r="G41" s="15"/>
    </row>
    <row r="42" spans="1:7" x14ac:dyDescent="0.3">
      <c r="A42" s="12" t="s">
        <v>2193</v>
      </c>
      <c r="B42" s="30" t="s">
        <v>2194</v>
      </c>
      <c r="C42" s="30" t="s">
        <v>1852</v>
      </c>
      <c r="D42" s="13">
        <v>210000</v>
      </c>
      <c r="E42" s="14">
        <v>1232.18</v>
      </c>
      <c r="F42" s="15">
        <v>1.3299999999999999E-2</v>
      </c>
      <c r="G42" s="15"/>
    </row>
    <row r="43" spans="1:7" x14ac:dyDescent="0.3">
      <c r="A43" s="12" t="s">
        <v>1750</v>
      </c>
      <c r="B43" s="30" t="s">
        <v>1751</v>
      </c>
      <c r="C43" s="30" t="s">
        <v>1264</v>
      </c>
      <c r="D43" s="13">
        <v>845040</v>
      </c>
      <c r="E43" s="14">
        <v>1156.44</v>
      </c>
      <c r="F43" s="15">
        <v>1.2500000000000001E-2</v>
      </c>
      <c r="G43" s="15"/>
    </row>
    <row r="44" spans="1:7" x14ac:dyDescent="0.3">
      <c r="A44" s="12" t="s">
        <v>1756</v>
      </c>
      <c r="B44" s="30" t="s">
        <v>1757</v>
      </c>
      <c r="C44" s="30" t="s">
        <v>1264</v>
      </c>
      <c r="D44" s="13">
        <v>769699</v>
      </c>
      <c r="E44" s="14">
        <v>1153.3900000000001</v>
      </c>
      <c r="F44" s="15">
        <v>1.24E-2</v>
      </c>
      <c r="G44" s="15"/>
    </row>
    <row r="45" spans="1:7" x14ac:dyDescent="0.3">
      <c r="A45" s="12" t="s">
        <v>2195</v>
      </c>
      <c r="B45" s="30" t="s">
        <v>2196</v>
      </c>
      <c r="C45" s="30" t="s">
        <v>1302</v>
      </c>
      <c r="D45" s="13">
        <v>199183</v>
      </c>
      <c r="E45" s="14">
        <v>994.32</v>
      </c>
      <c r="F45" s="15">
        <v>1.0699999999999999E-2</v>
      </c>
      <c r="G45" s="15"/>
    </row>
    <row r="46" spans="1:7" x14ac:dyDescent="0.3">
      <c r="A46" s="12" t="s">
        <v>2197</v>
      </c>
      <c r="B46" s="30" t="s">
        <v>2198</v>
      </c>
      <c r="C46" s="30" t="s">
        <v>1421</v>
      </c>
      <c r="D46" s="13">
        <v>120000</v>
      </c>
      <c r="E46" s="14">
        <v>922.62</v>
      </c>
      <c r="F46" s="15">
        <v>9.9000000000000008E-3</v>
      </c>
      <c r="G46" s="15"/>
    </row>
    <row r="47" spans="1:7" x14ac:dyDescent="0.3">
      <c r="A47" s="12" t="s">
        <v>2199</v>
      </c>
      <c r="B47" s="30" t="s">
        <v>2200</v>
      </c>
      <c r="C47" s="30" t="s">
        <v>1295</v>
      </c>
      <c r="D47" s="13">
        <v>65000</v>
      </c>
      <c r="E47" s="14">
        <v>916.01</v>
      </c>
      <c r="F47" s="15">
        <v>9.9000000000000008E-3</v>
      </c>
      <c r="G47" s="15"/>
    </row>
    <row r="48" spans="1:7" x14ac:dyDescent="0.3">
      <c r="A48" s="12" t="s">
        <v>2201</v>
      </c>
      <c r="B48" s="30" t="s">
        <v>2202</v>
      </c>
      <c r="C48" s="30" t="s">
        <v>1202</v>
      </c>
      <c r="D48" s="13">
        <v>104773</v>
      </c>
      <c r="E48" s="14">
        <v>849.97</v>
      </c>
      <c r="F48" s="15">
        <v>9.1999999999999998E-3</v>
      </c>
      <c r="G48" s="15"/>
    </row>
    <row r="49" spans="1:7" x14ac:dyDescent="0.3">
      <c r="A49" s="12" t="s">
        <v>2203</v>
      </c>
      <c r="B49" s="30" t="s">
        <v>2204</v>
      </c>
      <c r="C49" s="30" t="s">
        <v>1401</v>
      </c>
      <c r="D49" s="13">
        <v>120000</v>
      </c>
      <c r="E49" s="14">
        <v>828.18</v>
      </c>
      <c r="F49" s="15">
        <v>8.8999999999999999E-3</v>
      </c>
      <c r="G49" s="15"/>
    </row>
    <row r="50" spans="1:7" x14ac:dyDescent="0.3">
      <c r="A50" s="12" t="s">
        <v>2205</v>
      </c>
      <c r="B50" s="30" t="s">
        <v>2206</v>
      </c>
      <c r="C50" s="30" t="s">
        <v>1302</v>
      </c>
      <c r="D50" s="13">
        <v>70000</v>
      </c>
      <c r="E50" s="14">
        <v>753.24</v>
      </c>
      <c r="F50" s="15">
        <v>8.0999999999999996E-3</v>
      </c>
      <c r="G50" s="15"/>
    </row>
    <row r="51" spans="1:7" x14ac:dyDescent="0.3">
      <c r="A51" s="12" t="s">
        <v>2207</v>
      </c>
      <c r="B51" s="30" t="s">
        <v>2208</v>
      </c>
      <c r="C51" s="30" t="s">
        <v>1182</v>
      </c>
      <c r="D51" s="13">
        <v>200000</v>
      </c>
      <c r="E51" s="14">
        <v>744.1</v>
      </c>
      <c r="F51" s="15">
        <v>8.0000000000000002E-3</v>
      </c>
      <c r="G51" s="15"/>
    </row>
    <row r="52" spans="1:7" x14ac:dyDescent="0.3">
      <c r="A52" s="12" t="s">
        <v>2209</v>
      </c>
      <c r="B52" s="30" t="s">
        <v>2210</v>
      </c>
      <c r="C52" s="30" t="s">
        <v>1202</v>
      </c>
      <c r="D52" s="13">
        <v>800309</v>
      </c>
      <c r="E52" s="14">
        <v>666.26</v>
      </c>
      <c r="F52" s="15">
        <v>7.1999999999999998E-3</v>
      </c>
      <c r="G52" s="15"/>
    </row>
    <row r="53" spans="1:7" x14ac:dyDescent="0.3">
      <c r="A53" s="12" t="s">
        <v>1814</v>
      </c>
      <c r="B53" s="30" t="s">
        <v>1815</v>
      </c>
      <c r="C53" s="30" t="s">
        <v>1421</v>
      </c>
      <c r="D53" s="13">
        <v>182176</v>
      </c>
      <c r="E53" s="14">
        <v>461</v>
      </c>
      <c r="F53" s="15">
        <v>5.0000000000000001E-3</v>
      </c>
      <c r="G53" s="15"/>
    </row>
    <row r="54" spans="1:7" x14ac:dyDescent="0.3">
      <c r="A54" s="12" t="s">
        <v>2211</v>
      </c>
      <c r="B54" s="30" t="s">
        <v>2212</v>
      </c>
      <c r="C54" s="30" t="s">
        <v>1239</v>
      </c>
      <c r="D54" s="13">
        <v>50000</v>
      </c>
      <c r="E54" s="14">
        <v>449.25</v>
      </c>
      <c r="F54" s="15">
        <v>4.7999999999999996E-3</v>
      </c>
      <c r="G54" s="15"/>
    </row>
    <row r="55" spans="1:7" x14ac:dyDescent="0.3">
      <c r="A55" s="12" t="s">
        <v>1700</v>
      </c>
      <c r="B55" s="30" t="s">
        <v>1701</v>
      </c>
      <c r="C55" s="30" t="s">
        <v>1202</v>
      </c>
      <c r="D55" s="13">
        <v>30000</v>
      </c>
      <c r="E55" s="14">
        <v>394.65</v>
      </c>
      <c r="F55" s="15">
        <v>4.3E-3</v>
      </c>
      <c r="G55" s="15"/>
    </row>
    <row r="56" spans="1:7" x14ac:dyDescent="0.3">
      <c r="A56" s="12" t="s">
        <v>1915</v>
      </c>
      <c r="B56" s="30" t="s">
        <v>1916</v>
      </c>
      <c r="C56" s="30" t="s">
        <v>1232</v>
      </c>
      <c r="D56" s="13">
        <v>24562</v>
      </c>
      <c r="E56" s="14">
        <v>145.76</v>
      </c>
      <c r="F56" s="15">
        <v>1.6000000000000001E-3</v>
      </c>
      <c r="G56" s="15"/>
    </row>
    <row r="57" spans="1:7" x14ac:dyDescent="0.3">
      <c r="A57" s="12" t="s">
        <v>1367</v>
      </c>
      <c r="B57" s="30" t="s">
        <v>1368</v>
      </c>
      <c r="C57" s="30" t="s">
        <v>1202</v>
      </c>
      <c r="D57" s="13">
        <v>1000</v>
      </c>
      <c r="E57" s="14">
        <v>7.91</v>
      </c>
      <c r="F57" s="15">
        <v>1E-4</v>
      </c>
      <c r="G57" s="15"/>
    </row>
    <row r="58" spans="1:7" x14ac:dyDescent="0.3">
      <c r="A58" s="12" t="s">
        <v>1205</v>
      </c>
      <c r="B58" s="30" t="s">
        <v>1206</v>
      </c>
      <c r="C58" s="30" t="s">
        <v>1207</v>
      </c>
      <c r="D58" s="13">
        <v>100</v>
      </c>
      <c r="E58" s="14">
        <v>5.34</v>
      </c>
      <c r="F58" s="15">
        <v>1E-4</v>
      </c>
      <c r="G58" s="15"/>
    </row>
    <row r="59" spans="1:7" x14ac:dyDescent="0.3">
      <c r="A59" s="16" t="s">
        <v>124</v>
      </c>
      <c r="B59" s="31"/>
      <c r="C59" s="31"/>
      <c r="D59" s="17"/>
      <c r="E59" s="37">
        <v>85718.35</v>
      </c>
      <c r="F59" s="38">
        <v>0.92349999999999999</v>
      </c>
      <c r="G59" s="20"/>
    </row>
    <row r="60" spans="1:7" x14ac:dyDescent="0.3">
      <c r="A60" s="16" t="s">
        <v>1477</v>
      </c>
      <c r="B60" s="30"/>
      <c r="C60" s="30"/>
      <c r="D60" s="13"/>
      <c r="E60" s="14"/>
      <c r="F60" s="15"/>
      <c r="G60" s="15"/>
    </row>
    <row r="61" spans="1:7" x14ac:dyDescent="0.3">
      <c r="A61" s="16" t="s">
        <v>124</v>
      </c>
      <c r="B61" s="30"/>
      <c r="C61" s="30"/>
      <c r="D61" s="13"/>
      <c r="E61" s="39" t="s">
        <v>112</v>
      </c>
      <c r="F61" s="40" t="s">
        <v>112</v>
      </c>
      <c r="G61" s="15"/>
    </row>
    <row r="62" spans="1:7" x14ac:dyDescent="0.3">
      <c r="A62" s="21" t="s">
        <v>154</v>
      </c>
      <c r="B62" s="32"/>
      <c r="C62" s="32"/>
      <c r="D62" s="22"/>
      <c r="E62" s="27">
        <v>85718.35</v>
      </c>
      <c r="F62" s="28">
        <v>0.92349999999999999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1478</v>
      </c>
      <c r="B64" s="30"/>
      <c r="C64" s="30"/>
      <c r="D64" s="13"/>
      <c r="E64" s="14"/>
      <c r="F64" s="15"/>
      <c r="G64" s="15"/>
    </row>
    <row r="65" spans="1:7" x14ac:dyDescent="0.3">
      <c r="A65" s="16" t="s">
        <v>1479</v>
      </c>
      <c r="B65" s="30"/>
      <c r="C65" s="30"/>
      <c r="D65" s="13"/>
      <c r="E65" s="14"/>
      <c r="F65" s="15"/>
      <c r="G65" s="15"/>
    </row>
    <row r="66" spans="1:7" x14ac:dyDescent="0.3">
      <c r="A66" s="12" t="s">
        <v>1531</v>
      </c>
      <c r="B66" s="30"/>
      <c r="C66" s="30" t="s">
        <v>1202</v>
      </c>
      <c r="D66" s="13">
        <v>404000</v>
      </c>
      <c r="E66" s="14">
        <v>3209.38</v>
      </c>
      <c r="F66" s="15">
        <v>3.4575000000000002E-2</v>
      </c>
      <c r="G66" s="15"/>
    </row>
    <row r="67" spans="1:7" x14ac:dyDescent="0.3">
      <c r="A67" s="12" t="s">
        <v>1761</v>
      </c>
      <c r="B67" s="30"/>
      <c r="C67" s="30" t="s">
        <v>1762</v>
      </c>
      <c r="D67" s="13">
        <v>7950</v>
      </c>
      <c r="E67" s="14">
        <v>1566.87</v>
      </c>
      <c r="F67" s="15">
        <v>1.6879999999999999E-2</v>
      </c>
      <c r="G67" s="15"/>
    </row>
    <row r="68" spans="1:7" x14ac:dyDescent="0.3">
      <c r="A68" s="12" t="s">
        <v>1604</v>
      </c>
      <c r="B68" s="30"/>
      <c r="C68" s="30" t="s">
        <v>1207</v>
      </c>
      <c r="D68" s="13">
        <v>17400</v>
      </c>
      <c r="E68" s="14">
        <v>935.93</v>
      </c>
      <c r="F68" s="15">
        <v>1.0082000000000001E-2</v>
      </c>
      <c r="G68" s="15"/>
    </row>
    <row r="69" spans="1:7" x14ac:dyDescent="0.3">
      <c r="A69" s="16" t="s">
        <v>124</v>
      </c>
      <c r="B69" s="31"/>
      <c r="C69" s="31"/>
      <c r="D69" s="17"/>
      <c r="E69" s="37">
        <v>5712.18</v>
      </c>
      <c r="F69" s="38">
        <v>6.1537000000000001E-2</v>
      </c>
      <c r="G69" s="20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154</v>
      </c>
      <c r="B73" s="32"/>
      <c r="C73" s="32"/>
      <c r="D73" s="22"/>
      <c r="E73" s="18">
        <v>5712.18</v>
      </c>
      <c r="F73" s="19">
        <v>6.1537000000000001E-2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113</v>
      </c>
      <c r="B75" s="30"/>
      <c r="C75" s="30"/>
      <c r="D75" s="13"/>
      <c r="E75" s="14"/>
      <c r="F75" s="15"/>
      <c r="G75" s="15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6" t="s">
        <v>114</v>
      </c>
      <c r="B77" s="30"/>
      <c r="C77" s="30"/>
      <c r="D77" s="13"/>
      <c r="E77" s="14"/>
      <c r="F77" s="15"/>
      <c r="G77" s="15"/>
    </row>
    <row r="78" spans="1:7" x14ac:dyDescent="0.3">
      <c r="A78" s="12" t="s">
        <v>1659</v>
      </c>
      <c r="B78" s="30" t="s">
        <v>1660</v>
      </c>
      <c r="C78" s="30" t="s">
        <v>117</v>
      </c>
      <c r="D78" s="13">
        <v>400000</v>
      </c>
      <c r="E78" s="14">
        <v>397.16</v>
      </c>
      <c r="F78" s="15">
        <v>4.3E-3</v>
      </c>
      <c r="G78" s="15">
        <v>6.7000000000000004E-2</v>
      </c>
    </row>
    <row r="79" spans="1:7" x14ac:dyDescent="0.3">
      <c r="A79" s="12" t="s">
        <v>1647</v>
      </c>
      <c r="B79" s="30" t="s">
        <v>1648</v>
      </c>
      <c r="C79" s="30" t="s">
        <v>117</v>
      </c>
      <c r="D79" s="13">
        <v>300000</v>
      </c>
      <c r="E79" s="14">
        <v>299.39</v>
      </c>
      <c r="F79" s="15">
        <v>3.2000000000000002E-3</v>
      </c>
      <c r="G79" s="15">
        <v>6.7363000000000006E-2</v>
      </c>
    </row>
    <row r="80" spans="1:7" x14ac:dyDescent="0.3">
      <c r="A80" s="12" t="s">
        <v>1819</v>
      </c>
      <c r="B80" s="30" t="s">
        <v>1820</v>
      </c>
      <c r="C80" s="30" t="s">
        <v>117</v>
      </c>
      <c r="D80" s="13">
        <v>300000</v>
      </c>
      <c r="E80" s="14">
        <v>298.25</v>
      </c>
      <c r="F80" s="15">
        <v>3.2000000000000002E-3</v>
      </c>
      <c r="G80" s="15">
        <v>6.7003999999999994E-2</v>
      </c>
    </row>
    <row r="81" spans="1:7" x14ac:dyDescent="0.3">
      <c r="A81" s="12" t="s">
        <v>1821</v>
      </c>
      <c r="B81" s="30" t="s">
        <v>1822</v>
      </c>
      <c r="C81" s="30" t="s">
        <v>117</v>
      </c>
      <c r="D81" s="13">
        <v>300000</v>
      </c>
      <c r="E81" s="14">
        <v>297.48</v>
      </c>
      <c r="F81" s="15">
        <v>3.2000000000000002E-3</v>
      </c>
      <c r="G81" s="15">
        <v>6.7176E-2</v>
      </c>
    </row>
    <row r="82" spans="1:7" x14ac:dyDescent="0.3">
      <c r="A82" s="16" t="s">
        <v>124</v>
      </c>
      <c r="B82" s="31"/>
      <c r="C82" s="31"/>
      <c r="D82" s="17"/>
      <c r="E82" s="37">
        <v>1292.28</v>
      </c>
      <c r="F82" s="38">
        <v>1.3899999999999999E-2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21" t="s">
        <v>154</v>
      </c>
      <c r="B84" s="32"/>
      <c r="C84" s="32"/>
      <c r="D84" s="22"/>
      <c r="E84" s="18">
        <v>1292.28</v>
      </c>
      <c r="F84" s="19">
        <v>1.3899999999999999E-2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155</v>
      </c>
      <c r="B87" s="30"/>
      <c r="C87" s="30"/>
      <c r="D87" s="13"/>
      <c r="E87" s="14"/>
      <c r="F87" s="15"/>
      <c r="G87" s="15"/>
    </row>
    <row r="88" spans="1:7" x14ac:dyDescent="0.3">
      <c r="A88" s="12" t="s">
        <v>156</v>
      </c>
      <c r="B88" s="30"/>
      <c r="C88" s="30"/>
      <c r="D88" s="13"/>
      <c r="E88" s="14">
        <v>5387.98</v>
      </c>
      <c r="F88" s="15">
        <v>5.8000000000000003E-2</v>
      </c>
      <c r="G88" s="15">
        <v>6.8055000000000004E-2</v>
      </c>
    </row>
    <row r="89" spans="1:7" x14ac:dyDescent="0.3">
      <c r="A89" s="16" t="s">
        <v>124</v>
      </c>
      <c r="B89" s="31"/>
      <c r="C89" s="31"/>
      <c r="D89" s="17"/>
      <c r="E89" s="37">
        <v>5387.98</v>
      </c>
      <c r="F89" s="38">
        <v>5.8000000000000003E-2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21" t="s">
        <v>154</v>
      </c>
      <c r="B91" s="32"/>
      <c r="C91" s="32"/>
      <c r="D91" s="22"/>
      <c r="E91" s="18">
        <v>5387.98</v>
      </c>
      <c r="F91" s="19">
        <v>5.8000000000000003E-2</v>
      </c>
      <c r="G91" s="20"/>
    </row>
    <row r="92" spans="1:7" x14ac:dyDescent="0.3">
      <c r="A92" s="12" t="s">
        <v>157</v>
      </c>
      <c r="B92" s="30"/>
      <c r="C92" s="30"/>
      <c r="D92" s="13"/>
      <c r="E92" s="14">
        <v>2.0092004999999999</v>
      </c>
      <c r="F92" s="15">
        <v>2.0999999999999999E-5</v>
      </c>
      <c r="G92" s="15"/>
    </row>
    <row r="93" spans="1:7" x14ac:dyDescent="0.3">
      <c r="A93" s="12" t="s">
        <v>158</v>
      </c>
      <c r="B93" s="30"/>
      <c r="C93" s="30"/>
      <c r="D93" s="13"/>
      <c r="E93" s="14">
        <v>422.15079950000001</v>
      </c>
      <c r="F93" s="15">
        <v>4.5789999999999997E-3</v>
      </c>
      <c r="G93" s="15">
        <v>6.8055000000000004E-2</v>
      </c>
    </row>
    <row r="94" spans="1:7" x14ac:dyDescent="0.3">
      <c r="A94" s="25" t="s">
        <v>159</v>
      </c>
      <c r="B94" s="33"/>
      <c r="C94" s="33"/>
      <c r="D94" s="26"/>
      <c r="E94" s="27">
        <v>92822.77</v>
      </c>
      <c r="F94" s="28">
        <v>1</v>
      </c>
      <c r="G94" s="28"/>
    </row>
    <row r="96" spans="1:7" x14ac:dyDescent="0.3">
      <c r="A96" s="1" t="s">
        <v>1687</v>
      </c>
    </row>
    <row r="99" spans="1:5" x14ac:dyDescent="0.3">
      <c r="A99" s="1" t="s">
        <v>162</v>
      </c>
    </row>
    <row r="100" spans="1:5" x14ac:dyDescent="0.3">
      <c r="A100" s="53" t="s">
        <v>163</v>
      </c>
      <c r="B100" s="34" t="s">
        <v>112</v>
      </c>
    </row>
    <row r="101" spans="1:5" x14ac:dyDescent="0.3">
      <c r="A101" t="s">
        <v>164</v>
      </c>
    </row>
    <row r="102" spans="1:5" x14ac:dyDescent="0.3">
      <c r="A102" t="s">
        <v>165</v>
      </c>
      <c r="B102" t="s">
        <v>166</v>
      </c>
      <c r="C102" t="s">
        <v>166</v>
      </c>
    </row>
    <row r="103" spans="1:5" x14ac:dyDescent="0.3">
      <c r="B103" s="54">
        <v>45169</v>
      </c>
      <c r="C103" s="54">
        <v>45198</v>
      </c>
    </row>
    <row r="104" spans="1:5" x14ac:dyDescent="0.3">
      <c r="A104" t="s">
        <v>170</v>
      </c>
      <c r="B104">
        <v>21.612200000000001</v>
      </c>
      <c r="C104">
        <v>21.960599999999999</v>
      </c>
      <c r="E104" s="2"/>
    </row>
    <row r="105" spans="1:5" x14ac:dyDescent="0.3">
      <c r="A105" t="s">
        <v>171</v>
      </c>
      <c r="B105">
        <v>21.612200000000001</v>
      </c>
      <c r="C105">
        <v>21.960599999999999</v>
      </c>
      <c r="E105" s="2"/>
    </row>
    <row r="106" spans="1:5" x14ac:dyDescent="0.3">
      <c r="A106" t="s">
        <v>634</v>
      </c>
      <c r="B106">
        <v>20.673999999999999</v>
      </c>
      <c r="C106">
        <v>20.9849</v>
      </c>
      <c r="E106" s="2"/>
    </row>
    <row r="107" spans="1:5" x14ac:dyDescent="0.3">
      <c r="A107" t="s">
        <v>635</v>
      </c>
      <c r="B107">
        <v>20.672999999999998</v>
      </c>
      <c r="C107">
        <v>20.983899999999998</v>
      </c>
      <c r="E107" s="2"/>
    </row>
    <row r="108" spans="1:5" x14ac:dyDescent="0.3">
      <c r="E108" s="2"/>
    </row>
    <row r="109" spans="1:5" x14ac:dyDescent="0.3">
      <c r="A109" t="s">
        <v>181</v>
      </c>
      <c r="B109" s="34" t="s">
        <v>112</v>
      </c>
    </row>
    <row r="110" spans="1:5" x14ac:dyDescent="0.3">
      <c r="A110" t="s">
        <v>182</v>
      </c>
      <c r="B110" s="34" t="s">
        <v>112</v>
      </c>
    </row>
    <row r="111" spans="1:5" ht="30" customHeight="1" x14ac:dyDescent="0.3">
      <c r="A111" s="53" t="s">
        <v>183</v>
      </c>
      <c r="B111" s="34" t="s">
        <v>112</v>
      </c>
    </row>
    <row r="112" spans="1:5" ht="30" customHeight="1" x14ac:dyDescent="0.3">
      <c r="A112" s="53" t="s">
        <v>184</v>
      </c>
      <c r="B112" s="34" t="s">
        <v>112</v>
      </c>
    </row>
    <row r="113" spans="1:4" x14ac:dyDescent="0.3">
      <c r="A113" t="s">
        <v>1688</v>
      </c>
      <c r="B113" s="55">
        <v>0.894258</v>
      </c>
    </row>
    <row r="114" spans="1:4" ht="45" customHeight="1" x14ac:dyDescent="0.3">
      <c r="A114" s="53" t="s">
        <v>186</v>
      </c>
      <c r="B114" s="34">
        <v>5712.1701000000003</v>
      </c>
    </row>
    <row r="115" spans="1:4" ht="30" customHeight="1" x14ac:dyDescent="0.3">
      <c r="A115" s="53" t="s">
        <v>187</v>
      </c>
      <c r="B115" s="34" t="s">
        <v>112</v>
      </c>
    </row>
    <row r="116" spans="1:4" ht="30" customHeight="1" x14ac:dyDescent="0.3">
      <c r="A116" s="53" t="s">
        <v>188</v>
      </c>
      <c r="B116" s="34" t="s">
        <v>112</v>
      </c>
    </row>
    <row r="117" spans="1:4" x14ac:dyDescent="0.3">
      <c r="A117" t="s">
        <v>189</v>
      </c>
      <c r="B117" s="34" t="s">
        <v>112</v>
      </c>
    </row>
    <row r="118" spans="1:4" x14ac:dyDescent="0.3">
      <c r="A118" t="s">
        <v>190</v>
      </c>
      <c r="B118" s="34" t="s">
        <v>112</v>
      </c>
    </row>
    <row r="120" spans="1:4" ht="70.05" customHeight="1" x14ac:dyDescent="0.3">
      <c r="A120" s="76" t="s">
        <v>200</v>
      </c>
      <c r="B120" s="76" t="s">
        <v>201</v>
      </c>
      <c r="C120" s="76" t="s">
        <v>5</v>
      </c>
      <c r="D120" s="76" t="s">
        <v>6</v>
      </c>
    </row>
    <row r="121" spans="1:4" ht="70.05" customHeight="1" x14ac:dyDescent="0.3">
      <c r="A121" s="76" t="s">
        <v>2213</v>
      </c>
      <c r="B121" s="76"/>
      <c r="C121" s="76" t="s">
        <v>74</v>
      </c>
      <c r="D12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8"/>
  <sheetViews>
    <sheetView showGridLines="0" workbookViewId="0">
      <pane ySplit="4" topLeftCell="A78" activePane="bottomLeft" state="frozen"/>
      <selection pane="bottomLeft" activeCell="C78" sqref="C78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2214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2215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1307</v>
      </c>
      <c r="B8" s="30" t="s">
        <v>1308</v>
      </c>
      <c r="C8" s="30" t="s">
        <v>1202</v>
      </c>
      <c r="D8" s="13">
        <v>1654</v>
      </c>
      <c r="E8" s="14">
        <v>31.75</v>
      </c>
      <c r="F8" s="15">
        <v>3.9399999999999998E-2</v>
      </c>
      <c r="G8" s="15"/>
    </row>
    <row r="9" spans="1:8" x14ac:dyDescent="0.3">
      <c r="A9" s="12" t="s">
        <v>1461</v>
      </c>
      <c r="B9" s="30" t="s">
        <v>1462</v>
      </c>
      <c r="C9" s="30" t="s">
        <v>1239</v>
      </c>
      <c r="D9" s="13">
        <v>21335</v>
      </c>
      <c r="E9" s="14">
        <v>29.51</v>
      </c>
      <c r="F9" s="15">
        <v>3.6600000000000001E-2</v>
      </c>
      <c r="G9" s="15"/>
    </row>
    <row r="10" spans="1:8" x14ac:dyDescent="0.3">
      <c r="A10" s="12" t="s">
        <v>1800</v>
      </c>
      <c r="B10" s="30" t="s">
        <v>1801</v>
      </c>
      <c r="C10" s="30" t="s">
        <v>1202</v>
      </c>
      <c r="D10" s="13">
        <v>2351</v>
      </c>
      <c r="E10" s="14">
        <v>28.62</v>
      </c>
      <c r="F10" s="15">
        <v>3.5499999999999997E-2</v>
      </c>
      <c r="G10" s="15"/>
    </row>
    <row r="11" spans="1:8" x14ac:dyDescent="0.3">
      <c r="A11" s="12" t="s">
        <v>1419</v>
      </c>
      <c r="B11" s="30" t="s">
        <v>1420</v>
      </c>
      <c r="C11" s="30" t="s">
        <v>1421</v>
      </c>
      <c r="D11" s="13">
        <v>1313</v>
      </c>
      <c r="E11" s="14">
        <v>27.31</v>
      </c>
      <c r="F11" s="15">
        <v>3.39E-2</v>
      </c>
      <c r="G11" s="15"/>
    </row>
    <row r="12" spans="1:8" x14ac:dyDescent="0.3">
      <c r="A12" s="12" t="s">
        <v>1133</v>
      </c>
      <c r="B12" s="30" t="s">
        <v>1134</v>
      </c>
      <c r="C12" s="30" t="s">
        <v>1124</v>
      </c>
      <c r="D12" s="13">
        <v>11089</v>
      </c>
      <c r="E12" s="14">
        <v>23.72</v>
      </c>
      <c r="F12" s="15">
        <v>2.9399999999999999E-2</v>
      </c>
      <c r="G12" s="15"/>
    </row>
    <row r="13" spans="1:8" x14ac:dyDescent="0.3">
      <c r="A13" s="12" t="s">
        <v>1237</v>
      </c>
      <c r="B13" s="30" t="s">
        <v>1238</v>
      </c>
      <c r="C13" s="30" t="s">
        <v>1239</v>
      </c>
      <c r="D13" s="13">
        <v>1180</v>
      </c>
      <c r="E13" s="14">
        <v>22.75</v>
      </c>
      <c r="F13" s="15">
        <v>2.8199999999999999E-2</v>
      </c>
      <c r="G13" s="15"/>
    </row>
    <row r="14" spans="1:8" x14ac:dyDescent="0.3">
      <c r="A14" s="12" t="s">
        <v>1428</v>
      </c>
      <c r="B14" s="30" t="s">
        <v>1429</v>
      </c>
      <c r="C14" s="30" t="s">
        <v>1363</v>
      </c>
      <c r="D14" s="13">
        <v>2254</v>
      </c>
      <c r="E14" s="14">
        <v>22.35</v>
      </c>
      <c r="F14" s="15">
        <v>2.7699999999999999E-2</v>
      </c>
      <c r="G14" s="15"/>
    </row>
    <row r="15" spans="1:8" x14ac:dyDescent="0.3">
      <c r="A15" s="12" t="s">
        <v>1465</v>
      </c>
      <c r="B15" s="30" t="s">
        <v>1466</v>
      </c>
      <c r="C15" s="30" t="s">
        <v>1295</v>
      </c>
      <c r="D15" s="13">
        <v>909</v>
      </c>
      <c r="E15" s="14">
        <v>22.18</v>
      </c>
      <c r="F15" s="15">
        <v>2.75E-2</v>
      </c>
      <c r="G15" s="15"/>
    </row>
    <row r="16" spans="1:8" x14ac:dyDescent="0.3">
      <c r="A16" s="12" t="s">
        <v>1233</v>
      </c>
      <c r="B16" s="30" t="s">
        <v>1234</v>
      </c>
      <c r="C16" s="30" t="s">
        <v>1156</v>
      </c>
      <c r="D16" s="13">
        <v>8374</v>
      </c>
      <c r="E16" s="14">
        <v>21.97</v>
      </c>
      <c r="F16" s="15">
        <v>2.7199999999999998E-2</v>
      </c>
      <c r="G16" s="15"/>
    </row>
    <row r="17" spans="1:7" x14ac:dyDescent="0.3">
      <c r="A17" s="12" t="s">
        <v>1698</v>
      </c>
      <c r="B17" s="30" t="s">
        <v>1699</v>
      </c>
      <c r="C17" s="30" t="s">
        <v>1132</v>
      </c>
      <c r="D17" s="13">
        <v>1387</v>
      </c>
      <c r="E17" s="14">
        <v>21.11</v>
      </c>
      <c r="F17" s="15">
        <v>2.6200000000000001E-2</v>
      </c>
      <c r="G17" s="15"/>
    </row>
    <row r="18" spans="1:7" x14ac:dyDescent="0.3">
      <c r="A18" s="12" t="s">
        <v>1391</v>
      </c>
      <c r="B18" s="30" t="s">
        <v>1392</v>
      </c>
      <c r="C18" s="30" t="s">
        <v>1371</v>
      </c>
      <c r="D18" s="13">
        <v>1493</v>
      </c>
      <c r="E18" s="14">
        <v>20.74</v>
      </c>
      <c r="F18" s="15">
        <v>2.5700000000000001E-2</v>
      </c>
      <c r="G18" s="15"/>
    </row>
    <row r="19" spans="1:7" x14ac:dyDescent="0.3">
      <c r="A19" s="12" t="s">
        <v>1331</v>
      </c>
      <c r="B19" s="30" t="s">
        <v>1332</v>
      </c>
      <c r="C19" s="30" t="s">
        <v>1182</v>
      </c>
      <c r="D19" s="13">
        <v>79</v>
      </c>
      <c r="E19" s="14">
        <v>20.12</v>
      </c>
      <c r="F19" s="15">
        <v>2.4899999999999999E-2</v>
      </c>
      <c r="G19" s="15"/>
    </row>
    <row r="20" spans="1:7" x14ac:dyDescent="0.3">
      <c r="A20" s="12" t="s">
        <v>1177</v>
      </c>
      <c r="B20" s="30" t="s">
        <v>1178</v>
      </c>
      <c r="C20" s="30" t="s">
        <v>1179</v>
      </c>
      <c r="D20" s="13">
        <v>16057</v>
      </c>
      <c r="E20" s="14">
        <v>19.97</v>
      </c>
      <c r="F20" s="15">
        <v>2.4799999999999999E-2</v>
      </c>
      <c r="G20" s="15"/>
    </row>
    <row r="21" spans="1:7" x14ac:dyDescent="0.3">
      <c r="A21" s="12" t="s">
        <v>1406</v>
      </c>
      <c r="B21" s="30" t="s">
        <v>1407</v>
      </c>
      <c r="C21" s="30" t="s">
        <v>1167</v>
      </c>
      <c r="D21" s="13">
        <v>1522</v>
      </c>
      <c r="E21" s="14">
        <v>19.93</v>
      </c>
      <c r="F21" s="15">
        <v>2.47E-2</v>
      </c>
      <c r="G21" s="15"/>
    </row>
    <row r="22" spans="1:7" x14ac:dyDescent="0.3">
      <c r="A22" s="12" t="s">
        <v>1333</v>
      </c>
      <c r="B22" s="30" t="s">
        <v>1334</v>
      </c>
      <c r="C22" s="30" t="s">
        <v>1127</v>
      </c>
      <c r="D22" s="13">
        <v>21869</v>
      </c>
      <c r="E22" s="14">
        <v>19.89</v>
      </c>
      <c r="F22" s="15">
        <v>2.47E-2</v>
      </c>
      <c r="G22" s="15"/>
    </row>
    <row r="23" spans="1:7" x14ac:dyDescent="0.3">
      <c r="A23" s="12" t="s">
        <v>1354</v>
      </c>
      <c r="B23" s="30" t="s">
        <v>1355</v>
      </c>
      <c r="C23" s="30" t="s">
        <v>1274</v>
      </c>
      <c r="D23" s="13">
        <v>3686</v>
      </c>
      <c r="E23" s="14">
        <v>19.57</v>
      </c>
      <c r="F23" s="15">
        <v>2.4299999999999999E-2</v>
      </c>
      <c r="G23" s="15"/>
    </row>
    <row r="24" spans="1:7" x14ac:dyDescent="0.3">
      <c r="A24" s="12" t="s">
        <v>2070</v>
      </c>
      <c r="B24" s="30" t="s">
        <v>2071</v>
      </c>
      <c r="C24" s="30" t="s">
        <v>1295</v>
      </c>
      <c r="D24" s="13">
        <v>865</v>
      </c>
      <c r="E24" s="14">
        <v>19.46</v>
      </c>
      <c r="F24" s="15">
        <v>2.41E-2</v>
      </c>
      <c r="G24" s="15"/>
    </row>
    <row r="25" spans="1:7" x14ac:dyDescent="0.3">
      <c r="A25" s="12" t="s">
        <v>1387</v>
      </c>
      <c r="B25" s="30" t="s">
        <v>1388</v>
      </c>
      <c r="C25" s="30" t="s">
        <v>1153</v>
      </c>
      <c r="D25" s="13">
        <v>530</v>
      </c>
      <c r="E25" s="14">
        <v>19.46</v>
      </c>
      <c r="F25" s="15">
        <v>2.41E-2</v>
      </c>
      <c r="G25" s="15"/>
    </row>
    <row r="26" spans="1:7" x14ac:dyDescent="0.3">
      <c r="A26" s="12" t="s">
        <v>1449</v>
      </c>
      <c r="B26" s="30" t="s">
        <v>1450</v>
      </c>
      <c r="C26" s="30" t="s">
        <v>1421</v>
      </c>
      <c r="D26" s="13">
        <v>462</v>
      </c>
      <c r="E26" s="14">
        <v>19.239999999999998</v>
      </c>
      <c r="F26" s="15">
        <v>2.3900000000000001E-2</v>
      </c>
      <c r="G26" s="15"/>
    </row>
    <row r="27" spans="1:7" x14ac:dyDescent="0.3">
      <c r="A27" s="12" t="s">
        <v>1361</v>
      </c>
      <c r="B27" s="30" t="s">
        <v>1362</v>
      </c>
      <c r="C27" s="30" t="s">
        <v>1363</v>
      </c>
      <c r="D27" s="13">
        <v>3483</v>
      </c>
      <c r="E27" s="14">
        <v>19.21</v>
      </c>
      <c r="F27" s="15">
        <v>2.3800000000000002E-2</v>
      </c>
      <c r="G27" s="15"/>
    </row>
    <row r="28" spans="1:7" x14ac:dyDescent="0.3">
      <c r="A28" s="12" t="s">
        <v>1260</v>
      </c>
      <c r="B28" s="30" t="s">
        <v>1261</v>
      </c>
      <c r="C28" s="30" t="s">
        <v>1182</v>
      </c>
      <c r="D28" s="13">
        <v>4376</v>
      </c>
      <c r="E28" s="14">
        <v>18.59</v>
      </c>
      <c r="F28" s="15">
        <v>2.3E-2</v>
      </c>
      <c r="G28" s="15"/>
    </row>
    <row r="29" spans="1:7" x14ac:dyDescent="0.3">
      <c r="A29" s="12" t="s">
        <v>1349</v>
      </c>
      <c r="B29" s="30" t="s">
        <v>1350</v>
      </c>
      <c r="C29" s="30" t="s">
        <v>1351</v>
      </c>
      <c r="D29" s="13">
        <v>735</v>
      </c>
      <c r="E29" s="14">
        <v>17.5</v>
      </c>
      <c r="F29" s="15">
        <v>2.1700000000000001E-2</v>
      </c>
      <c r="G29" s="15"/>
    </row>
    <row r="30" spans="1:7" x14ac:dyDescent="0.3">
      <c r="A30" s="12" t="s">
        <v>1317</v>
      </c>
      <c r="B30" s="30" t="s">
        <v>1318</v>
      </c>
      <c r="C30" s="30" t="s">
        <v>1250</v>
      </c>
      <c r="D30" s="13">
        <v>1733</v>
      </c>
      <c r="E30" s="14">
        <v>17.46</v>
      </c>
      <c r="F30" s="15">
        <v>2.1600000000000001E-2</v>
      </c>
      <c r="G30" s="15"/>
    </row>
    <row r="31" spans="1:7" x14ac:dyDescent="0.3">
      <c r="A31" s="12" t="s">
        <v>1473</v>
      </c>
      <c r="B31" s="30" t="s">
        <v>1474</v>
      </c>
      <c r="C31" s="30" t="s">
        <v>1414</v>
      </c>
      <c r="D31" s="13">
        <v>3082</v>
      </c>
      <c r="E31" s="14">
        <v>17.309999999999999</v>
      </c>
      <c r="F31" s="15">
        <v>2.1499999999999998E-2</v>
      </c>
      <c r="G31" s="15"/>
    </row>
    <row r="32" spans="1:7" x14ac:dyDescent="0.3">
      <c r="A32" s="12" t="s">
        <v>1393</v>
      </c>
      <c r="B32" s="30" t="s">
        <v>1394</v>
      </c>
      <c r="C32" s="30" t="s">
        <v>1199</v>
      </c>
      <c r="D32" s="13">
        <v>479</v>
      </c>
      <c r="E32" s="14">
        <v>16.54</v>
      </c>
      <c r="F32" s="15">
        <v>2.0500000000000001E-2</v>
      </c>
      <c r="G32" s="15"/>
    </row>
    <row r="33" spans="1:7" x14ac:dyDescent="0.3">
      <c r="A33" s="12" t="s">
        <v>1734</v>
      </c>
      <c r="B33" s="30" t="s">
        <v>1735</v>
      </c>
      <c r="C33" s="30" t="s">
        <v>1363</v>
      </c>
      <c r="D33" s="13">
        <v>794</v>
      </c>
      <c r="E33" s="14">
        <v>15.92</v>
      </c>
      <c r="F33" s="15">
        <v>1.9699999999999999E-2</v>
      </c>
      <c r="G33" s="15"/>
    </row>
    <row r="34" spans="1:7" x14ac:dyDescent="0.3">
      <c r="A34" s="12" t="s">
        <v>1214</v>
      </c>
      <c r="B34" s="30" t="s">
        <v>1215</v>
      </c>
      <c r="C34" s="30" t="s">
        <v>1216</v>
      </c>
      <c r="D34" s="13">
        <v>7085</v>
      </c>
      <c r="E34" s="14">
        <v>15.77</v>
      </c>
      <c r="F34" s="15">
        <v>1.95E-2</v>
      </c>
      <c r="G34" s="15"/>
    </row>
    <row r="35" spans="1:7" x14ac:dyDescent="0.3">
      <c r="A35" s="12" t="s">
        <v>1175</v>
      </c>
      <c r="B35" s="30" t="s">
        <v>1176</v>
      </c>
      <c r="C35" s="30" t="s">
        <v>1164</v>
      </c>
      <c r="D35" s="13">
        <v>2187</v>
      </c>
      <c r="E35" s="14">
        <v>15.34</v>
      </c>
      <c r="F35" s="15">
        <v>1.9E-2</v>
      </c>
      <c r="G35" s="15"/>
    </row>
    <row r="36" spans="1:7" x14ac:dyDescent="0.3">
      <c r="A36" s="12" t="s">
        <v>1170</v>
      </c>
      <c r="B36" s="30" t="s">
        <v>1171</v>
      </c>
      <c r="C36" s="30" t="s">
        <v>1124</v>
      </c>
      <c r="D36" s="13">
        <v>3998</v>
      </c>
      <c r="E36" s="14">
        <v>15.04</v>
      </c>
      <c r="F36" s="15">
        <v>1.8599999999999998E-2</v>
      </c>
      <c r="G36" s="15"/>
    </row>
    <row r="37" spans="1:7" x14ac:dyDescent="0.3">
      <c r="A37" s="12" t="s">
        <v>1710</v>
      </c>
      <c r="B37" s="30" t="s">
        <v>1711</v>
      </c>
      <c r="C37" s="30" t="s">
        <v>1421</v>
      </c>
      <c r="D37" s="13">
        <v>407</v>
      </c>
      <c r="E37" s="14">
        <v>14.96</v>
      </c>
      <c r="F37" s="15">
        <v>1.8499999999999999E-2</v>
      </c>
      <c r="G37" s="15"/>
    </row>
    <row r="38" spans="1:7" x14ac:dyDescent="0.3">
      <c r="A38" s="12" t="s">
        <v>1168</v>
      </c>
      <c r="B38" s="30" t="s">
        <v>1169</v>
      </c>
      <c r="C38" s="30" t="s">
        <v>1124</v>
      </c>
      <c r="D38" s="13">
        <v>17708</v>
      </c>
      <c r="E38" s="14">
        <v>14.2</v>
      </c>
      <c r="F38" s="15">
        <v>1.7600000000000001E-2</v>
      </c>
      <c r="G38" s="15"/>
    </row>
    <row r="39" spans="1:7" x14ac:dyDescent="0.3">
      <c r="A39" s="12" t="s">
        <v>1367</v>
      </c>
      <c r="B39" s="30" t="s">
        <v>1368</v>
      </c>
      <c r="C39" s="30" t="s">
        <v>1202</v>
      </c>
      <c r="D39" s="13">
        <v>1748</v>
      </c>
      <c r="E39" s="14">
        <v>13.83</v>
      </c>
      <c r="F39" s="15">
        <v>1.7100000000000001E-2</v>
      </c>
      <c r="G39" s="15"/>
    </row>
    <row r="40" spans="1:7" x14ac:dyDescent="0.3">
      <c r="A40" s="12" t="s">
        <v>1372</v>
      </c>
      <c r="B40" s="30" t="s">
        <v>1373</v>
      </c>
      <c r="C40" s="30" t="s">
        <v>1358</v>
      </c>
      <c r="D40" s="13">
        <v>14127</v>
      </c>
      <c r="E40" s="14">
        <v>13.56</v>
      </c>
      <c r="F40" s="15">
        <v>1.6799999999999999E-2</v>
      </c>
      <c r="G40" s="15"/>
    </row>
    <row r="41" spans="1:7" x14ac:dyDescent="0.3">
      <c r="A41" s="12" t="s">
        <v>1832</v>
      </c>
      <c r="B41" s="30" t="s">
        <v>1833</v>
      </c>
      <c r="C41" s="30" t="s">
        <v>1167</v>
      </c>
      <c r="D41" s="13">
        <v>2315</v>
      </c>
      <c r="E41" s="14">
        <v>13.11</v>
      </c>
      <c r="F41" s="15">
        <v>1.6199999999999999E-2</v>
      </c>
      <c r="G41" s="15"/>
    </row>
    <row r="42" spans="1:7" x14ac:dyDescent="0.3">
      <c r="A42" s="12" t="s">
        <v>1325</v>
      </c>
      <c r="B42" s="30" t="s">
        <v>1326</v>
      </c>
      <c r="C42" s="30" t="s">
        <v>1153</v>
      </c>
      <c r="D42" s="13">
        <v>316</v>
      </c>
      <c r="E42" s="14">
        <v>12.95</v>
      </c>
      <c r="F42" s="15">
        <v>1.61E-2</v>
      </c>
      <c r="G42" s="15"/>
    </row>
    <row r="43" spans="1:7" x14ac:dyDescent="0.3">
      <c r="A43" s="12" t="s">
        <v>1848</v>
      </c>
      <c r="B43" s="30" t="s">
        <v>1849</v>
      </c>
      <c r="C43" s="30" t="s">
        <v>1421</v>
      </c>
      <c r="D43" s="13">
        <v>12182</v>
      </c>
      <c r="E43" s="14">
        <v>12.36</v>
      </c>
      <c r="F43" s="15">
        <v>1.5299999999999999E-2</v>
      </c>
      <c r="G43" s="15"/>
    </row>
    <row r="44" spans="1:7" x14ac:dyDescent="0.3">
      <c r="A44" s="12" t="s">
        <v>1262</v>
      </c>
      <c r="B44" s="30" t="s">
        <v>1263</v>
      </c>
      <c r="C44" s="30" t="s">
        <v>1264</v>
      </c>
      <c r="D44" s="13">
        <v>1811</v>
      </c>
      <c r="E44" s="14">
        <v>12.33</v>
      </c>
      <c r="F44" s="15">
        <v>1.5299999999999999E-2</v>
      </c>
      <c r="G44" s="15"/>
    </row>
    <row r="45" spans="1:7" x14ac:dyDescent="0.3">
      <c r="A45" s="12" t="s">
        <v>2052</v>
      </c>
      <c r="B45" s="30" t="s">
        <v>2053</v>
      </c>
      <c r="C45" s="30" t="s">
        <v>1250</v>
      </c>
      <c r="D45" s="13">
        <v>1273</v>
      </c>
      <c r="E45" s="14">
        <v>12.04</v>
      </c>
      <c r="F45" s="15">
        <v>1.49E-2</v>
      </c>
      <c r="G45" s="15"/>
    </row>
    <row r="46" spans="1:7" x14ac:dyDescent="0.3">
      <c r="A46" s="12" t="s">
        <v>1404</v>
      </c>
      <c r="B46" s="30" t="s">
        <v>1405</v>
      </c>
      <c r="C46" s="30" t="s">
        <v>1145</v>
      </c>
      <c r="D46" s="13">
        <v>544</v>
      </c>
      <c r="E46" s="14">
        <v>10.49</v>
      </c>
      <c r="F46" s="15">
        <v>1.2999999999999999E-2</v>
      </c>
      <c r="G46" s="15"/>
    </row>
    <row r="47" spans="1:7" x14ac:dyDescent="0.3">
      <c r="A47" s="12" t="s">
        <v>2066</v>
      </c>
      <c r="B47" s="30" t="s">
        <v>2067</v>
      </c>
      <c r="C47" s="30" t="s">
        <v>1156</v>
      </c>
      <c r="D47" s="13">
        <v>992</v>
      </c>
      <c r="E47" s="14">
        <v>9.7899999999999991</v>
      </c>
      <c r="F47" s="15">
        <v>1.21E-2</v>
      </c>
      <c r="G47" s="15"/>
    </row>
    <row r="48" spans="1:7" x14ac:dyDescent="0.3">
      <c r="A48" s="12" t="s">
        <v>1356</v>
      </c>
      <c r="B48" s="30" t="s">
        <v>1357</v>
      </c>
      <c r="C48" s="30" t="s">
        <v>1358</v>
      </c>
      <c r="D48" s="13">
        <v>50</v>
      </c>
      <c r="E48" s="14">
        <v>9.51</v>
      </c>
      <c r="F48" s="15">
        <v>1.18E-2</v>
      </c>
      <c r="G48" s="15"/>
    </row>
    <row r="49" spans="1:7" x14ac:dyDescent="0.3">
      <c r="A49" s="12" t="s">
        <v>1812</v>
      </c>
      <c r="B49" s="30" t="s">
        <v>1813</v>
      </c>
      <c r="C49" s="30" t="s">
        <v>1371</v>
      </c>
      <c r="D49" s="13">
        <v>1666</v>
      </c>
      <c r="E49" s="14">
        <v>9.48</v>
      </c>
      <c r="F49" s="15">
        <v>1.17E-2</v>
      </c>
      <c r="G49" s="15"/>
    </row>
    <row r="50" spans="1:7" x14ac:dyDescent="0.3">
      <c r="A50" s="12" t="s">
        <v>1422</v>
      </c>
      <c r="B50" s="30" t="s">
        <v>1423</v>
      </c>
      <c r="C50" s="30" t="s">
        <v>1145</v>
      </c>
      <c r="D50" s="13">
        <v>1507</v>
      </c>
      <c r="E50" s="14">
        <v>9.27</v>
      </c>
      <c r="F50" s="15">
        <v>1.15E-2</v>
      </c>
      <c r="G50" s="15"/>
    </row>
    <row r="51" spans="1:7" x14ac:dyDescent="0.3">
      <c r="A51" s="12" t="s">
        <v>2074</v>
      </c>
      <c r="B51" s="30" t="s">
        <v>2075</v>
      </c>
      <c r="C51" s="30" t="s">
        <v>1202</v>
      </c>
      <c r="D51" s="13">
        <v>118</v>
      </c>
      <c r="E51" s="14">
        <v>8.39</v>
      </c>
      <c r="F51" s="15">
        <v>1.04E-2</v>
      </c>
      <c r="G51" s="15"/>
    </row>
    <row r="52" spans="1:7" x14ac:dyDescent="0.3">
      <c r="A52" s="12" t="s">
        <v>1991</v>
      </c>
      <c r="B52" s="30" t="s">
        <v>1992</v>
      </c>
      <c r="C52" s="30" t="s">
        <v>1202</v>
      </c>
      <c r="D52" s="13">
        <v>646</v>
      </c>
      <c r="E52" s="14">
        <v>8.09</v>
      </c>
      <c r="F52" s="15">
        <v>0.01</v>
      </c>
      <c r="G52" s="15"/>
    </row>
    <row r="53" spans="1:7" x14ac:dyDescent="0.3">
      <c r="A53" s="12" t="s">
        <v>2084</v>
      </c>
      <c r="B53" s="30" t="s">
        <v>2085</v>
      </c>
      <c r="C53" s="30" t="s">
        <v>1156</v>
      </c>
      <c r="D53" s="13">
        <v>911</v>
      </c>
      <c r="E53" s="14">
        <v>7.38</v>
      </c>
      <c r="F53" s="15">
        <v>9.1999999999999998E-3</v>
      </c>
      <c r="G53" s="15"/>
    </row>
    <row r="54" spans="1:7" x14ac:dyDescent="0.3">
      <c r="A54" s="12" t="s">
        <v>2108</v>
      </c>
      <c r="B54" s="30" t="s">
        <v>2109</v>
      </c>
      <c r="C54" s="30" t="s">
        <v>1179</v>
      </c>
      <c r="D54" s="13">
        <v>749</v>
      </c>
      <c r="E54" s="14">
        <v>4.59</v>
      </c>
      <c r="F54" s="15">
        <v>5.7000000000000002E-3</v>
      </c>
      <c r="G54" s="15"/>
    </row>
    <row r="55" spans="1:7" x14ac:dyDescent="0.3">
      <c r="A55" s="12" t="s">
        <v>1752</v>
      </c>
      <c r="B55" s="30" t="s">
        <v>1753</v>
      </c>
      <c r="C55" s="30" t="s">
        <v>1363</v>
      </c>
      <c r="D55" s="13">
        <v>25</v>
      </c>
      <c r="E55" s="14">
        <v>4.49</v>
      </c>
      <c r="F55" s="15">
        <v>5.5999999999999999E-3</v>
      </c>
      <c r="G55" s="15"/>
    </row>
    <row r="56" spans="1:7" x14ac:dyDescent="0.3">
      <c r="A56" s="12" t="s">
        <v>2110</v>
      </c>
      <c r="B56" s="30" t="s">
        <v>2111</v>
      </c>
      <c r="C56" s="30" t="s">
        <v>1167</v>
      </c>
      <c r="D56" s="13">
        <v>689</v>
      </c>
      <c r="E56" s="14">
        <v>4.4800000000000004</v>
      </c>
      <c r="F56" s="15">
        <v>5.4999999999999997E-3</v>
      </c>
      <c r="G56" s="15"/>
    </row>
    <row r="57" spans="1:7" x14ac:dyDescent="0.3">
      <c r="A57" s="12" t="s">
        <v>2118</v>
      </c>
      <c r="B57" s="30" t="s">
        <v>2119</v>
      </c>
      <c r="C57" s="30" t="s">
        <v>1414</v>
      </c>
      <c r="D57" s="13">
        <v>425</v>
      </c>
      <c r="E57" s="14">
        <v>1.43</v>
      </c>
      <c r="F57" s="15">
        <v>1.8E-3</v>
      </c>
      <c r="G57" s="15"/>
    </row>
    <row r="58" spans="1:7" x14ac:dyDescent="0.3">
      <c r="A58" s="16" t="s">
        <v>124</v>
      </c>
      <c r="B58" s="31"/>
      <c r="C58" s="31"/>
      <c r="D58" s="17"/>
      <c r="E58" s="37">
        <v>805.06</v>
      </c>
      <c r="F58" s="38">
        <v>0.99780000000000002</v>
      </c>
      <c r="G58" s="20"/>
    </row>
    <row r="59" spans="1:7" x14ac:dyDescent="0.3">
      <c r="A59" s="16" t="s">
        <v>1477</v>
      </c>
      <c r="B59" s="30"/>
      <c r="C59" s="30"/>
      <c r="D59" s="13"/>
      <c r="E59" s="14"/>
      <c r="F59" s="15"/>
      <c r="G59" s="15"/>
    </row>
    <row r="60" spans="1:7" x14ac:dyDescent="0.3">
      <c r="A60" s="16" t="s">
        <v>124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154</v>
      </c>
      <c r="B61" s="32"/>
      <c r="C61" s="32"/>
      <c r="D61" s="22"/>
      <c r="E61" s="27">
        <v>805.06</v>
      </c>
      <c r="F61" s="28">
        <v>0.99780000000000002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155</v>
      </c>
      <c r="B64" s="30"/>
      <c r="C64" s="30"/>
      <c r="D64" s="13"/>
      <c r="E64" s="14"/>
      <c r="F64" s="15"/>
      <c r="G64" s="15"/>
    </row>
    <row r="65" spans="1:7" x14ac:dyDescent="0.3">
      <c r="A65" s="12" t="s">
        <v>156</v>
      </c>
      <c r="B65" s="30"/>
      <c r="C65" s="30"/>
      <c r="D65" s="13"/>
      <c r="E65" s="14">
        <v>5</v>
      </c>
      <c r="F65" s="15">
        <v>6.1999999999999998E-3</v>
      </c>
      <c r="G65" s="15">
        <v>6.8055000000000004E-2</v>
      </c>
    </row>
    <row r="66" spans="1:7" x14ac:dyDescent="0.3">
      <c r="A66" s="16" t="s">
        <v>124</v>
      </c>
      <c r="B66" s="31"/>
      <c r="C66" s="31"/>
      <c r="D66" s="17"/>
      <c r="E66" s="37">
        <v>5</v>
      </c>
      <c r="F66" s="38">
        <v>6.1999999999999998E-3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154</v>
      </c>
      <c r="B68" s="32"/>
      <c r="C68" s="32"/>
      <c r="D68" s="22"/>
      <c r="E68" s="18">
        <v>5</v>
      </c>
      <c r="F68" s="19">
        <v>6.1999999999999998E-3</v>
      </c>
      <c r="G68" s="20"/>
    </row>
    <row r="69" spans="1:7" x14ac:dyDescent="0.3">
      <c r="A69" s="12" t="s">
        <v>157</v>
      </c>
      <c r="B69" s="30"/>
      <c r="C69" s="30"/>
      <c r="D69" s="13"/>
      <c r="E69" s="14">
        <v>1.8630999999999999E-3</v>
      </c>
      <c r="F69" s="15">
        <v>1.9999999999999999E-6</v>
      </c>
      <c r="G69" s="15"/>
    </row>
    <row r="70" spans="1:7" x14ac:dyDescent="0.3">
      <c r="A70" s="12" t="s">
        <v>158</v>
      </c>
      <c r="B70" s="30"/>
      <c r="C70" s="30"/>
      <c r="D70" s="13"/>
      <c r="E70" s="23">
        <v>-3.3618630999999999</v>
      </c>
      <c r="F70" s="24">
        <v>-4.0020000000000003E-3</v>
      </c>
      <c r="G70" s="15">
        <v>6.8055000000000004E-2</v>
      </c>
    </row>
    <row r="71" spans="1:7" x14ac:dyDescent="0.3">
      <c r="A71" s="25" t="s">
        <v>159</v>
      </c>
      <c r="B71" s="33"/>
      <c r="C71" s="33"/>
      <c r="D71" s="26"/>
      <c r="E71" s="27">
        <v>806.7</v>
      </c>
      <c r="F71" s="28">
        <v>1</v>
      </c>
      <c r="G71" s="28"/>
    </row>
    <row r="76" spans="1:7" x14ac:dyDescent="0.3">
      <c r="A76" s="1" t="s">
        <v>162</v>
      </c>
    </row>
    <row r="77" spans="1:7" x14ac:dyDescent="0.3">
      <c r="A77" s="53" t="s">
        <v>163</v>
      </c>
      <c r="B77" s="34" t="s">
        <v>112</v>
      </c>
    </row>
    <row r="78" spans="1:7" x14ac:dyDescent="0.3">
      <c r="A78" t="s">
        <v>164</v>
      </c>
    </row>
    <row r="79" spans="1:7" x14ac:dyDescent="0.3">
      <c r="A79" t="s">
        <v>165</v>
      </c>
      <c r="B79" t="s">
        <v>166</v>
      </c>
      <c r="C79" t="s">
        <v>166</v>
      </c>
    </row>
    <row r="80" spans="1:7" x14ac:dyDescent="0.3">
      <c r="B80" s="54">
        <v>45169</v>
      </c>
      <c r="C80" s="54">
        <v>45198</v>
      </c>
    </row>
    <row r="81" spans="1:5" x14ac:dyDescent="0.3">
      <c r="A81" t="s">
        <v>670</v>
      </c>
      <c r="B81">
        <v>10.2285</v>
      </c>
      <c r="C81">
        <v>10.362399999999999</v>
      </c>
      <c r="E81" s="2"/>
    </row>
    <row r="82" spans="1:5" x14ac:dyDescent="0.3">
      <c r="A82" t="s">
        <v>171</v>
      </c>
      <c r="B82">
        <v>10.2286</v>
      </c>
      <c r="C82">
        <v>10.362500000000001</v>
      </c>
      <c r="E82" s="2"/>
    </row>
    <row r="83" spans="1:5" x14ac:dyDescent="0.3">
      <c r="A83" t="s">
        <v>671</v>
      </c>
      <c r="B83">
        <v>10.1737</v>
      </c>
      <c r="C83">
        <v>10.3009</v>
      </c>
      <c r="E83" s="2"/>
    </row>
    <row r="84" spans="1:5" x14ac:dyDescent="0.3">
      <c r="A84" t="s">
        <v>635</v>
      </c>
      <c r="B84">
        <v>10.1738</v>
      </c>
      <c r="C84">
        <v>10.301</v>
      </c>
      <c r="E84" s="2"/>
    </row>
    <row r="85" spans="1:5" x14ac:dyDescent="0.3">
      <c r="E85" s="2"/>
    </row>
    <row r="86" spans="1:5" x14ac:dyDescent="0.3">
      <c r="A86" t="s">
        <v>181</v>
      </c>
      <c r="B86" s="34" t="s">
        <v>112</v>
      </c>
    </row>
    <row r="87" spans="1:5" x14ac:dyDescent="0.3">
      <c r="A87" t="s">
        <v>182</v>
      </c>
      <c r="B87" s="34" t="s">
        <v>112</v>
      </c>
    </row>
    <row r="88" spans="1:5" ht="30" customHeight="1" x14ac:dyDescent="0.3">
      <c r="A88" s="53" t="s">
        <v>183</v>
      </c>
      <c r="B88" s="34" t="s">
        <v>112</v>
      </c>
    </row>
    <row r="89" spans="1:5" ht="30" customHeight="1" x14ac:dyDescent="0.3">
      <c r="A89" s="53" t="s">
        <v>184</v>
      </c>
      <c r="B89" s="34" t="s">
        <v>112</v>
      </c>
    </row>
    <row r="90" spans="1:5" x14ac:dyDescent="0.3">
      <c r="A90" t="s">
        <v>1688</v>
      </c>
      <c r="B90" s="55">
        <v>1.402191</v>
      </c>
    </row>
    <row r="91" spans="1:5" ht="45" customHeight="1" x14ac:dyDescent="0.3">
      <c r="A91" s="53" t="s">
        <v>186</v>
      </c>
      <c r="B91" s="34" t="s">
        <v>112</v>
      </c>
    </row>
    <row r="92" spans="1:5" ht="30" customHeight="1" x14ac:dyDescent="0.3">
      <c r="A92" s="53" t="s">
        <v>187</v>
      </c>
      <c r="B92" s="34" t="s">
        <v>112</v>
      </c>
    </row>
    <row r="93" spans="1:5" ht="30" customHeight="1" x14ac:dyDescent="0.3">
      <c r="A93" s="53" t="s">
        <v>188</v>
      </c>
      <c r="B93" s="34" t="s">
        <v>112</v>
      </c>
    </row>
    <row r="94" spans="1:5" x14ac:dyDescent="0.3">
      <c r="A94" t="s">
        <v>189</v>
      </c>
      <c r="B94" s="34" t="s">
        <v>112</v>
      </c>
    </row>
    <row r="95" spans="1:5" x14ac:dyDescent="0.3">
      <c r="A95" t="s">
        <v>190</v>
      </c>
      <c r="B95" s="34" t="s">
        <v>112</v>
      </c>
    </row>
    <row r="97" spans="1:4" ht="70.05" customHeight="1" x14ac:dyDescent="0.3">
      <c r="A97" s="76" t="s">
        <v>200</v>
      </c>
      <c r="B97" s="76" t="s">
        <v>201</v>
      </c>
      <c r="C97" s="76" t="s">
        <v>5</v>
      </c>
      <c r="D97" s="76" t="s">
        <v>6</v>
      </c>
    </row>
    <row r="98" spans="1:4" ht="70.05" customHeight="1" x14ac:dyDescent="0.3">
      <c r="A98" s="76" t="s">
        <v>2216</v>
      </c>
      <c r="B98" s="76"/>
      <c r="C98" s="76" t="s">
        <v>2217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75"/>
  <sheetViews>
    <sheetView showGridLines="0" workbookViewId="0">
      <pane ySplit="4" topLeftCell="A141" activePane="bottomLeft" state="frozen"/>
      <selection pane="bottomLeft" activeCell="H141" sqref="H141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2218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2219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1128</v>
      </c>
      <c r="B8" s="30" t="s">
        <v>1129</v>
      </c>
      <c r="C8" s="30" t="s">
        <v>1124</v>
      </c>
      <c r="D8" s="13">
        <v>413632</v>
      </c>
      <c r="E8" s="14">
        <v>3937.36</v>
      </c>
      <c r="F8" s="15">
        <v>4.3499999999999997E-2</v>
      </c>
      <c r="G8" s="15"/>
    </row>
    <row r="9" spans="1:8" x14ac:dyDescent="0.3">
      <c r="A9" s="12" t="s">
        <v>1122</v>
      </c>
      <c r="B9" s="30" t="s">
        <v>1123</v>
      </c>
      <c r="C9" s="30" t="s">
        <v>1124</v>
      </c>
      <c r="D9" s="13">
        <v>250745</v>
      </c>
      <c r="E9" s="14">
        <v>3827.12</v>
      </c>
      <c r="F9" s="15">
        <v>4.2299999999999997E-2</v>
      </c>
      <c r="G9" s="15"/>
    </row>
    <row r="10" spans="1:8" x14ac:dyDescent="0.3">
      <c r="A10" s="12" t="s">
        <v>1251</v>
      </c>
      <c r="B10" s="30" t="s">
        <v>1252</v>
      </c>
      <c r="C10" s="30" t="s">
        <v>1253</v>
      </c>
      <c r="D10" s="13">
        <v>743370</v>
      </c>
      <c r="E10" s="14">
        <v>3303.54</v>
      </c>
      <c r="F10" s="15">
        <v>3.6499999999999998E-2</v>
      </c>
      <c r="G10" s="15"/>
    </row>
    <row r="11" spans="1:8" x14ac:dyDescent="0.3">
      <c r="A11" s="12" t="s">
        <v>1125</v>
      </c>
      <c r="B11" s="30" t="s">
        <v>1126</v>
      </c>
      <c r="C11" s="30" t="s">
        <v>1127</v>
      </c>
      <c r="D11" s="13">
        <v>122750</v>
      </c>
      <c r="E11" s="14">
        <v>2878.49</v>
      </c>
      <c r="F11" s="15">
        <v>3.1800000000000002E-2</v>
      </c>
      <c r="G11" s="15"/>
    </row>
    <row r="12" spans="1:8" x14ac:dyDescent="0.3">
      <c r="A12" s="12" t="s">
        <v>1694</v>
      </c>
      <c r="B12" s="30" t="s">
        <v>1695</v>
      </c>
      <c r="C12" s="30" t="s">
        <v>1159</v>
      </c>
      <c r="D12" s="13">
        <v>265565</v>
      </c>
      <c r="E12" s="14">
        <v>2460.19</v>
      </c>
      <c r="F12" s="15">
        <v>2.7199999999999998E-2</v>
      </c>
      <c r="G12" s="15"/>
    </row>
    <row r="13" spans="1:8" x14ac:dyDescent="0.3">
      <c r="A13" s="12" t="s">
        <v>1364</v>
      </c>
      <c r="B13" s="30" t="s">
        <v>1365</v>
      </c>
      <c r="C13" s="30" t="s">
        <v>1366</v>
      </c>
      <c r="D13" s="13">
        <v>79772</v>
      </c>
      <c r="E13" s="14">
        <v>2411.9499999999998</v>
      </c>
      <c r="F13" s="15">
        <v>2.6700000000000002E-2</v>
      </c>
      <c r="G13" s="15"/>
    </row>
    <row r="14" spans="1:8" x14ac:dyDescent="0.3">
      <c r="A14" s="12" t="s">
        <v>1185</v>
      </c>
      <c r="B14" s="30" t="s">
        <v>1186</v>
      </c>
      <c r="C14" s="30" t="s">
        <v>1124</v>
      </c>
      <c r="D14" s="13">
        <v>205056</v>
      </c>
      <c r="E14" s="14">
        <v>2125.8200000000002</v>
      </c>
      <c r="F14" s="15">
        <v>2.35E-2</v>
      </c>
      <c r="G14" s="15"/>
    </row>
    <row r="15" spans="1:8" x14ac:dyDescent="0.3">
      <c r="A15" s="12" t="s">
        <v>1692</v>
      </c>
      <c r="B15" s="30" t="s">
        <v>1693</v>
      </c>
      <c r="C15" s="30" t="s">
        <v>1232</v>
      </c>
      <c r="D15" s="13">
        <v>148000</v>
      </c>
      <c r="E15" s="14">
        <v>2124.4699999999998</v>
      </c>
      <c r="F15" s="15">
        <v>2.35E-2</v>
      </c>
      <c r="G15" s="15"/>
    </row>
    <row r="16" spans="1:8" x14ac:dyDescent="0.3">
      <c r="A16" s="12" t="s">
        <v>1143</v>
      </c>
      <c r="B16" s="30" t="s">
        <v>1144</v>
      </c>
      <c r="C16" s="30" t="s">
        <v>1145</v>
      </c>
      <c r="D16" s="13">
        <v>159098</v>
      </c>
      <c r="E16" s="14">
        <v>1843.39</v>
      </c>
      <c r="F16" s="15">
        <v>2.0400000000000001E-2</v>
      </c>
      <c r="G16" s="15"/>
    </row>
    <row r="17" spans="1:7" x14ac:dyDescent="0.3">
      <c r="A17" s="12" t="s">
        <v>1291</v>
      </c>
      <c r="B17" s="30" t="s">
        <v>1292</v>
      </c>
      <c r="C17" s="30" t="s">
        <v>1124</v>
      </c>
      <c r="D17" s="13">
        <v>289497</v>
      </c>
      <c r="E17" s="14">
        <v>1732.78</v>
      </c>
      <c r="F17" s="15">
        <v>1.9199999999999998E-2</v>
      </c>
      <c r="G17" s="15"/>
    </row>
    <row r="18" spans="1:7" x14ac:dyDescent="0.3">
      <c r="A18" s="12" t="s">
        <v>1154</v>
      </c>
      <c r="B18" s="30" t="s">
        <v>1155</v>
      </c>
      <c r="C18" s="30" t="s">
        <v>1156</v>
      </c>
      <c r="D18" s="13">
        <v>668490</v>
      </c>
      <c r="E18" s="14">
        <v>1641.48</v>
      </c>
      <c r="F18" s="15">
        <v>1.8200000000000001E-2</v>
      </c>
      <c r="G18" s="15"/>
    </row>
    <row r="19" spans="1:7" x14ac:dyDescent="0.3">
      <c r="A19" s="12" t="s">
        <v>1433</v>
      </c>
      <c r="B19" s="30" t="s">
        <v>1434</v>
      </c>
      <c r="C19" s="30" t="s">
        <v>1232</v>
      </c>
      <c r="D19" s="13">
        <v>107664</v>
      </c>
      <c r="E19" s="14">
        <v>1329.44</v>
      </c>
      <c r="F19" s="15">
        <v>1.47E-2</v>
      </c>
      <c r="G19" s="15"/>
    </row>
    <row r="20" spans="1:7" x14ac:dyDescent="0.3">
      <c r="A20" s="12" t="s">
        <v>1230</v>
      </c>
      <c r="B20" s="30" t="s">
        <v>1231</v>
      </c>
      <c r="C20" s="30" t="s">
        <v>1232</v>
      </c>
      <c r="D20" s="13">
        <v>24450</v>
      </c>
      <c r="E20" s="14">
        <v>1248.04</v>
      </c>
      <c r="F20" s="15">
        <v>1.38E-2</v>
      </c>
      <c r="G20" s="15"/>
    </row>
    <row r="21" spans="1:7" x14ac:dyDescent="0.3">
      <c r="A21" s="12" t="s">
        <v>1130</v>
      </c>
      <c r="B21" s="30" t="s">
        <v>1131</v>
      </c>
      <c r="C21" s="30" t="s">
        <v>1132</v>
      </c>
      <c r="D21" s="13">
        <v>193643</v>
      </c>
      <c r="E21" s="14">
        <v>1220.3399999999999</v>
      </c>
      <c r="F21" s="15">
        <v>1.35E-2</v>
      </c>
      <c r="G21" s="15"/>
    </row>
    <row r="22" spans="1:7" x14ac:dyDescent="0.3">
      <c r="A22" s="12" t="s">
        <v>1379</v>
      </c>
      <c r="B22" s="30" t="s">
        <v>1380</v>
      </c>
      <c r="C22" s="30" t="s">
        <v>1253</v>
      </c>
      <c r="D22" s="13">
        <v>42500</v>
      </c>
      <c r="E22" s="14">
        <v>1047.8800000000001</v>
      </c>
      <c r="F22" s="15">
        <v>1.1599999999999999E-2</v>
      </c>
      <c r="G22" s="15"/>
    </row>
    <row r="23" spans="1:7" x14ac:dyDescent="0.3">
      <c r="A23" s="12" t="s">
        <v>1183</v>
      </c>
      <c r="B23" s="30" t="s">
        <v>1184</v>
      </c>
      <c r="C23" s="30" t="s">
        <v>1132</v>
      </c>
      <c r="D23" s="13">
        <v>9819</v>
      </c>
      <c r="E23" s="14">
        <v>1041.8499999999999</v>
      </c>
      <c r="F23" s="15">
        <v>1.15E-2</v>
      </c>
      <c r="G23" s="15"/>
    </row>
    <row r="24" spans="1:7" x14ac:dyDescent="0.3">
      <c r="A24" s="12" t="s">
        <v>1298</v>
      </c>
      <c r="B24" s="30" t="s">
        <v>1299</v>
      </c>
      <c r="C24" s="30" t="s">
        <v>1145</v>
      </c>
      <c r="D24" s="13">
        <v>14748</v>
      </c>
      <c r="E24" s="14">
        <v>823.97</v>
      </c>
      <c r="F24" s="15">
        <v>9.1000000000000004E-3</v>
      </c>
      <c r="G24" s="15"/>
    </row>
    <row r="25" spans="1:7" x14ac:dyDescent="0.3">
      <c r="A25" s="12" t="s">
        <v>1141</v>
      </c>
      <c r="B25" s="30" t="s">
        <v>1142</v>
      </c>
      <c r="C25" s="30" t="s">
        <v>1124</v>
      </c>
      <c r="D25" s="13">
        <v>543842</v>
      </c>
      <c r="E25" s="14">
        <v>800.54</v>
      </c>
      <c r="F25" s="15">
        <v>8.8999999999999999E-3</v>
      </c>
      <c r="G25" s="15"/>
    </row>
    <row r="26" spans="1:7" x14ac:dyDescent="0.3">
      <c r="A26" s="12" t="s">
        <v>1267</v>
      </c>
      <c r="B26" s="30" t="s">
        <v>1268</v>
      </c>
      <c r="C26" s="30" t="s">
        <v>1202</v>
      </c>
      <c r="D26" s="13">
        <v>302532</v>
      </c>
      <c r="E26" s="14">
        <v>762.08</v>
      </c>
      <c r="F26" s="15">
        <v>8.3999999999999995E-3</v>
      </c>
      <c r="G26" s="15"/>
    </row>
    <row r="27" spans="1:7" x14ac:dyDescent="0.3">
      <c r="A27" s="12" t="s">
        <v>1459</v>
      </c>
      <c r="B27" s="30" t="s">
        <v>1460</v>
      </c>
      <c r="C27" s="30" t="s">
        <v>1371</v>
      </c>
      <c r="D27" s="13">
        <v>23259</v>
      </c>
      <c r="E27" s="14">
        <v>732.38</v>
      </c>
      <c r="F27" s="15">
        <v>8.0999999999999996E-3</v>
      </c>
      <c r="G27" s="15"/>
    </row>
    <row r="28" spans="1:7" x14ac:dyDescent="0.3">
      <c r="A28" s="12" t="s">
        <v>1337</v>
      </c>
      <c r="B28" s="30" t="s">
        <v>1338</v>
      </c>
      <c r="C28" s="30" t="s">
        <v>1156</v>
      </c>
      <c r="D28" s="13">
        <v>359098</v>
      </c>
      <c r="E28" s="14">
        <v>717.3</v>
      </c>
      <c r="F28" s="15">
        <v>7.9000000000000008E-3</v>
      </c>
      <c r="G28" s="15"/>
    </row>
    <row r="29" spans="1:7" x14ac:dyDescent="0.3">
      <c r="A29" s="12" t="s">
        <v>1975</v>
      </c>
      <c r="B29" s="30" t="s">
        <v>1976</v>
      </c>
      <c r="C29" s="30" t="s">
        <v>1202</v>
      </c>
      <c r="D29" s="13">
        <v>60000</v>
      </c>
      <c r="E29" s="14">
        <v>696.27</v>
      </c>
      <c r="F29" s="15">
        <v>7.7000000000000002E-3</v>
      </c>
      <c r="G29" s="15"/>
    </row>
    <row r="30" spans="1:7" x14ac:dyDescent="0.3">
      <c r="A30" s="12" t="s">
        <v>2187</v>
      </c>
      <c r="B30" s="30" t="s">
        <v>2188</v>
      </c>
      <c r="C30" s="30" t="s">
        <v>1207</v>
      </c>
      <c r="D30" s="13">
        <v>47960</v>
      </c>
      <c r="E30" s="14">
        <v>671.42</v>
      </c>
      <c r="F30" s="15">
        <v>7.4000000000000003E-3</v>
      </c>
      <c r="G30" s="15"/>
    </row>
    <row r="31" spans="1:7" x14ac:dyDescent="0.3">
      <c r="A31" s="12" t="s">
        <v>1381</v>
      </c>
      <c r="B31" s="30" t="s">
        <v>1382</v>
      </c>
      <c r="C31" s="30" t="s">
        <v>1232</v>
      </c>
      <c r="D31" s="13">
        <v>19000</v>
      </c>
      <c r="E31" s="14">
        <v>670.43</v>
      </c>
      <c r="F31" s="15">
        <v>7.4000000000000003E-3</v>
      </c>
      <c r="G31" s="15"/>
    </row>
    <row r="32" spans="1:7" x14ac:dyDescent="0.3">
      <c r="A32" s="12" t="s">
        <v>1307</v>
      </c>
      <c r="B32" s="30" t="s">
        <v>1308</v>
      </c>
      <c r="C32" s="30" t="s">
        <v>1202</v>
      </c>
      <c r="D32" s="13">
        <v>34643</v>
      </c>
      <c r="E32" s="14">
        <v>664.92</v>
      </c>
      <c r="F32" s="15">
        <v>7.4000000000000003E-3</v>
      </c>
      <c r="G32" s="15"/>
    </row>
    <row r="33" spans="1:7" x14ac:dyDescent="0.3">
      <c r="A33" s="12" t="s">
        <v>1426</v>
      </c>
      <c r="B33" s="30" t="s">
        <v>1427</v>
      </c>
      <c r="C33" s="30" t="s">
        <v>1132</v>
      </c>
      <c r="D33" s="13">
        <v>42083</v>
      </c>
      <c r="E33" s="14">
        <v>654.08000000000004</v>
      </c>
      <c r="F33" s="15">
        <v>7.1999999999999998E-3</v>
      </c>
      <c r="G33" s="15"/>
    </row>
    <row r="34" spans="1:7" x14ac:dyDescent="0.3">
      <c r="A34" s="12" t="s">
        <v>1217</v>
      </c>
      <c r="B34" s="30" t="s">
        <v>1218</v>
      </c>
      <c r="C34" s="30" t="s">
        <v>1202</v>
      </c>
      <c r="D34" s="13">
        <v>500000</v>
      </c>
      <c r="E34" s="14">
        <v>644.25</v>
      </c>
      <c r="F34" s="15">
        <v>7.1000000000000004E-3</v>
      </c>
      <c r="G34" s="15"/>
    </row>
    <row r="35" spans="1:7" x14ac:dyDescent="0.3">
      <c r="A35" s="12" t="s">
        <v>1160</v>
      </c>
      <c r="B35" s="30" t="s">
        <v>1161</v>
      </c>
      <c r="C35" s="30" t="s">
        <v>1124</v>
      </c>
      <c r="D35" s="13">
        <v>45000</v>
      </c>
      <c r="E35" s="14">
        <v>642.98</v>
      </c>
      <c r="F35" s="15">
        <v>7.1000000000000004E-3</v>
      </c>
      <c r="G35" s="15"/>
    </row>
    <row r="36" spans="1:7" x14ac:dyDescent="0.3">
      <c r="A36" s="12" t="s">
        <v>1422</v>
      </c>
      <c r="B36" s="30" t="s">
        <v>1423</v>
      </c>
      <c r="C36" s="30" t="s">
        <v>1145</v>
      </c>
      <c r="D36" s="13">
        <v>103865</v>
      </c>
      <c r="E36" s="14">
        <v>638.77</v>
      </c>
      <c r="F36" s="15">
        <v>7.1000000000000004E-3</v>
      </c>
      <c r="G36" s="15"/>
    </row>
    <row r="37" spans="1:7" x14ac:dyDescent="0.3">
      <c r="A37" s="12" t="s">
        <v>1385</v>
      </c>
      <c r="B37" s="30" t="s">
        <v>1386</v>
      </c>
      <c r="C37" s="30" t="s">
        <v>1264</v>
      </c>
      <c r="D37" s="13">
        <v>154272</v>
      </c>
      <c r="E37" s="14">
        <v>634.21</v>
      </c>
      <c r="F37" s="15">
        <v>7.0000000000000001E-3</v>
      </c>
      <c r="G37" s="15"/>
    </row>
    <row r="38" spans="1:7" x14ac:dyDescent="0.3">
      <c r="A38" s="12" t="s">
        <v>1226</v>
      </c>
      <c r="B38" s="30" t="s">
        <v>1227</v>
      </c>
      <c r="C38" s="30" t="s">
        <v>1145</v>
      </c>
      <c r="D38" s="13">
        <v>52748</v>
      </c>
      <c r="E38" s="14">
        <v>625.66999999999996</v>
      </c>
      <c r="F38" s="15">
        <v>6.8999999999999999E-3</v>
      </c>
      <c r="G38" s="15"/>
    </row>
    <row r="39" spans="1:7" x14ac:dyDescent="0.3">
      <c r="A39" s="12" t="s">
        <v>1712</v>
      </c>
      <c r="B39" s="30" t="s">
        <v>1713</v>
      </c>
      <c r="C39" s="30" t="s">
        <v>1156</v>
      </c>
      <c r="D39" s="13">
        <v>82193</v>
      </c>
      <c r="E39" s="14">
        <v>607</v>
      </c>
      <c r="F39" s="15">
        <v>6.7000000000000002E-3</v>
      </c>
      <c r="G39" s="15"/>
    </row>
    <row r="40" spans="1:7" x14ac:dyDescent="0.3">
      <c r="A40" s="12" t="s">
        <v>1146</v>
      </c>
      <c r="B40" s="30" t="s">
        <v>1147</v>
      </c>
      <c r="C40" s="30" t="s">
        <v>1124</v>
      </c>
      <c r="D40" s="13">
        <v>34596</v>
      </c>
      <c r="E40" s="14">
        <v>600.48</v>
      </c>
      <c r="F40" s="15">
        <v>6.6E-3</v>
      </c>
      <c r="G40" s="15"/>
    </row>
    <row r="41" spans="1:7" x14ac:dyDescent="0.3">
      <c r="A41" s="12" t="s">
        <v>1756</v>
      </c>
      <c r="B41" s="30" t="s">
        <v>1757</v>
      </c>
      <c r="C41" s="30" t="s">
        <v>1264</v>
      </c>
      <c r="D41" s="13">
        <v>398681</v>
      </c>
      <c r="E41" s="14">
        <v>597.41999999999996</v>
      </c>
      <c r="F41" s="15">
        <v>6.6E-3</v>
      </c>
      <c r="G41" s="15"/>
    </row>
    <row r="42" spans="1:7" x14ac:dyDescent="0.3">
      <c r="A42" s="12" t="s">
        <v>2028</v>
      </c>
      <c r="B42" s="30" t="s">
        <v>2029</v>
      </c>
      <c r="C42" s="30" t="s">
        <v>1156</v>
      </c>
      <c r="D42" s="13">
        <v>1063181</v>
      </c>
      <c r="E42" s="14">
        <v>561.36</v>
      </c>
      <c r="F42" s="15">
        <v>6.1999999999999998E-3</v>
      </c>
      <c r="G42" s="15"/>
    </row>
    <row r="43" spans="1:7" x14ac:dyDescent="0.3">
      <c r="A43" s="12" t="s">
        <v>1285</v>
      </c>
      <c r="B43" s="30" t="s">
        <v>1286</v>
      </c>
      <c r="C43" s="30" t="s">
        <v>1164</v>
      </c>
      <c r="D43" s="13">
        <v>420000</v>
      </c>
      <c r="E43" s="14">
        <v>541.38</v>
      </c>
      <c r="F43" s="15">
        <v>6.0000000000000001E-3</v>
      </c>
      <c r="G43" s="15"/>
    </row>
    <row r="44" spans="1:7" x14ac:dyDescent="0.3">
      <c r="A44" s="12" t="s">
        <v>1221</v>
      </c>
      <c r="B44" s="30" t="s">
        <v>1222</v>
      </c>
      <c r="C44" s="30" t="s">
        <v>1223</v>
      </c>
      <c r="D44" s="13">
        <v>278237</v>
      </c>
      <c r="E44" s="14">
        <v>533.79999999999995</v>
      </c>
      <c r="F44" s="15">
        <v>5.8999999999999999E-3</v>
      </c>
      <c r="G44" s="15"/>
    </row>
    <row r="45" spans="1:7" x14ac:dyDescent="0.3">
      <c r="A45" s="12" t="s">
        <v>1736</v>
      </c>
      <c r="B45" s="30" t="s">
        <v>1737</v>
      </c>
      <c r="C45" s="30" t="s">
        <v>1295</v>
      </c>
      <c r="D45" s="13">
        <v>11000</v>
      </c>
      <c r="E45" s="14">
        <v>530.20000000000005</v>
      </c>
      <c r="F45" s="15">
        <v>5.8999999999999999E-3</v>
      </c>
      <c r="G45" s="15"/>
    </row>
    <row r="46" spans="1:7" x14ac:dyDescent="0.3">
      <c r="A46" s="12" t="s">
        <v>1750</v>
      </c>
      <c r="B46" s="30" t="s">
        <v>1751</v>
      </c>
      <c r="C46" s="30" t="s">
        <v>1264</v>
      </c>
      <c r="D46" s="13">
        <v>387345</v>
      </c>
      <c r="E46" s="14">
        <v>530.08000000000004</v>
      </c>
      <c r="F46" s="15">
        <v>5.8999999999999999E-3</v>
      </c>
      <c r="G46" s="15"/>
    </row>
    <row r="47" spans="1:7" x14ac:dyDescent="0.3">
      <c r="A47" s="12" t="s">
        <v>1415</v>
      </c>
      <c r="B47" s="30" t="s">
        <v>1416</v>
      </c>
      <c r="C47" s="30" t="s">
        <v>1202</v>
      </c>
      <c r="D47" s="13">
        <v>6784</v>
      </c>
      <c r="E47" s="14">
        <v>529.88</v>
      </c>
      <c r="F47" s="15">
        <v>5.8999999999999999E-3</v>
      </c>
      <c r="G47" s="15"/>
    </row>
    <row r="48" spans="1:7" x14ac:dyDescent="0.3">
      <c r="A48" s="12" t="s">
        <v>1725</v>
      </c>
      <c r="B48" s="30" t="s">
        <v>1726</v>
      </c>
      <c r="C48" s="30" t="s">
        <v>1153</v>
      </c>
      <c r="D48" s="13">
        <v>93002</v>
      </c>
      <c r="E48" s="14">
        <v>516.53</v>
      </c>
      <c r="F48" s="15">
        <v>5.7000000000000002E-3</v>
      </c>
      <c r="G48" s="15"/>
    </row>
    <row r="49" spans="1:7" x14ac:dyDescent="0.3">
      <c r="A49" s="12" t="s">
        <v>1404</v>
      </c>
      <c r="B49" s="30" t="s">
        <v>1405</v>
      </c>
      <c r="C49" s="30" t="s">
        <v>1145</v>
      </c>
      <c r="D49" s="13">
        <v>26306</v>
      </c>
      <c r="E49" s="14">
        <v>507.47</v>
      </c>
      <c r="F49" s="15">
        <v>5.5999999999999999E-3</v>
      </c>
      <c r="G49" s="15"/>
    </row>
    <row r="50" spans="1:7" x14ac:dyDescent="0.3">
      <c r="A50" s="12" t="s">
        <v>1237</v>
      </c>
      <c r="B50" s="30" t="s">
        <v>1238</v>
      </c>
      <c r="C50" s="30" t="s">
        <v>1239</v>
      </c>
      <c r="D50" s="13">
        <v>25914</v>
      </c>
      <c r="E50" s="14">
        <v>499.66</v>
      </c>
      <c r="F50" s="15">
        <v>5.4999999999999997E-3</v>
      </c>
      <c r="G50" s="15"/>
    </row>
    <row r="51" spans="1:7" x14ac:dyDescent="0.3">
      <c r="A51" s="12" t="s">
        <v>1696</v>
      </c>
      <c r="B51" s="30" t="s">
        <v>1697</v>
      </c>
      <c r="C51" s="30" t="s">
        <v>1401</v>
      </c>
      <c r="D51" s="13">
        <v>10927</v>
      </c>
      <c r="E51" s="14">
        <v>495.77</v>
      </c>
      <c r="F51" s="15">
        <v>5.4999999999999997E-3</v>
      </c>
      <c r="G51" s="15"/>
    </row>
    <row r="52" spans="1:7" x14ac:dyDescent="0.3">
      <c r="A52" s="12" t="s">
        <v>1210</v>
      </c>
      <c r="B52" s="30" t="s">
        <v>1211</v>
      </c>
      <c r="C52" s="30" t="s">
        <v>1202</v>
      </c>
      <c r="D52" s="13">
        <v>32021</v>
      </c>
      <c r="E52" s="14">
        <v>493.2</v>
      </c>
      <c r="F52" s="15">
        <v>5.4999999999999997E-3</v>
      </c>
      <c r="G52" s="15"/>
    </row>
    <row r="53" spans="1:7" x14ac:dyDescent="0.3">
      <c r="A53" s="12" t="s">
        <v>1246</v>
      </c>
      <c r="B53" s="30" t="s">
        <v>1247</v>
      </c>
      <c r="C53" s="30" t="s">
        <v>1193</v>
      </c>
      <c r="D53" s="13">
        <v>100000</v>
      </c>
      <c r="E53" s="14">
        <v>492.65</v>
      </c>
      <c r="F53" s="15">
        <v>5.4000000000000003E-3</v>
      </c>
      <c r="G53" s="15"/>
    </row>
    <row r="54" spans="1:7" x14ac:dyDescent="0.3">
      <c r="A54" s="12" t="s">
        <v>1410</v>
      </c>
      <c r="B54" s="30" t="s">
        <v>1411</v>
      </c>
      <c r="C54" s="30" t="s">
        <v>1232</v>
      </c>
      <c r="D54" s="13">
        <v>8365</v>
      </c>
      <c r="E54" s="14">
        <v>484.89</v>
      </c>
      <c r="F54" s="15">
        <v>5.4000000000000003E-3</v>
      </c>
      <c r="G54" s="15"/>
    </row>
    <row r="55" spans="1:7" x14ac:dyDescent="0.3">
      <c r="A55" s="12" t="s">
        <v>1708</v>
      </c>
      <c r="B55" s="30" t="s">
        <v>1709</v>
      </c>
      <c r="C55" s="30" t="s">
        <v>1207</v>
      </c>
      <c r="D55" s="13">
        <v>13641</v>
      </c>
      <c r="E55" s="14">
        <v>479.17</v>
      </c>
      <c r="F55" s="15">
        <v>5.3E-3</v>
      </c>
      <c r="G55" s="15"/>
    </row>
    <row r="56" spans="1:7" x14ac:dyDescent="0.3">
      <c r="A56" s="12" t="s">
        <v>1313</v>
      </c>
      <c r="B56" s="30" t="s">
        <v>1314</v>
      </c>
      <c r="C56" s="30" t="s">
        <v>1202</v>
      </c>
      <c r="D56" s="13">
        <v>263475</v>
      </c>
      <c r="E56" s="14">
        <v>474.12</v>
      </c>
      <c r="F56" s="15">
        <v>5.1999999999999998E-3</v>
      </c>
      <c r="G56" s="15"/>
    </row>
    <row r="57" spans="1:7" x14ac:dyDescent="0.3">
      <c r="A57" s="12" t="s">
        <v>1133</v>
      </c>
      <c r="B57" s="30" t="s">
        <v>1134</v>
      </c>
      <c r="C57" s="30" t="s">
        <v>1124</v>
      </c>
      <c r="D57" s="13">
        <v>219209</v>
      </c>
      <c r="E57" s="14">
        <v>469</v>
      </c>
      <c r="F57" s="15">
        <v>5.1999999999999998E-3</v>
      </c>
      <c r="G57" s="15"/>
    </row>
    <row r="58" spans="1:7" x14ac:dyDescent="0.3">
      <c r="A58" s="12" t="s">
        <v>1795</v>
      </c>
      <c r="B58" s="30" t="s">
        <v>1796</v>
      </c>
      <c r="C58" s="30" t="s">
        <v>1358</v>
      </c>
      <c r="D58" s="13">
        <v>15582</v>
      </c>
      <c r="E58" s="14">
        <v>465.64</v>
      </c>
      <c r="F58" s="15">
        <v>5.1000000000000004E-3</v>
      </c>
      <c r="G58" s="15"/>
    </row>
    <row r="59" spans="1:7" x14ac:dyDescent="0.3">
      <c r="A59" s="12" t="s">
        <v>1387</v>
      </c>
      <c r="B59" s="30" t="s">
        <v>1388</v>
      </c>
      <c r="C59" s="30" t="s">
        <v>1153</v>
      </c>
      <c r="D59" s="13">
        <v>12611</v>
      </c>
      <c r="E59" s="14">
        <v>463.14</v>
      </c>
      <c r="F59" s="15">
        <v>5.1000000000000004E-3</v>
      </c>
      <c r="G59" s="15"/>
    </row>
    <row r="60" spans="1:7" x14ac:dyDescent="0.3">
      <c r="A60" s="12" t="s">
        <v>1702</v>
      </c>
      <c r="B60" s="30" t="s">
        <v>1703</v>
      </c>
      <c r="C60" s="30" t="s">
        <v>1124</v>
      </c>
      <c r="D60" s="13">
        <v>108826</v>
      </c>
      <c r="E60" s="14">
        <v>460.93</v>
      </c>
      <c r="F60" s="15">
        <v>5.1000000000000004E-3</v>
      </c>
      <c r="G60" s="15"/>
    </row>
    <row r="61" spans="1:7" x14ac:dyDescent="0.3">
      <c r="A61" s="12" t="s">
        <v>1718</v>
      </c>
      <c r="B61" s="30" t="s">
        <v>1719</v>
      </c>
      <c r="C61" s="30" t="s">
        <v>1358</v>
      </c>
      <c r="D61" s="13">
        <v>75000</v>
      </c>
      <c r="E61" s="14">
        <v>449.59</v>
      </c>
      <c r="F61" s="15">
        <v>5.0000000000000001E-3</v>
      </c>
      <c r="G61" s="15"/>
    </row>
    <row r="62" spans="1:7" x14ac:dyDescent="0.3">
      <c r="A62" s="12" t="s">
        <v>2180</v>
      </c>
      <c r="B62" s="30" t="s">
        <v>2181</v>
      </c>
      <c r="C62" s="30" t="s">
        <v>1358</v>
      </c>
      <c r="D62" s="13">
        <v>42375</v>
      </c>
      <c r="E62" s="14">
        <v>441.23</v>
      </c>
      <c r="F62" s="15">
        <v>4.8999999999999998E-3</v>
      </c>
      <c r="G62" s="15"/>
    </row>
    <row r="63" spans="1:7" x14ac:dyDescent="0.3">
      <c r="A63" s="12" t="s">
        <v>1806</v>
      </c>
      <c r="B63" s="30" t="s">
        <v>1807</v>
      </c>
      <c r="C63" s="30" t="s">
        <v>1232</v>
      </c>
      <c r="D63" s="13">
        <v>36816</v>
      </c>
      <c r="E63" s="14">
        <v>424.23</v>
      </c>
      <c r="F63" s="15">
        <v>4.7000000000000002E-3</v>
      </c>
      <c r="G63" s="15"/>
    </row>
    <row r="64" spans="1:7" x14ac:dyDescent="0.3">
      <c r="A64" s="12" t="s">
        <v>1165</v>
      </c>
      <c r="B64" s="30" t="s">
        <v>1166</v>
      </c>
      <c r="C64" s="30" t="s">
        <v>1167</v>
      </c>
      <c r="D64" s="13">
        <v>32332</v>
      </c>
      <c r="E64" s="14">
        <v>422.06</v>
      </c>
      <c r="F64" s="15">
        <v>4.7000000000000002E-3</v>
      </c>
      <c r="G64" s="15"/>
    </row>
    <row r="65" spans="1:7" x14ac:dyDescent="0.3">
      <c r="A65" s="12" t="s">
        <v>2220</v>
      </c>
      <c r="B65" s="30" t="s">
        <v>2221</v>
      </c>
      <c r="C65" s="30" t="s">
        <v>1271</v>
      </c>
      <c r="D65" s="13">
        <v>30819</v>
      </c>
      <c r="E65" s="14">
        <v>419.08</v>
      </c>
      <c r="F65" s="15">
        <v>4.5999999999999999E-3</v>
      </c>
      <c r="G65" s="15"/>
    </row>
    <row r="66" spans="1:7" x14ac:dyDescent="0.3">
      <c r="A66" s="12" t="s">
        <v>1356</v>
      </c>
      <c r="B66" s="30" t="s">
        <v>1357</v>
      </c>
      <c r="C66" s="30" t="s">
        <v>1358</v>
      </c>
      <c r="D66" s="13">
        <v>2173</v>
      </c>
      <c r="E66" s="14">
        <v>413.3</v>
      </c>
      <c r="F66" s="15">
        <v>4.5999999999999999E-3</v>
      </c>
      <c r="G66" s="15"/>
    </row>
    <row r="67" spans="1:7" x14ac:dyDescent="0.3">
      <c r="A67" s="12" t="s">
        <v>1393</v>
      </c>
      <c r="B67" s="30" t="s">
        <v>1394</v>
      </c>
      <c r="C67" s="30" t="s">
        <v>1199</v>
      </c>
      <c r="D67" s="13">
        <v>11488</v>
      </c>
      <c r="E67" s="14">
        <v>396.68</v>
      </c>
      <c r="F67" s="15">
        <v>4.4000000000000003E-3</v>
      </c>
      <c r="G67" s="15"/>
    </row>
    <row r="68" spans="1:7" x14ac:dyDescent="0.3">
      <c r="A68" s="12" t="s">
        <v>1447</v>
      </c>
      <c r="B68" s="30" t="s">
        <v>1448</v>
      </c>
      <c r="C68" s="30" t="s">
        <v>1371</v>
      </c>
      <c r="D68" s="13">
        <v>12381</v>
      </c>
      <c r="E68" s="14">
        <v>391.37</v>
      </c>
      <c r="F68" s="15">
        <v>4.3E-3</v>
      </c>
      <c r="G68" s="15"/>
    </row>
    <row r="69" spans="1:7" x14ac:dyDescent="0.3">
      <c r="A69" s="12" t="s">
        <v>1853</v>
      </c>
      <c r="B69" s="30" t="s">
        <v>1854</v>
      </c>
      <c r="C69" s="30" t="s">
        <v>1153</v>
      </c>
      <c r="D69" s="13">
        <v>58876</v>
      </c>
      <c r="E69" s="14">
        <v>390.05</v>
      </c>
      <c r="F69" s="15">
        <v>4.3E-3</v>
      </c>
      <c r="G69" s="15"/>
    </row>
    <row r="70" spans="1:7" x14ac:dyDescent="0.3">
      <c r="A70" s="12" t="s">
        <v>1727</v>
      </c>
      <c r="B70" s="30" t="s">
        <v>1728</v>
      </c>
      <c r="C70" s="30" t="s">
        <v>1207</v>
      </c>
      <c r="D70" s="13">
        <v>24000</v>
      </c>
      <c r="E70" s="14">
        <v>390</v>
      </c>
      <c r="F70" s="15">
        <v>4.3E-3</v>
      </c>
      <c r="G70" s="15"/>
    </row>
    <row r="71" spans="1:7" x14ac:dyDescent="0.3">
      <c r="A71" s="12" t="s">
        <v>1722</v>
      </c>
      <c r="B71" s="30" t="s">
        <v>1723</v>
      </c>
      <c r="C71" s="30" t="s">
        <v>1724</v>
      </c>
      <c r="D71" s="13">
        <v>1221</v>
      </c>
      <c r="E71" s="14">
        <v>388.35</v>
      </c>
      <c r="F71" s="15">
        <v>4.3E-3</v>
      </c>
      <c r="G71" s="15"/>
    </row>
    <row r="72" spans="1:7" x14ac:dyDescent="0.3">
      <c r="A72" s="12" t="s">
        <v>1977</v>
      </c>
      <c r="B72" s="30" t="s">
        <v>1978</v>
      </c>
      <c r="C72" s="30" t="s">
        <v>1414</v>
      </c>
      <c r="D72" s="13">
        <v>59289</v>
      </c>
      <c r="E72" s="14">
        <v>382.83</v>
      </c>
      <c r="F72" s="15">
        <v>4.1999999999999997E-3</v>
      </c>
      <c r="G72" s="15"/>
    </row>
    <row r="73" spans="1:7" x14ac:dyDescent="0.3">
      <c r="A73" s="12" t="s">
        <v>1258</v>
      </c>
      <c r="B73" s="30" t="s">
        <v>1259</v>
      </c>
      <c r="C73" s="30" t="s">
        <v>1145</v>
      </c>
      <c r="D73" s="13">
        <v>41122</v>
      </c>
      <c r="E73" s="14">
        <v>376</v>
      </c>
      <c r="F73" s="15">
        <v>4.1999999999999997E-3</v>
      </c>
      <c r="G73" s="15"/>
    </row>
    <row r="74" spans="1:7" x14ac:dyDescent="0.3">
      <c r="A74" s="12" t="s">
        <v>2176</v>
      </c>
      <c r="B74" s="30" t="s">
        <v>2177</v>
      </c>
      <c r="C74" s="30" t="s">
        <v>1132</v>
      </c>
      <c r="D74" s="13">
        <v>47699</v>
      </c>
      <c r="E74" s="14">
        <v>373.05</v>
      </c>
      <c r="F74" s="15">
        <v>4.1000000000000003E-3</v>
      </c>
      <c r="G74" s="15"/>
    </row>
    <row r="75" spans="1:7" x14ac:dyDescent="0.3">
      <c r="A75" s="12" t="s">
        <v>1902</v>
      </c>
      <c r="B75" s="30" t="s">
        <v>1903</v>
      </c>
      <c r="C75" s="30" t="s">
        <v>1145</v>
      </c>
      <c r="D75" s="13">
        <v>19953</v>
      </c>
      <c r="E75" s="14">
        <v>359.13</v>
      </c>
      <c r="F75" s="15">
        <v>4.0000000000000001E-3</v>
      </c>
      <c r="G75" s="15"/>
    </row>
    <row r="76" spans="1:7" x14ac:dyDescent="0.3">
      <c r="A76" s="12" t="s">
        <v>2201</v>
      </c>
      <c r="B76" s="30" t="s">
        <v>2202</v>
      </c>
      <c r="C76" s="30" t="s">
        <v>1202</v>
      </c>
      <c r="D76" s="13">
        <v>44069</v>
      </c>
      <c r="E76" s="14">
        <v>357.51</v>
      </c>
      <c r="F76" s="15">
        <v>4.0000000000000001E-3</v>
      </c>
      <c r="G76" s="15"/>
    </row>
    <row r="77" spans="1:7" x14ac:dyDescent="0.3">
      <c r="A77" s="12" t="s">
        <v>1377</v>
      </c>
      <c r="B77" s="30" t="s">
        <v>1378</v>
      </c>
      <c r="C77" s="30" t="s">
        <v>1132</v>
      </c>
      <c r="D77" s="13">
        <v>9751</v>
      </c>
      <c r="E77" s="14">
        <v>336.11</v>
      </c>
      <c r="F77" s="15">
        <v>3.7000000000000002E-3</v>
      </c>
      <c r="G77" s="15"/>
    </row>
    <row r="78" spans="1:7" x14ac:dyDescent="0.3">
      <c r="A78" s="12" t="s">
        <v>1858</v>
      </c>
      <c r="B78" s="30" t="s">
        <v>1859</v>
      </c>
      <c r="C78" s="30" t="s">
        <v>1145</v>
      </c>
      <c r="D78" s="13">
        <v>30764</v>
      </c>
      <c r="E78" s="14">
        <v>333.48</v>
      </c>
      <c r="F78" s="15">
        <v>3.7000000000000002E-3</v>
      </c>
      <c r="G78" s="15"/>
    </row>
    <row r="79" spans="1:7" x14ac:dyDescent="0.3">
      <c r="A79" s="12" t="s">
        <v>1808</v>
      </c>
      <c r="B79" s="30" t="s">
        <v>1809</v>
      </c>
      <c r="C79" s="30" t="s">
        <v>1274</v>
      </c>
      <c r="D79" s="13">
        <v>18147</v>
      </c>
      <c r="E79" s="14">
        <v>329.25</v>
      </c>
      <c r="F79" s="15">
        <v>3.5999999999999999E-3</v>
      </c>
      <c r="G79" s="15"/>
    </row>
    <row r="80" spans="1:7" x14ac:dyDescent="0.3">
      <c r="A80" s="12" t="s">
        <v>1242</v>
      </c>
      <c r="B80" s="30" t="s">
        <v>1243</v>
      </c>
      <c r="C80" s="30" t="s">
        <v>1182</v>
      </c>
      <c r="D80" s="13">
        <v>3900</v>
      </c>
      <c r="E80" s="14">
        <v>321.94</v>
      </c>
      <c r="F80" s="15">
        <v>3.5999999999999999E-3</v>
      </c>
      <c r="G80" s="15"/>
    </row>
    <row r="81" spans="1:7" x14ac:dyDescent="0.3">
      <c r="A81" s="12" t="s">
        <v>1716</v>
      </c>
      <c r="B81" s="30" t="s">
        <v>1717</v>
      </c>
      <c r="C81" s="30" t="s">
        <v>1421</v>
      </c>
      <c r="D81" s="13">
        <v>24498</v>
      </c>
      <c r="E81" s="14">
        <v>310.79000000000002</v>
      </c>
      <c r="F81" s="15">
        <v>3.3999999999999998E-3</v>
      </c>
      <c r="G81" s="15"/>
    </row>
    <row r="82" spans="1:7" x14ac:dyDescent="0.3">
      <c r="A82" s="12" t="s">
        <v>2038</v>
      </c>
      <c r="B82" s="30" t="s">
        <v>2039</v>
      </c>
      <c r="C82" s="30" t="s">
        <v>1207</v>
      </c>
      <c r="D82" s="13">
        <v>5926</v>
      </c>
      <c r="E82" s="14">
        <v>302.91000000000003</v>
      </c>
      <c r="F82" s="15">
        <v>3.3999999999999998E-3</v>
      </c>
      <c r="G82" s="15"/>
    </row>
    <row r="83" spans="1:7" x14ac:dyDescent="0.3">
      <c r="A83" s="12" t="s">
        <v>1706</v>
      </c>
      <c r="B83" s="30" t="s">
        <v>1707</v>
      </c>
      <c r="C83" s="30" t="s">
        <v>1202</v>
      </c>
      <c r="D83" s="13">
        <v>122750</v>
      </c>
      <c r="E83" s="14">
        <v>283.8</v>
      </c>
      <c r="F83" s="15">
        <v>3.0999999999999999E-3</v>
      </c>
      <c r="G83" s="15"/>
    </row>
    <row r="84" spans="1:7" x14ac:dyDescent="0.3">
      <c r="A84" s="12" t="s">
        <v>1871</v>
      </c>
      <c r="B84" s="30" t="s">
        <v>1872</v>
      </c>
      <c r="C84" s="30" t="s">
        <v>1264</v>
      </c>
      <c r="D84" s="13">
        <v>40588</v>
      </c>
      <c r="E84" s="14">
        <v>216.37</v>
      </c>
      <c r="F84" s="15">
        <v>2.3999999999999998E-3</v>
      </c>
      <c r="G84" s="15"/>
    </row>
    <row r="85" spans="1:7" x14ac:dyDescent="0.3">
      <c r="A85" s="12" t="s">
        <v>1742</v>
      </c>
      <c r="B85" s="30" t="s">
        <v>1743</v>
      </c>
      <c r="C85" s="30" t="s">
        <v>1274</v>
      </c>
      <c r="D85" s="13">
        <v>10400</v>
      </c>
      <c r="E85" s="14">
        <v>25.06</v>
      </c>
      <c r="F85" s="15">
        <v>2.9999999999999997E-4</v>
      </c>
      <c r="G85" s="15"/>
    </row>
    <row r="86" spans="1:7" x14ac:dyDescent="0.3">
      <c r="A86" s="12" t="s">
        <v>1754</v>
      </c>
      <c r="B86" s="30" t="s">
        <v>1755</v>
      </c>
      <c r="C86" s="30" t="s">
        <v>1207</v>
      </c>
      <c r="D86" s="13">
        <v>1046</v>
      </c>
      <c r="E86" s="14">
        <v>17.739999999999998</v>
      </c>
      <c r="F86" s="15">
        <v>2.0000000000000001E-4</v>
      </c>
      <c r="G86" s="15"/>
    </row>
    <row r="87" spans="1:7" x14ac:dyDescent="0.3">
      <c r="A87" s="12" t="s">
        <v>1698</v>
      </c>
      <c r="B87" s="30" t="s">
        <v>1699</v>
      </c>
      <c r="C87" s="30" t="s">
        <v>1132</v>
      </c>
      <c r="D87" s="13">
        <v>626</v>
      </c>
      <c r="E87" s="14">
        <v>9.5299999999999994</v>
      </c>
      <c r="F87" s="15">
        <v>1E-4</v>
      </c>
      <c r="G87" s="15"/>
    </row>
    <row r="88" spans="1:7" x14ac:dyDescent="0.3">
      <c r="A88" s="16" t="s">
        <v>124</v>
      </c>
      <c r="B88" s="31"/>
      <c r="C88" s="31"/>
      <c r="D88" s="17"/>
      <c r="E88" s="37">
        <v>64748.62</v>
      </c>
      <c r="F88" s="38">
        <v>0.71599999999999997</v>
      </c>
      <c r="G88" s="20"/>
    </row>
    <row r="89" spans="1:7" x14ac:dyDescent="0.3">
      <c r="A89" s="16" t="s">
        <v>1477</v>
      </c>
      <c r="B89" s="30"/>
      <c r="C89" s="30"/>
      <c r="D89" s="13"/>
      <c r="E89" s="14"/>
      <c r="F89" s="15"/>
      <c r="G89" s="15"/>
    </row>
    <row r="90" spans="1:7" x14ac:dyDescent="0.3">
      <c r="A90" s="16" t="s">
        <v>124</v>
      </c>
      <c r="B90" s="30"/>
      <c r="C90" s="30"/>
      <c r="D90" s="13"/>
      <c r="E90" s="39" t="s">
        <v>112</v>
      </c>
      <c r="F90" s="40" t="s">
        <v>112</v>
      </c>
      <c r="G90" s="15"/>
    </row>
    <row r="91" spans="1:7" x14ac:dyDescent="0.3">
      <c r="A91" s="21" t="s">
        <v>154</v>
      </c>
      <c r="B91" s="32"/>
      <c r="C91" s="32"/>
      <c r="D91" s="22"/>
      <c r="E91" s="27">
        <v>64748.62</v>
      </c>
      <c r="F91" s="28">
        <v>0.71599999999999997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1478</v>
      </c>
      <c r="B93" s="30"/>
      <c r="C93" s="30"/>
      <c r="D93" s="13"/>
      <c r="E93" s="14"/>
      <c r="F93" s="15"/>
      <c r="G93" s="15"/>
    </row>
    <row r="94" spans="1:7" x14ac:dyDescent="0.3">
      <c r="A94" s="16" t="s">
        <v>1479</v>
      </c>
      <c r="B94" s="30"/>
      <c r="C94" s="30"/>
      <c r="D94" s="13"/>
      <c r="E94" s="14"/>
      <c r="F94" s="15"/>
      <c r="G94" s="15"/>
    </row>
    <row r="95" spans="1:7" x14ac:dyDescent="0.3">
      <c r="A95" s="12" t="s">
        <v>1761</v>
      </c>
      <c r="B95" s="30"/>
      <c r="C95" s="30" t="s">
        <v>1762</v>
      </c>
      <c r="D95" s="13">
        <v>8700</v>
      </c>
      <c r="E95" s="14">
        <v>1714.68</v>
      </c>
      <c r="F95" s="15">
        <v>1.8963000000000001E-2</v>
      </c>
      <c r="G95" s="15"/>
    </row>
    <row r="96" spans="1:7" x14ac:dyDescent="0.3">
      <c r="A96" s="12" t="s">
        <v>1816</v>
      </c>
      <c r="B96" s="30"/>
      <c r="C96" s="30" t="s">
        <v>1762</v>
      </c>
      <c r="D96" s="13">
        <v>1650</v>
      </c>
      <c r="E96" s="14">
        <v>739.99</v>
      </c>
      <c r="F96" s="15">
        <v>8.1829999999999993E-3</v>
      </c>
      <c r="G96" s="15"/>
    </row>
    <row r="97" spans="1:7" x14ac:dyDescent="0.3">
      <c r="A97" s="12" t="s">
        <v>1758</v>
      </c>
      <c r="B97" s="30"/>
      <c r="C97" s="30" t="s">
        <v>1207</v>
      </c>
      <c r="D97" s="13">
        <v>37200</v>
      </c>
      <c r="E97" s="14">
        <v>629.87</v>
      </c>
      <c r="F97" s="15">
        <v>6.9649999999999998E-3</v>
      </c>
      <c r="G97" s="15"/>
    </row>
    <row r="98" spans="1:7" x14ac:dyDescent="0.3">
      <c r="A98" s="12" t="s">
        <v>1760</v>
      </c>
      <c r="B98" s="30"/>
      <c r="C98" s="30" t="s">
        <v>1132</v>
      </c>
      <c r="D98" s="13">
        <v>30800</v>
      </c>
      <c r="E98" s="14">
        <v>469.36</v>
      </c>
      <c r="F98" s="15">
        <v>5.1900000000000002E-3</v>
      </c>
      <c r="G98" s="15"/>
    </row>
    <row r="99" spans="1:7" x14ac:dyDescent="0.3">
      <c r="A99" s="12" t="s">
        <v>1511</v>
      </c>
      <c r="B99" s="30"/>
      <c r="C99" s="30" t="s">
        <v>1232</v>
      </c>
      <c r="D99" s="13">
        <v>175</v>
      </c>
      <c r="E99" s="14">
        <v>10.130000000000001</v>
      </c>
      <c r="F99" s="15">
        <v>1.12E-4</v>
      </c>
      <c r="G99" s="15"/>
    </row>
    <row r="100" spans="1:7" x14ac:dyDescent="0.3">
      <c r="A100" s="16" t="s">
        <v>124</v>
      </c>
      <c r="B100" s="31"/>
      <c r="C100" s="31"/>
      <c r="D100" s="17"/>
      <c r="E100" s="37">
        <v>3564.03</v>
      </c>
      <c r="F100" s="38">
        <v>3.9412999999999997E-2</v>
      </c>
      <c r="G100" s="20"/>
    </row>
    <row r="101" spans="1:7" x14ac:dyDescent="0.3">
      <c r="A101" s="12"/>
      <c r="B101" s="30"/>
      <c r="C101" s="30"/>
      <c r="D101" s="13"/>
      <c r="E101" s="14"/>
      <c r="F101" s="15"/>
      <c r="G101" s="15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21" t="s">
        <v>154</v>
      </c>
      <c r="B104" s="32"/>
      <c r="C104" s="32"/>
      <c r="D104" s="22"/>
      <c r="E104" s="18">
        <v>3564.03</v>
      </c>
      <c r="F104" s="19">
        <v>3.9412999999999997E-2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6" t="s">
        <v>204</v>
      </c>
      <c r="B106" s="30"/>
      <c r="C106" s="30"/>
      <c r="D106" s="13"/>
      <c r="E106" s="14"/>
      <c r="F106" s="15"/>
      <c r="G106" s="15"/>
    </row>
    <row r="107" spans="1:7" x14ac:dyDescent="0.3">
      <c r="A107" s="16" t="s">
        <v>205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941</v>
      </c>
      <c r="B108" s="30" t="s">
        <v>942</v>
      </c>
      <c r="C108" s="30" t="s">
        <v>222</v>
      </c>
      <c r="D108" s="13">
        <v>2500000</v>
      </c>
      <c r="E108" s="14">
        <v>2492.5100000000002</v>
      </c>
      <c r="F108" s="15">
        <v>2.76E-2</v>
      </c>
      <c r="G108" s="15">
        <v>7.6799999999999993E-2</v>
      </c>
    </row>
    <row r="109" spans="1:7" x14ac:dyDescent="0.3">
      <c r="A109" s="12" t="s">
        <v>731</v>
      </c>
      <c r="B109" s="30" t="s">
        <v>732</v>
      </c>
      <c r="C109" s="30" t="s">
        <v>211</v>
      </c>
      <c r="D109" s="13">
        <v>2000000</v>
      </c>
      <c r="E109" s="14">
        <v>1991.48</v>
      </c>
      <c r="F109" s="15">
        <v>2.1999999999999999E-2</v>
      </c>
      <c r="G109" s="15">
        <v>7.5800000000000006E-2</v>
      </c>
    </row>
    <row r="110" spans="1:7" x14ac:dyDescent="0.3">
      <c r="A110" s="16" t="s">
        <v>124</v>
      </c>
      <c r="B110" s="31"/>
      <c r="C110" s="31"/>
      <c r="D110" s="17"/>
      <c r="E110" s="37">
        <v>4483.99</v>
      </c>
      <c r="F110" s="38">
        <v>4.9599999999999998E-2</v>
      </c>
      <c r="G110" s="20"/>
    </row>
    <row r="111" spans="1:7" x14ac:dyDescent="0.3">
      <c r="A111" s="12"/>
      <c r="B111" s="30"/>
      <c r="C111" s="30"/>
      <c r="D111" s="13"/>
      <c r="E111" s="14"/>
      <c r="F111" s="15"/>
      <c r="G111" s="15"/>
    </row>
    <row r="112" spans="1:7" x14ac:dyDescent="0.3">
      <c r="A112" s="16" t="s">
        <v>293</v>
      </c>
      <c r="B112" s="30"/>
      <c r="C112" s="30"/>
      <c r="D112" s="13"/>
      <c r="E112" s="14"/>
      <c r="F112" s="15"/>
      <c r="G112" s="15"/>
    </row>
    <row r="113" spans="1:7" x14ac:dyDescent="0.3">
      <c r="A113" s="12" t="s">
        <v>655</v>
      </c>
      <c r="B113" s="30" t="s">
        <v>656</v>
      </c>
      <c r="C113" s="30" t="s">
        <v>117</v>
      </c>
      <c r="D113" s="13">
        <v>2500000</v>
      </c>
      <c r="E113" s="14">
        <v>2510.6799999999998</v>
      </c>
      <c r="F113" s="15">
        <v>2.7799999999999998E-2</v>
      </c>
      <c r="G113" s="15">
        <v>7.3730127889999997E-2</v>
      </c>
    </row>
    <row r="114" spans="1:7" x14ac:dyDescent="0.3">
      <c r="A114" s="12" t="s">
        <v>677</v>
      </c>
      <c r="B114" s="30" t="s">
        <v>678</v>
      </c>
      <c r="C114" s="30" t="s">
        <v>117</v>
      </c>
      <c r="D114" s="13">
        <v>2500000</v>
      </c>
      <c r="E114" s="14">
        <v>2483.46</v>
      </c>
      <c r="F114" s="15">
        <v>2.75E-2</v>
      </c>
      <c r="G114" s="15">
        <v>7.3641015722000006E-2</v>
      </c>
    </row>
    <row r="115" spans="1:7" x14ac:dyDescent="0.3">
      <c r="A115" s="12" t="s">
        <v>1001</v>
      </c>
      <c r="B115" s="30" t="s">
        <v>1002</v>
      </c>
      <c r="C115" s="30" t="s">
        <v>117</v>
      </c>
      <c r="D115" s="13">
        <v>1350000</v>
      </c>
      <c r="E115" s="14">
        <v>1300.04</v>
      </c>
      <c r="F115" s="15">
        <v>1.44E-2</v>
      </c>
      <c r="G115" s="15">
        <v>7.3875202119999997E-2</v>
      </c>
    </row>
    <row r="116" spans="1:7" x14ac:dyDescent="0.3">
      <c r="A116" s="12" t="s">
        <v>442</v>
      </c>
      <c r="B116" s="30" t="s">
        <v>443</v>
      </c>
      <c r="C116" s="30" t="s">
        <v>117</v>
      </c>
      <c r="D116" s="13">
        <v>1000000</v>
      </c>
      <c r="E116" s="14">
        <v>993.24</v>
      </c>
      <c r="F116" s="15">
        <v>1.0999999999999999E-2</v>
      </c>
      <c r="G116" s="15">
        <v>7.380266378E-2</v>
      </c>
    </row>
    <row r="117" spans="1:7" x14ac:dyDescent="0.3">
      <c r="A117" s="16" t="s">
        <v>124</v>
      </c>
      <c r="B117" s="31"/>
      <c r="C117" s="31"/>
      <c r="D117" s="17"/>
      <c r="E117" s="37">
        <v>7287.42</v>
      </c>
      <c r="F117" s="38">
        <v>8.0699999999999994E-2</v>
      </c>
      <c r="G117" s="20"/>
    </row>
    <row r="118" spans="1:7" x14ac:dyDescent="0.3">
      <c r="A118" s="12"/>
      <c r="B118" s="30"/>
      <c r="C118" s="30"/>
      <c r="D118" s="13"/>
      <c r="E118" s="14"/>
      <c r="F118" s="15"/>
      <c r="G118" s="15"/>
    </row>
    <row r="119" spans="1:7" x14ac:dyDescent="0.3">
      <c r="A119" s="16" t="s">
        <v>296</v>
      </c>
      <c r="B119" s="30"/>
      <c r="C119" s="30"/>
      <c r="D119" s="13"/>
      <c r="E119" s="14"/>
      <c r="F119" s="15"/>
      <c r="G119" s="15"/>
    </row>
    <row r="120" spans="1:7" x14ac:dyDescent="0.3">
      <c r="A120" s="16" t="s">
        <v>124</v>
      </c>
      <c r="B120" s="30"/>
      <c r="C120" s="30"/>
      <c r="D120" s="13"/>
      <c r="E120" s="39" t="s">
        <v>112</v>
      </c>
      <c r="F120" s="40" t="s">
        <v>112</v>
      </c>
      <c r="G120" s="15"/>
    </row>
    <row r="121" spans="1:7" x14ac:dyDescent="0.3">
      <c r="A121" s="12"/>
      <c r="B121" s="30"/>
      <c r="C121" s="30"/>
      <c r="D121" s="13"/>
      <c r="E121" s="14"/>
      <c r="F121" s="15"/>
      <c r="G121" s="15"/>
    </row>
    <row r="122" spans="1:7" x14ac:dyDescent="0.3">
      <c r="A122" s="16" t="s">
        <v>297</v>
      </c>
      <c r="B122" s="30"/>
      <c r="C122" s="30"/>
      <c r="D122" s="13"/>
      <c r="E122" s="14"/>
      <c r="F122" s="15"/>
      <c r="G122" s="15"/>
    </row>
    <row r="123" spans="1:7" x14ac:dyDescent="0.3">
      <c r="A123" s="16" t="s">
        <v>124</v>
      </c>
      <c r="B123" s="30"/>
      <c r="C123" s="30"/>
      <c r="D123" s="13"/>
      <c r="E123" s="39" t="s">
        <v>112</v>
      </c>
      <c r="F123" s="40" t="s">
        <v>112</v>
      </c>
      <c r="G123" s="15"/>
    </row>
    <row r="124" spans="1:7" x14ac:dyDescent="0.3">
      <c r="A124" s="12"/>
      <c r="B124" s="30"/>
      <c r="C124" s="30"/>
      <c r="D124" s="13"/>
      <c r="E124" s="14"/>
      <c r="F124" s="15"/>
      <c r="G124" s="15"/>
    </row>
    <row r="125" spans="1:7" x14ac:dyDescent="0.3">
      <c r="A125" s="21" t="s">
        <v>154</v>
      </c>
      <c r="B125" s="32"/>
      <c r="C125" s="32"/>
      <c r="D125" s="22"/>
      <c r="E125" s="18">
        <v>11771.41</v>
      </c>
      <c r="F125" s="19">
        <v>0.1303</v>
      </c>
      <c r="G125" s="20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12"/>
      <c r="B127" s="30"/>
      <c r="C127" s="30"/>
      <c r="D127" s="13"/>
      <c r="E127" s="14"/>
      <c r="F127" s="15"/>
      <c r="G127" s="15"/>
    </row>
    <row r="128" spans="1:7" x14ac:dyDescent="0.3">
      <c r="A128" s="16" t="s">
        <v>801</v>
      </c>
      <c r="B128" s="30"/>
      <c r="C128" s="30"/>
      <c r="D128" s="13"/>
      <c r="E128" s="14"/>
      <c r="F128" s="15"/>
      <c r="G128" s="15"/>
    </row>
    <row r="129" spans="1:7" x14ac:dyDescent="0.3">
      <c r="A129" s="12" t="s">
        <v>1685</v>
      </c>
      <c r="B129" s="30" t="s">
        <v>1686</v>
      </c>
      <c r="C129" s="30"/>
      <c r="D129" s="13">
        <v>13802.0762</v>
      </c>
      <c r="E129" s="14">
        <v>415.01</v>
      </c>
      <c r="F129" s="15">
        <v>4.5999999999999999E-3</v>
      </c>
      <c r="G129" s="15"/>
    </row>
    <row r="130" spans="1:7" x14ac:dyDescent="0.3">
      <c r="A130" s="12" t="s">
        <v>2222</v>
      </c>
      <c r="B130" s="30" t="s">
        <v>2223</v>
      </c>
      <c r="C130" s="30"/>
      <c r="D130" s="13">
        <v>1634279.088</v>
      </c>
      <c r="E130" s="14">
        <v>185.04</v>
      </c>
      <c r="F130" s="15">
        <v>2E-3</v>
      </c>
      <c r="G130" s="15"/>
    </row>
    <row r="131" spans="1:7" x14ac:dyDescent="0.3">
      <c r="A131" s="12"/>
      <c r="B131" s="30"/>
      <c r="C131" s="30"/>
      <c r="D131" s="13"/>
      <c r="E131" s="14"/>
      <c r="F131" s="15"/>
      <c r="G131" s="15"/>
    </row>
    <row r="132" spans="1:7" x14ac:dyDescent="0.3">
      <c r="A132" s="21" t="s">
        <v>154</v>
      </c>
      <c r="B132" s="32"/>
      <c r="C132" s="32"/>
      <c r="D132" s="22"/>
      <c r="E132" s="18">
        <v>600.04999999999995</v>
      </c>
      <c r="F132" s="19">
        <v>6.6E-3</v>
      </c>
      <c r="G132" s="20"/>
    </row>
    <row r="133" spans="1:7" x14ac:dyDescent="0.3">
      <c r="A133" s="12"/>
      <c r="B133" s="30"/>
      <c r="C133" s="30"/>
      <c r="D133" s="13"/>
      <c r="E133" s="14"/>
      <c r="F133" s="15"/>
      <c r="G133" s="15"/>
    </row>
    <row r="134" spans="1:7" x14ac:dyDescent="0.3">
      <c r="A134" s="16" t="s">
        <v>155</v>
      </c>
      <c r="B134" s="30"/>
      <c r="C134" s="30"/>
      <c r="D134" s="13"/>
      <c r="E134" s="14"/>
      <c r="F134" s="15"/>
      <c r="G134" s="15"/>
    </row>
    <row r="135" spans="1:7" x14ac:dyDescent="0.3">
      <c r="A135" s="12" t="s">
        <v>156</v>
      </c>
      <c r="B135" s="30"/>
      <c r="C135" s="30"/>
      <c r="D135" s="13"/>
      <c r="E135" s="14">
        <v>12491.68</v>
      </c>
      <c r="F135" s="15">
        <v>0.1381</v>
      </c>
      <c r="G135" s="15">
        <v>6.8055000000000004E-2</v>
      </c>
    </row>
    <row r="136" spans="1:7" x14ac:dyDescent="0.3">
      <c r="A136" s="16" t="s">
        <v>124</v>
      </c>
      <c r="B136" s="31"/>
      <c r="C136" s="31"/>
      <c r="D136" s="17"/>
      <c r="E136" s="37">
        <v>12491.68</v>
      </c>
      <c r="F136" s="38">
        <v>0.1381</v>
      </c>
      <c r="G136" s="20"/>
    </row>
    <row r="137" spans="1:7" x14ac:dyDescent="0.3">
      <c r="A137" s="12"/>
      <c r="B137" s="30"/>
      <c r="C137" s="30"/>
      <c r="D137" s="13"/>
      <c r="E137" s="14"/>
      <c r="F137" s="15"/>
      <c r="G137" s="15"/>
    </row>
    <row r="138" spans="1:7" x14ac:dyDescent="0.3">
      <c r="A138" s="21" t="s">
        <v>154</v>
      </c>
      <c r="B138" s="32"/>
      <c r="C138" s="32"/>
      <c r="D138" s="22"/>
      <c r="E138" s="18">
        <v>12491.68</v>
      </c>
      <c r="F138" s="19">
        <v>0.1381</v>
      </c>
      <c r="G138" s="20"/>
    </row>
    <row r="139" spans="1:7" x14ac:dyDescent="0.3">
      <c r="A139" s="12" t="s">
        <v>157</v>
      </c>
      <c r="B139" s="30"/>
      <c r="C139" s="30"/>
      <c r="D139" s="13"/>
      <c r="E139" s="14">
        <v>411.0931453</v>
      </c>
      <c r="F139" s="15">
        <v>4.5459999999999997E-3</v>
      </c>
      <c r="G139" s="15"/>
    </row>
    <row r="140" spans="1:7" x14ac:dyDescent="0.3">
      <c r="A140" s="12" t="s">
        <v>158</v>
      </c>
      <c r="B140" s="30"/>
      <c r="C140" s="30"/>
      <c r="D140" s="13"/>
      <c r="E140" s="14">
        <v>398.47685469999999</v>
      </c>
      <c r="F140" s="15">
        <v>4.4539999999999996E-3</v>
      </c>
      <c r="G140" s="15">
        <v>6.8055000000000004E-2</v>
      </c>
    </row>
    <row r="141" spans="1:7" x14ac:dyDescent="0.3">
      <c r="A141" s="25" t="s">
        <v>159</v>
      </c>
      <c r="B141" s="33"/>
      <c r="C141" s="33"/>
      <c r="D141" s="26"/>
      <c r="E141" s="27">
        <v>90421.33</v>
      </c>
      <c r="F141" s="28">
        <v>1</v>
      </c>
      <c r="G141" s="28"/>
    </row>
    <row r="143" spans="1:7" x14ac:dyDescent="0.3">
      <c r="A143" s="1" t="s">
        <v>1687</v>
      </c>
    </row>
    <row r="144" spans="1:7" x14ac:dyDescent="0.3">
      <c r="A144" s="1" t="s">
        <v>161</v>
      </c>
    </row>
    <row r="146" spans="1:5" x14ac:dyDescent="0.3">
      <c r="A146" s="1" t="s">
        <v>162</v>
      </c>
    </row>
    <row r="147" spans="1:5" x14ac:dyDescent="0.3">
      <c r="A147" s="53" t="s">
        <v>163</v>
      </c>
      <c r="B147" s="34" t="s">
        <v>112</v>
      </c>
    </row>
    <row r="148" spans="1:5" x14ac:dyDescent="0.3">
      <c r="A148" t="s">
        <v>164</v>
      </c>
    </row>
    <row r="149" spans="1:5" x14ac:dyDescent="0.3">
      <c r="A149" t="s">
        <v>165</v>
      </c>
      <c r="B149" t="s">
        <v>166</v>
      </c>
      <c r="C149" t="s">
        <v>166</v>
      </c>
    </row>
    <row r="150" spans="1:5" x14ac:dyDescent="0.3">
      <c r="B150" s="54">
        <v>45169</v>
      </c>
      <c r="C150" s="54">
        <v>45198</v>
      </c>
    </row>
    <row r="151" spans="1:5" x14ac:dyDescent="0.3">
      <c r="A151" t="s">
        <v>170</v>
      </c>
      <c r="B151">
        <v>50.97</v>
      </c>
      <c r="C151">
        <v>52.24</v>
      </c>
      <c r="E151" s="2"/>
    </row>
    <row r="152" spans="1:5" x14ac:dyDescent="0.3">
      <c r="A152" t="s">
        <v>171</v>
      </c>
      <c r="B152">
        <v>26.93</v>
      </c>
      <c r="C152">
        <v>27.43</v>
      </c>
      <c r="E152" s="2"/>
    </row>
    <row r="153" spans="1:5" x14ac:dyDescent="0.3">
      <c r="A153" t="s">
        <v>1823</v>
      </c>
      <c r="B153">
        <v>45.14</v>
      </c>
      <c r="C153">
        <v>46.22</v>
      </c>
      <c r="E153" s="2"/>
    </row>
    <row r="154" spans="1:5" x14ac:dyDescent="0.3">
      <c r="A154" t="s">
        <v>1824</v>
      </c>
      <c r="B154">
        <v>46</v>
      </c>
      <c r="C154">
        <v>47.1</v>
      </c>
      <c r="E154" s="2"/>
    </row>
    <row r="155" spans="1:5" x14ac:dyDescent="0.3">
      <c r="A155" t="s">
        <v>634</v>
      </c>
      <c r="B155">
        <v>45.64</v>
      </c>
      <c r="C155">
        <v>46.71</v>
      </c>
      <c r="E155" s="2"/>
    </row>
    <row r="156" spans="1:5" x14ac:dyDescent="0.3">
      <c r="A156" t="s">
        <v>635</v>
      </c>
      <c r="B156">
        <v>23.2</v>
      </c>
      <c r="C156">
        <v>23.57</v>
      </c>
      <c r="E156" s="2"/>
    </row>
    <row r="157" spans="1:5" x14ac:dyDescent="0.3">
      <c r="E157" s="2"/>
    </row>
    <row r="158" spans="1:5" x14ac:dyDescent="0.3">
      <c r="A158" t="s">
        <v>638</v>
      </c>
    </row>
    <row r="160" spans="1:5" x14ac:dyDescent="0.3">
      <c r="A160" s="56" t="s">
        <v>639</v>
      </c>
      <c r="B160" s="56" t="s">
        <v>640</v>
      </c>
      <c r="C160" s="56" t="s">
        <v>641</v>
      </c>
      <c r="D160" s="56" t="s">
        <v>642</v>
      </c>
    </row>
    <row r="161" spans="1:4" x14ac:dyDescent="0.3">
      <c r="A161" s="56" t="s">
        <v>1827</v>
      </c>
      <c r="B161" s="56"/>
      <c r="C161" s="56">
        <v>0.17</v>
      </c>
      <c r="D161" s="56">
        <v>0.17</v>
      </c>
    </row>
    <row r="162" spans="1:4" x14ac:dyDescent="0.3">
      <c r="A162" s="56" t="s">
        <v>1828</v>
      </c>
      <c r="B162" s="56"/>
      <c r="C162" s="56">
        <v>0.17</v>
      </c>
      <c r="D162" s="56">
        <v>0.17</v>
      </c>
    </row>
    <row r="164" spans="1:4" x14ac:dyDescent="0.3">
      <c r="A164" t="s">
        <v>182</v>
      </c>
      <c r="B164" s="34" t="s">
        <v>112</v>
      </c>
    </row>
    <row r="165" spans="1:4" ht="30" customHeight="1" x14ac:dyDescent="0.3">
      <c r="A165" s="53" t="s">
        <v>183</v>
      </c>
      <c r="B165" s="34" t="s">
        <v>112</v>
      </c>
    </row>
    <row r="166" spans="1:4" ht="30" customHeight="1" x14ac:dyDescent="0.3">
      <c r="A166" s="53" t="s">
        <v>184</v>
      </c>
      <c r="B166" s="34" t="s">
        <v>112</v>
      </c>
    </row>
    <row r="167" spans="1:4" x14ac:dyDescent="0.3">
      <c r="A167" t="s">
        <v>1688</v>
      </c>
      <c r="B167" s="55">
        <v>1.5087280000000001</v>
      </c>
    </row>
    <row r="168" spans="1:4" ht="45" customHeight="1" x14ac:dyDescent="0.3">
      <c r="A168" s="53" t="s">
        <v>186</v>
      </c>
      <c r="B168" s="34">
        <v>3564.0366250000002</v>
      </c>
    </row>
    <row r="169" spans="1:4" ht="30" customHeight="1" x14ac:dyDescent="0.3">
      <c r="A169" s="53" t="s">
        <v>187</v>
      </c>
      <c r="B169" s="34" t="s">
        <v>112</v>
      </c>
    </row>
    <row r="170" spans="1:4" ht="30" customHeight="1" x14ac:dyDescent="0.3">
      <c r="A170" s="53" t="s">
        <v>188</v>
      </c>
      <c r="B170" s="34" t="s">
        <v>112</v>
      </c>
    </row>
    <row r="171" spans="1:4" x14ac:dyDescent="0.3">
      <c r="A171" t="s">
        <v>189</v>
      </c>
      <c r="B171" s="34" t="s">
        <v>112</v>
      </c>
    </row>
    <row r="172" spans="1:4" x14ac:dyDescent="0.3">
      <c r="A172" t="s">
        <v>190</v>
      </c>
      <c r="B172" s="34" t="s">
        <v>112</v>
      </c>
    </row>
    <row r="174" spans="1:4" ht="70.05" customHeight="1" x14ac:dyDescent="0.3">
      <c r="A174" s="76" t="s">
        <v>200</v>
      </c>
      <c r="B174" s="76" t="s">
        <v>201</v>
      </c>
      <c r="C174" s="76" t="s">
        <v>5</v>
      </c>
      <c r="D174" s="76" t="s">
        <v>6</v>
      </c>
    </row>
    <row r="175" spans="1:4" ht="70.05" customHeight="1" x14ac:dyDescent="0.3">
      <c r="A175" s="76" t="s">
        <v>2224</v>
      </c>
      <c r="B175" s="76"/>
      <c r="C175" s="76" t="s">
        <v>78</v>
      </c>
      <c r="D17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7"/>
  <sheetViews>
    <sheetView showGridLines="0" workbookViewId="0">
      <pane ySplit="4" topLeftCell="A93" activePane="bottomLeft" state="frozen"/>
      <selection pane="bottomLeft" activeCell="H134" sqref="H134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304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305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306</v>
      </c>
      <c r="B11" s="30" t="s">
        <v>307</v>
      </c>
      <c r="C11" s="30" t="s">
        <v>211</v>
      </c>
      <c r="D11" s="13">
        <v>127500000</v>
      </c>
      <c r="E11" s="14">
        <v>129108.8</v>
      </c>
      <c r="F11" s="15">
        <v>7.22E-2</v>
      </c>
      <c r="G11" s="15">
        <v>7.6219999999999996E-2</v>
      </c>
    </row>
    <row r="12" spans="1:8" x14ac:dyDescent="0.3">
      <c r="A12" s="12" t="s">
        <v>308</v>
      </c>
      <c r="B12" s="30" t="s">
        <v>309</v>
      </c>
      <c r="C12" s="30" t="s">
        <v>211</v>
      </c>
      <c r="D12" s="13">
        <v>115000000</v>
      </c>
      <c r="E12" s="14">
        <v>116377.59</v>
      </c>
      <c r="F12" s="15">
        <v>6.5100000000000005E-2</v>
      </c>
      <c r="G12" s="15">
        <v>7.6149999999999995E-2</v>
      </c>
    </row>
    <row r="13" spans="1:8" x14ac:dyDescent="0.3">
      <c r="A13" s="12" t="s">
        <v>310</v>
      </c>
      <c r="B13" s="30" t="s">
        <v>311</v>
      </c>
      <c r="C13" s="30" t="s">
        <v>211</v>
      </c>
      <c r="D13" s="13">
        <v>97500000</v>
      </c>
      <c r="E13" s="14">
        <v>94672.31</v>
      </c>
      <c r="F13" s="15">
        <v>5.2999999999999999E-2</v>
      </c>
      <c r="G13" s="15">
        <v>7.5999999999999998E-2</v>
      </c>
    </row>
    <row r="14" spans="1:8" x14ac:dyDescent="0.3">
      <c r="A14" s="12" t="s">
        <v>312</v>
      </c>
      <c r="B14" s="30" t="s">
        <v>313</v>
      </c>
      <c r="C14" s="30" t="s">
        <v>211</v>
      </c>
      <c r="D14" s="13">
        <v>90000000</v>
      </c>
      <c r="E14" s="14">
        <v>89021.61</v>
      </c>
      <c r="F14" s="15">
        <v>4.9799999999999997E-2</v>
      </c>
      <c r="G14" s="15">
        <v>7.6175000000000007E-2</v>
      </c>
    </row>
    <row r="15" spans="1:8" x14ac:dyDescent="0.3">
      <c r="A15" s="12" t="s">
        <v>314</v>
      </c>
      <c r="B15" s="30" t="s">
        <v>315</v>
      </c>
      <c r="C15" s="30" t="s">
        <v>222</v>
      </c>
      <c r="D15" s="13">
        <v>83000000</v>
      </c>
      <c r="E15" s="14">
        <v>81990.97</v>
      </c>
      <c r="F15" s="15">
        <v>4.5900000000000003E-2</v>
      </c>
      <c r="G15" s="15">
        <v>7.5774999999999995E-2</v>
      </c>
    </row>
    <row r="16" spans="1:8" x14ac:dyDescent="0.3">
      <c r="A16" s="12" t="s">
        <v>316</v>
      </c>
      <c r="B16" s="30" t="s">
        <v>317</v>
      </c>
      <c r="C16" s="30" t="s">
        <v>211</v>
      </c>
      <c r="D16" s="13">
        <v>81000000</v>
      </c>
      <c r="E16" s="14">
        <v>81046.98</v>
      </c>
      <c r="F16" s="15">
        <v>4.53E-2</v>
      </c>
      <c r="G16" s="15">
        <v>7.5449000000000002E-2</v>
      </c>
    </row>
    <row r="17" spans="1:7" x14ac:dyDescent="0.3">
      <c r="A17" s="12" t="s">
        <v>318</v>
      </c>
      <c r="B17" s="30" t="s">
        <v>319</v>
      </c>
      <c r="C17" s="30" t="s">
        <v>211</v>
      </c>
      <c r="D17" s="13">
        <v>73000000</v>
      </c>
      <c r="E17" s="14">
        <v>72831.88</v>
      </c>
      <c r="F17" s="15">
        <v>4.07E-2</v>
      </c>
      <c r="G17" s="15">
        <v>7.5749999999999998E-2</v>
      </c>
    </row>
    <row r="18" spans="1:7" x14ac:dyDescent="0.3">
      <c r="A18" s="12" t="s">
        <v>320</v>
      </c>
      <c r="B18" s="30" t="s">
        <v>321</v>
      </c>
      <c r="C18" s="30" t="s">
        <v>211</v>
      </c>
      <c r="D18" s="13">
        <v>61500000</v>
      </c>
      <c r="E18" s="14">
        <v>60405.67</v>
      </c>
      <c r="F18" s="15">
        <v>3.3799999999999997E-2</v>
      </c>
      <c r="G18" s="15">
        <v>7.7523999999999996E-2</v>
      </c>
    </row>
    <row r="19" spans="1:7" x14ac:dyDescent="0.3">
      <c r="A19" s="12" t="s">
        <v>322</v>
      </c>
      <c r="B19" s="30" t="s">
        <v>323</v>
      </c>
      <c r="C19" s="30" t="s">
        <v>211</v>
      </c>
      <c r="D19" s="13">
        <v>57500000</v>
      </c>
      <c r="E19" s="14">
        <v>57900.89</v>
      </c>
      <c r="F19" s="15">
        <v>3.2399999999999998E-2</v>
      </c>
      <c r="G19" s="15">
        <v>7.5475E-2</v>
      </c>
    </row>
    <row r="20" spans="1:7" x14ac:dyDescent="0.3">
      <c r="A20" s="12" t="s">
        <v>324</v>
      </c>
      <c r="B20" s="30" t="s">
        <v>325</v>
      </c>
      <c r="C20" s="30" t="s">
        <v>211</v>
      </c>
      <c r="D20" s="13">
        <v>53700000</v>
      </c>
      <c r="E20" s="14">
        <v>53341.07</v>
      </c>
      <c r="F20" s="15">
        <v>2.98E-2</v>
      </c>
      <c r="G20" s="15">
        <v>7.6219999999999996E-2</v>
      </c>
    </row>
    <row r="21" spans="1:7" x14ac:dyDescent="0.3">
      <c r="A21" s="12" t="s">
        <v>326</v>
      </c>
      <c r="B21" s="30" t="s">
        <v>327</v>
      </c>
      <c r="C21" s="30" t="s">
        <v>328</v>
      </c>
      <c r="D21" s="13">
        <v>52000000</v>
      </c>
      <c r="E21" s="14">
        <v>51602.720000000001</v>
      </c>
      <c r="F21" s="15">
        <v>2.8899999999999999E-2</v>
      </c>
      <c r="G21" s="15">
        <v>7.5687000000000004E-2</v>
      </c>
    </row>
    <row r="22" spans="1:7" x14ac:dyDescent="0.3">
      <c r="A22" s="12" t="s">
        <v>329</v>
      </c>
      <c r="B22" s="30" t="s">
        <v>330</v>
      </c>
      <c r="C22" s="30" t="s">
        <v>211</v>
      </c>
      <c r="D22" s="13">
        <v>50500000</v>
      </c>
      <c r="E22" s="14">
        <v>50080.65</v>
      </c>
      <c r="F22" s="15">
        <v>2.8000000000000001E-2</v>
      </c>
      <c r="G22" s="15">
        <v>7.4925000000000005E-2</v>
      </c>
    </row>
    <row r="23" spans="1:7" x14ac:dyDescent="0.3">
      <c r="A23" s="12" t="s">
        <v>331</v>
      </c>
      <c r="B23" s="30" t="s">
        <v>332</v>
      </c>
      <c r="C23" s="30" t="s">
        <v>211</v>
      </c>
      <c r="D23" s="13">
        <v>39200000</v>
      </c>
      <c r="E23" s="14">
        <v>39082.050000000003</v>
      </c>
      <c r="F23" s="15">
        <v>2.1899999999999999E-2</v>
      </c>
      <c r="G23" s="15">
        <v>7.5475E-2</v>
      </c>
    </row>
    <row r="24" spans="1:7" x14ac:dyDescent="0.3">
      <c r="A24" s="12" t="s">
        <v>333</v>
      </c>
      <c r="B24" s="30" t="s">
        <v>334</v>
      </c>
      <c r="C24" s="30" t="s">
        <v>211</v>
      </c>
      <c r="D24" s="13">
        <v>38500000</v>
      </c>
      <c r="E24" s="14">
        <v>38470.78</v>
      </c>
      <c r="F24" s="15">
        <v>2.1499999999999998E-2</v>
      </c>
      <c r="G24" s="15">
        <v>7.7523999999999996E-2</v>
      </c>
    </row>
    <row r="25" spans="1:7" x14ac:dyDescent="0.3">
      <c r="A25" s="12" t="s">
        <v>335</v>
      </c>
      <c r="B25" s="30" t="s">
        <v>336</v>
      </c>
      <c r="C25" s="30" t="s">
        <v>211</v>
      </c>
      <c r="D25" s="13">
        <v>37500000</v>
      </c>
      <c r="E25" s="14">
        <v>37182</v>
      </c>
      <c r="F25" s="15">
        <v>2.0799999999999999E-2</v>
      </c>
      <c r="G25" s="15">
        <v>7.5449000000000002E-2</v>
      </c>
    </row>
    <row r="26" spans="1:7" x14ac:dyDescent="0.3">
      <c r="A26" s="12" t="s">
        <v>337</v>
      </c>
      <c r="B26" s="30" t="s">
        <v>338</v>
      </c>
      <c r="C26" s="30" t="s">
        <v>211</v>
      </c>
      <c r="D26" s="13">
        <v>38000000</v>
      </c>
      <c r="E26" s="14">
        <v>37138.01</v>
      </c>
      <c r="F26" s="15">
        <v>2.0799999999999999E-2</v>
      </c>
      <c r="G26" s="15">
        <v>7.5449000000000002E-2</v>
      </c>
    </row>
    <row r="27" spans="1:7" x14ac:dyDescent="0.3">
      <c r="A27" s="12" t="s">
        <v>339</v>
      </c>
      <c r="B27" s="30" t="s">
        <v>340</v>
      </c>
      <c r="C27" s="30" t="s">
        <v>211</v>
      </c>
      <c r="D27" s="13">
        <v>35000000</v>
      </c>
      <c r="E27" s="14">
        <v>34861.51</v>
      </c>
      <c r="F27" s="15">
        <v>1.95E-2</v>
      </c>
      <c r="G27" s="15">
        <v>7.5597999999999999E-2</v>
      </c>
    </row>
    <row r="28" spans="1:7" x14ac:dyDescent="0.3">
      <c r="A28" s="12" t="s">
        <v>341</v>
      </c>
      <c r="B28" s="30" t="s">
        <v>342</v>
      </c>
      <c r="C28" s="30" t="s">
        <v>211</v>
      </c>
      <c r="D28" s="13">
        <v>31000000</v>
      </c>
      <c r="E28" s="14">
        <v>30985.55</v>
      </c>
      <c r="F28" s="15">
        <v>1.7299999999999999E-2</v>
      </c>
      <c r="G28" s="15">
        <v>7.5596999999999998E-2</v>
      </c>
    </row>
    <row r="29" spans="1:7" x14ac:dyDescent="0.3">
      <c r="A29" s="12" t="s">
        <v>343</v>
      </c>
      <c r="B29" s="30" t="s">
        <v>344</v>
      </c>
      <c r="C29" s="30" t="s">
        <v>211</v>
      </c>
      <c r="D29" s="13">
        <v>25000000</v>
      </c>
      <c r="E29" s="14">
        <v>25232.85</v>
      </c>
      <c r="F29" s="15">
        <v>1.41E-2</v>
      </c>
      <c r="G29" s="15">
        <v>7.6175000000000007E-2</v>
      </c>
    </row>
    <row r="30" spans="1:7" x14ac:dyDescent="0.3">
      <c r="A30" s="12" t="s">
        <v>345</v>
      </c>
      <c r="B30" s="30" t="s">
        <v>346</v>
      </c>
      <c r="C30" s="30" t="s">
        <v>208</v>
      </c>
      <c r="D30" s="13">
        <v>22000000</v>
      </c>
      <c r="E30" s="14">
        <v>22736.98</v>
      </c>
      <c r="F30" s="15">
        <v>1.2699999999999999E-2</v>
      </c>
      <c r="G30" s="15">
        <v>7.5061000000000003E-2</v>
      </c>
    </row>
    <row r="31" spans="1:7" x14ac:dyDescent="0.3">
      <c r="A31" s="12" t="s">
        <v>347</v>
      </c>
      <c r="B31" s="30" t="s">
        <v>348</v>
      </c>
      <c r="C31" s="30" t="s">
        <v>211</v>
      </c>
      <c r="D31" s="13">
        <v>21500000</v>
      </c>
      <c r="E31" s="14">
        <v>21434.83</v>
      </c>
      <c r="F31" s="15">
        <v>1.2E-2</v>
      </c>
      <c r="G31" s="15">
        <v>7.5597999999999999E-2</v>
      </c>
    </row>
    <row r="32" spans="1:7" x14ac:dyDescent="0.3">
      <c r="A32" s="12" t="s">
        <v>349</v>
      </c>
      <c r="B32" s="30" t="s">
        <v>350</v>
      </c>
      <c r="C32" s="30" t="s">
        <v>211</v>
      </c>
      <c r="D32" s="13">
        <v>20000000</v>
      </c>
      <c r="E32" s="14">
        <v>20143.04</v>
      </c>
      <c r="F32" s="15">
        <v>1.1299999999999999E-2</v>
      </c>
      <c r="G32" s="15">
        <v>7.5249999999999997E-2</v>
      </c>
    </row>
    <row r="33" spans="1:7" x14ac:dyDescent="0.3">
      <c r="A33" s="12" t="s">
        <v>351</v>
      </c>
      <c r="B33" s="30" t="s">
        <v>352</v>
      </c>
      <c r="C33" s="30" t="s">
        <v>222</v>
      </c>
      <c r="D33" s="13">
        <v>20000000</v>
      </c>
      <c r="E33" s="14">
        <v>19913.52</v>
      </c>
      <c r="F33" s="15">
        <v>1.11E-2</v>
      </c>
      <c r="G33" s="15">
        <v>7.6496999999999996E-2</v>
      </c>
    </row>
    <row r="34" spans="1:7" x14ac:dyDescent="0.3">
      <c r="A34" s="12" t="s">
        <v>353</v>
      </c>
      <c r="B34" s="30" t="s">
        <v>354</v>
      </c>
      <c r="C34" s="30" t="s">
        <v>211</v>
      </c>
      <c r="D34" s="13">
        <v>18150000</v>
      </c>
      <c r="E34" s="14">
        <v>19098.25</v>
      </c>
      <c r="F34" s="15">
        <v>1.0699999999999999E-2</v>
      </c>
      <c r="G34" s="15">
        <v>7.6399999999999996E-2</v>
      </c>
    </row>
    <row r="35" spans="1:7" x14ac:dyDescent="0.3">
      <c r="A35" s="12" t="s">
        <v>355</v>
      </c>
      <c r="B35" s="30" t="s">
        <v>356</v>
      </c>
      <c r="C35" s="30" t="s">
        <v>357</v>
      </c>
      <c r="D35" s="13">
        <v>17500000</v>
      </c>
      <c r="E35" s="14">
        <v>17504.78</v>
      </c>
      <c r="F35" s="15">
        <v>9.7999999999999997E-3</v>
      </c>
      <c r="G35" s="15">
        <v>7.6249999999999998E-2</v>
      </c>
    </row>
    <row r="36" spans="1:7" x14ac:dyDescent="0.3">
      <c r="A36" s="12" t="s">
        <v>358</v>
      </c>
      <c r="B36" s="30" t="s">
        <v>359</v>
      </c>
      <c r="C36" s="30" t="s">
        <v>211</v>
      </c>
      <c r="D36" s="13">
        <v>16500000</v>
      </c>
      <c r="E36" s="14">
        <v>16980.91</v>
      </c>
      <c r="F36" s="15">
        <v>9.4999999999999998E-3</v>
      </c>
      <c r="G36" s="15">
        <v>7.6399999999999996E-2</v>
      </c>
    </row>
    <row r="37" spans="1:7" x14ac:dyDescent="0.3">
      <c r="A37" s="12" t="s">
        <v>360</v>
      </c>
      <c r="B37" s="30" t="s">
        <v>361</v>
      </c>
      <c r="C37" s="30" t="s">
        <v>211</v>
      </c>
      <c r="D37" s="13">
        <v>14500000</v>
      </c>
      <c r="E37" s="14">
        <v>15014.76</v>
      </c>
      <c r="F37" s="15">
        <v>8.3999999999999995E-3</v>
      </c>
      <c r="G37" s="15">
        <v>7.5475E-2</v>
      </c>
    </row>
    <row r="38" spans="1:7" x14ac:dyDescent="0.3">
      <c r="A38" s="12" t="s">
        <v>362</v>
      </c>
      <c r="B38" s="30" t="s">
        <v>363</v>
      </c>
      <c r="C38" s="30" t="s">
        <v>211</v>
      </c>
      <c r="D38" s="13">
        <v>14000000</v>
      </c>
      <c r="E38" s="14">
        <v>14554.61</v>
      </c>
      <c r="F38" s="15">
        <v>8.0999999999999996E-3</v>
      </c>
      <c r="G38" s="15">
        <v>7.6122999999999996E-2</v>
      </c>
    </row>
    <row r="39" spans="1:7" x14ac:dyDescent="0.3">
      <c r="A39" s="12" t="s">
        <v>364</v>
      </c>
      <c r="B39" s="30" t="s">
        <v>365</v>
      </c>
      <c r="C39" s="30" t="s">
        <v>222</v>
      </c>
      <c r="D39" s="13">
        <v>11500000</v>
      </c>
      <c r="E39" s="14">
        <v>11747.88</v>
      </c>
      <c r="F39" s="15">
        <v>6.6E-3</v>
      </c>
      <c r="G39" s="15">
        <v>7.5925000000000006E-2</v>
      </c>
    </row>
    <row r="40" spans="1:7" x14ac:dyDescent="0.3">
      <c r="A40" s="12" t="s">
        <v>366</v>
      </c>
      <c r="B40" s="30" t="s">
        <v>367</v>
      </c>
      <c r="C40" s="30" t="s">
        <v>211</v>
      </c>
      <c r="D40" s="13">
        <v>10500000</v>
      </c>
      <c r="E40" s="14">
        <v>10485.83</v>
      </c>
      <c r="F40" s="15">
        <v>5.8999999999999999E-3</v>
      </c>
      <c r="G40" s="15">
        <v>7.5149999999999995E-2</v>
      </c>
    </row>
    <row r="41" spans="1:7" x14ac:dyDescent="0.3">
      <c r="A41" s="12" t="s">
        <v>368</v>
      </c>
      <c r="B41" s="30" t="s">
        <v>369</v>
      </c>
      <c r="C41" s="30" t="s">
        <v>211</v>
      </c>
      <c r="D41" s="13">
        <v>10300000</v>
      </c>
      <c r="E41" s="14">
        <v>10445.32</v>
      </c>
      <c r="F41" s="15">
        <v>5.7999999999999996E-3</v>
      </c>
      <c r="G41" s="15">
        <v>7.6220999999999997E-2</v>
      </c>
    </row>
    <row r="42" spans="1:7" x14ac:dyDescent="0.3">
      <c r="A42" s="12" t="s">
        <v>370</v>
      </c>
      <c r="B42" s="30" t="s">
        <v>371</v>
      </c>
      <c r="C42" s="30" t="s">
        <v>211</v>
      </c>
      <c r="D42" s="13">
        <v>10000000</v>
      </c>
      <c r="E42" s="14">
        <v>10346.26</v>
      </c>
      <c r="F42" s="15">
        <v>5.7999999999999996E-3</v>
      </c>
      <c r="G42" s="15">
        <v>7.5597999999999999E-2</v>
      </c>
    </row>
    <row r="43" spans="1:7" x14ac:dyDescent="0.3">
      <c r="A43" s="12" t="s">
        <v>372</v>
      </c>
      <c r="B43" s="30" t="s">
        <v>373</v>
      </c>
      <c r="C43" s="30" t="s">
        <v>211</v>
      </c>
      <c r="D43" s="13">
        <v>7500000</v>
      </c>
      <c r="E43" s="14">
        <v>7730.77</v>
      </c>
      <c r="F43" s="15">
        <v>4.3E-3</v>
      </c>
      <c r="G43" s="15">
        <v>7.5475E-2</v>
      </c>
    </row>
    <row r="44" spans="1:7" x14ac:dyDescent="0.3">
      <c r="A44" s="12" t="s">
        <v>374</v>
      </c>
      <c r="B44" s="30" t="s">
        <v>375</v>
      </c>
      <c r="C44" s="30" t="s">
        <v>211</v>
      </c>
      <c r="D44" s="13">
        <v>7500000</v>
      </c>
      <c r="E44" s="14">
        <v>7722.16</v>
      </c>
      <c r="F44" s="15">
        <v>4.3E-3</v>
      </c>
      <c r="G44" s="15">
        <v>7.5597999999999999E-2</v>
      </c>
    </row>
    <row r="45" spans="1:7" x14ac:dyDescent="0.3">
      <c r="A45" s="12" t="s">
        <v>376</v>
      </c>
      <c r="B45" s="30" t="s">
        <v>377</v>
      </c>
      <c r="C45" s="30" t="s">
        <v>211</v>
      </c>
      <c r="D45" s="13">
        <v>7000000</v>
      </c>
      <c r="E45" s="14">
        <v>6861.88</v>
      </c>
      <c r="F45" s="15">
        <v>3.8E-3</v>
      </c>
      <c r="G45" s="15">
        <v>7.6600000000000001E-2</v>
      </c>
    </row>
    <row r="46" spans="1:7" x14ac:dyDescent="0.3">
      <c r="A46" s="12" t="s">
        <v>378</v>
      </c>
      <c r="B46" s="30" t="s">
        <v>379</v>
      </c>
      <c r="C46" s="30" t="s">
        <v>211</v>
      </c>
      <c r="D46" s="13">
        <v>6500000</v>
      </c>
      <c r="E46" s="14">
        <v>6852.26</v>
      </c>
      <c r="F46" s="15">
        <v>3.8E-3</v>
      </c>
      <c r="G46" s="15">
        <v>7.6175000000000007E-2</v>
      </c>
    </row>
    <row r="47" spans="1:7" x14ac:dyDescent="0.3">
      <c r="A47" s="12" t="s">
        <v>380</v>
      </c>
      <c r="B47" s="30" t="s">
        <v>381</v>
      </c>
      <c r="C47" s="30" t="s">
        <v>211</v>
      </c>
      <c r="D47" s="13">
        <v>6500000</v>
      </c>
      <c r="E47" s="14">
        <v>6730.52</v>
      </c>
      <c r="F47" s="15">
        <v>3.8E-3</v>
      </c>
      <c r="G47" s="15">
        <v>7.4499999999999997E-2</v>
      </c>
    </row>
    <row r="48" spans="1:7" x14ac:dyDescent="0.3">
      <c r="A48" s="12" t="s">
        <v>382</v>
      </c>
      <c r="B48" s="30" t="s">
        <v>383</v>
      </c>
      <c r="C48" s="30" t="s">
        <v>211</v>
      </c>
      <c r="D48" s="13">
        <v>6500000</v>
      </c>
      <c r="E48" s="14">
        <v>6594.56</v>
      </c>
      <c r="F48" s="15">
        <v>3.7000000000000002E-3</v>
      </c>
      <c r="G48" s="15">
        <v>7.6175000000000007E-2</v>
      </c>
    </row>
    <row r="49" spans="1:7" x14ac:dyDescent="0.3">
      <c r="A49" s="12" t="s">
        <v>384</v>
      </c>
      <c r="B49" s="30" t="s">
        <v>385</v>
      </c>
      <c r="C49" s="30" t="s">
        <v>328</v>
      </c>
      <c r="D49" s="13">
        <v>6500000</v>
      </c>
      <c r="E49" s="14">
        <v>6495.17</v>
      </c>
      <c r="F49" s="15">
        <v>3.5999999999999999E-3</v>
      </c>
      <c r="G49" s="15">
        <v>7.5149999999999995E-2</v>
      </c>
    </row>
    <row r="50" spans="1:7" x14ac:dyDescent="0.3">
      <c r="A50" s="12" t="s">
        <v>386</v>
      </c>
      <c r="B50" s="30" t="s">
        <v>387</v>
      </c>
      <c r="C50" s="30" t="s">
        <v>211</v>
      </c>
      <c r="D50" s="13">
        <v>5500000</v>
      </c>
      <c r="E50" s="14">
        <v>5778.66</v>
      </c>
      <c r="F50" s="15">
        <v>3.2000000000000002E-3</v>
      </c>
      <c r="G50" s="15">
        <v>7.6399999999999996E-2</v>
      </c>
    </row>
    <row r="51" spans="1:7" x14ac:dyDescent="0.3">
      <c r="A51" s="12" t="s">
        <v>388</v>
      </c>
      <c r="B51" s="30" t="s">
        <v>389</v>
      </c>
      <c r="C51" s="30" t="s">
        <v>211</v>
      </c>
      <c r="D51" s="13">
        <v>5500000</v>
      </c>
      <c r="E51" s="14">
        <v>5452.01</v>
      </c>
      <c r="F51" s="15">
        <v>3.0000000000000001E-3</v>
      </c>
      <c r="G51" s="15">
        <v>7.5624999999999998E-2</v>
      </c>
    </row>
    <row r="52" spans="1:7" x14ac:dyDescent="0.3">
      <c r="A52" s="12" t="s">
        <v>390</v>
      </c>
      <c r="B52" s="30" t="s">
        <v>391</v>
      </c>
      <c r="C52" s="30" t="s">
        <v>211</v>
      </c>
      <c r="D52" s="13">
        <v>5000000</v>
      </c>
      <c r="E52" s="14">
        <v>5144.1400000000003</v>
      </c>
      <c r="F52" s="15">
        <v>2.8999999999999998E-3</v>
      </c>
      <c r="G52" s="15">
        <v>7.6461000000000001E-2</v>
      </c>
    </row>
    <row r="53" spans="1:7" x14ac:dyDescent="0.3">
      <c r="A53" s="12" t="s">
        <v>392</v>
      </c>
      <c r="B53" s="30" t="s">
        <v>393</v>
      </c>
      <c r="C53" s="30" t="s">
        <v>211</v>
      </c>
      <c r="D53" s="13">
        <v>5000000</v>
      </c>
      <c r="E53" s="14">
        <v>5142.54</v>
      </c>
      <c r="F53" s="15">
        <v>2.8999999999999998E-3</v>
      </c>
      <c r="G53" s="15">
        <v>7.6826000000000005E-2</v>
      </c>
    </row>
    <row r="54" spans="1:7" x14ac:dyDescent="0.3">
      <c r="A54" s="12" t="s">
        <v>394</v>
      </c>
      <c r="B54" s="30" t="s">
        <v>395</v>
      </c>
      <c r="C54" s="30" t="s">
        <v>208</v>
      </c>
      <c r="D54" s="13">
        <v>5100000</v>
      </c>
      <c r="E54" s="14">
        <v>4973.2299999999996</v>
      </c>
      <c r="F54" s="15">
        <v>2.8E-3</v>
      </c>
      <c r="G54" s="15">
        <v>7.6249999999999998E-2</v>
      </c>
    </row>
    <row r="55" spans="1:7" x14ac:dyDescent="0.3">
      <c r="A55" s="12" t="s">
        <v>396</v>
      </c>
      <c r="B55" s="30" t="s">
        <v>397</v>
      </c>
      <c r="C55" s="30" t="s">
        <v>222</v>
      </c>
      <c r="D55" s="13">
        <v>5000000</v>
      </c>
      <c r="E55" s="14">
        <v>4896.26</v>
      </c>
      <c r="F55" s="15">
        <v>2.7000000000000001E-3</v>
      </c>
      <c r="G55" s="15">
        <v>7.6550000000000007E-2</v>
      </c>
    </row>
    <row r="56" spans="1:7" x14ac:dyDescent="0.3">
      <c r="A56" s="12" t="s">
        <v>398</v>
      </c>
      <c r="B56" s="30" t="s">
        <v>399</v>
      </c>
      <c r="C56" s="30" t="s">
        <v>211</v>
      </c>
      <c r="D56" s="13">
        <v>4500000</v>
      </c>
      <c r="E56" s="14">
        <v>4654.12</v>
      </c>
      <c r="F56" s="15">
        <v>2.5999999999999999E-3</v>
      </c>
      <c r="G56" s="15">
        <v>7.5475E-2</v>
      </c>
    </row>
    <row r="57" spans="1:7" x14ac:dyDescent="0.3">
      <c r="A57" s="12" t="s">
        <v>400</v>
      </c>
      <c r="B57" s="30" t="s">
        <v>401</v>
      </c>
      <c r="C57" s="30" t="s">
        <v>211</v>
      </c>
      <c r="D57" s="13">
        <v>4000000</v>
      </c>
      <c r="E57" s="14">
        <v>4155.54</v>
      </c>
      <c r="F57" s="15">
        <v>2.3E-3</v>
      </c>
      <c r="G57" s="15">
        <v>7.5149999999999995E-2</v>
      </c>
    </row>
    <row r="58" spans="1:7" x14ac:dyDescent="0.3">
      <c r="A58" s="12" t="s">
        <v>402</v>
      </c>
      <c r="B58" s="30" t="s">
        <v>403</v>
      </c>
      <c r="C58" s="30" t="s">
        <v>222</v>
      </c>
      <c r="D58" s="13">
        <v>3800000</v>
      </c>
      <c r="E58" s="14">
        <v>3753.02</v>
      </c>
      <c r="F58" s="15">
        <v>2.0999999999999999E-3</v>
      </c>
      <c r="G58" s="15">
        <v>7.6249999999999998E-2</v>
      </c>
    </row>
    <row r="59" spans="1:7" x14ac:dyDescent="0.3">
      <c r="A59" s="12" t="s">
        <v>404</v>
      </c>
      <c r="B59" s="30" t="s">
        <v>405</v>
      </c>
      <c r="C59" s="30" t="s">
        <v>211</v>
      </c>
      <c r="D59" s="13">
        <v>3000000</v>
      </c>
      <c r="E59" s="14">
        <v>3087.76</v>
      </c>
      <c r="F59" s="15">
        <v>1.6999999999999999E-3</v>
      </c>
      <c r="G59" s="15">
        <v>7.5449000000000002E-2</v>
      </c>
    </row>
    <row r="60" spans="1:7" x14ac:dyDescent="0.3">
      <c r="A60" s="12" t="s">
        <v>406</v>
      </c>
      <c r="B60" s="30" t="s">
        <v>407</v>
      </c>
      <c r="C60" s="30" t="s">
        <v>211</v>
      </c>
      <c r="D60" s="13">
        <v>2500000</v>
      </c>
      <c r="E60" s="14">
        <v>2706.74</v>
      </c>
      <c r="F60" s="15">
        <v>1.5E-3</v>
      </c>
      <c r="G60" s="15">
        <v>7.5149999999999995E-2</v>
      </c>
    </row>
    <row r="61" spans="1:7" x14ac:dyDescent="0.3">
      <c r="A61" s="12" t="s">
        <v>408</v>
      </c>
      <c r="B61" s="30" t="s">
        <v>409</v>
      </c>
      <c r="C61" s="30" t="s">
        <v>211</v>
      </c>
      <c r="D61" s="13">
        <v>2500000</v>
      </c>
      <c r="E61" s="14">
        <v>2609.2600000000002</v>
      </c>
      <c r="F61" s="15">
        <v>1.5E-3</v>
      </c>
      <c r="G61" s="15">
        <v>7.6329999999999995E-2</v>
      </c>
    </row>
    <row r="62" spans="1:7" x14ac:dyDescent="0.3">
      <c r="A62" s="12" t="s">
        <v>410</v>
      </c>
      <c r="B62" s="30" t="s">
        <v>411</v>
      </c>
      <c r="C62" s="30" t="s">
        <v>211</v>
      </c>
      <c r="D62" s="13">
        <v>2500000</v>
      </c>
      <c r="E62" s="14">
        <v>2607.31</v>
      </c>
      <c r="F62" s="15">
        <v>1.5E-3</v>
      </c>
      <c r="G62" s="15">
        <v>7.5597999999999999E-2</v>
      </c>
    </row>
    <row r="63" spans="1:7" x14ac:dyDescent="0.3">
      <c r="A63" s="12" t="s">
        <v>412</v>
      </c>
      <c r="B63" s="30" t="s">
        <v>413</v>
      </c>
      <c r="C63" s="30" t="s">
        <v>211</v>
      </c>
      <c r="D63" s="13">
        <v>2500000</v>
      </c>
      <c r="E63" s="14">
        <v>2587.84</v>
      </c>
      <c r="F63" s="15">
        <v>1.4E-3</v>
      </c>
      <c r="G63" s="15">
        <v>7.5756000000000004E-2</v>
      </c>
    </row>
    <row r="64" spans="1:7" x14ac:dyDescent="0.3">
      <c r="A64" s="12" t="s">
        <v>414</v>
      </c>
      <c r="B64" s="30" t="s">
        <v>415</v>
      </c>
      <c r="C64" s="30" t="s">
        <v>211</v>
      </c>
      <c r="D64" s="13">
        <v>2000000</v>
      </c>
      <c r="E64" s="14">
        <v>2034.15</v>
      </c>
      <c r="F64" s="15">
        <v>1.1000000000000001E-3</v>
      </c>
      <c r="G64" s="15">
        <v>7.5597999999999999E-2</v>
      </c>
    </row>
    <row r="65" spans="1:7" x14ac:dyDescent="0.3">
      <c r="A65" s="12" t="s">
        <v>416</v>
      </c>
      <c r="B65" s="30" t="s">
        <v>417</v>
      </c>
      <c r="C65" s="30" t="s">
        <v>211</v>
      </c>
      <c r="D65" s="13">
        <v>1500000</v>
      </c>
      <c r="E65" s="14">
        <v>1556.23</v>
      </c>
      <c r="F65" s="15">
        <v>8.9999999999999998E-4</v>
      </c>
      <c r="G65" s="15">
        <v>7.5082999999999997E-2</v>
      </c>
    </row>
    <row r="66" spans="1:7" x14ac:dyDescent="0.3">
      <c r="A66" s="12" t="s">
        <v>418</v>
      </c>
      <c r="B66" s="30" t="s">
        <v>419</v>
      </c>
      <c r="C66" s="30" t="s">
        <v>211</v>
      </c>
      <c r="D66" s="13">
        <v>1500000</v>
      </c>
      <c r="E66" s="14">
        <v>1541.28</v>
      </c>
      <c r="F66" s="15">
        <v>8.9999999999999998E-4</v>
      </c>
      <c r="G66" s="15">
        <v>7.5720999999999997E-2</v>
      </c>
    </row>
    <row r="67" spans="1:7" x14ac:dyDescent="0.3">
      <c r="A67" s="12" t="s">
        <v>420</v>
      </c>
      <c r="B67" s="30" t="s">
        <v>421</v>
      </c>
      <c r="C67" s="30" t="s">
        <v>328</v>
      </c>
      <c r="D67" s="13">
        <v>1500000</v>
      </c>
      <c r="E67" s="14">
        <v>1482.98</v>
      </c>
      <c r="F67" s="15">
        <v>8.0000000000000004E-4</v>
      </c>
      <c r="G67" s="15">
        <v>7.6499999999999999E-2</v>
      </c>
    </row>
    <row r="68" spans="1:7" x14ac:dyDescent="0.3">
      <c r="A68" s="12" t="s">
        <v>422</v>
      </c>
      <c r="B68" s="30" t="s">
        <v>423</v>
      </c>
      <c r="C68" s="30" t="s">
        <v>211</v>
      </c>
      <c r="D68" s="13">
        <v>1000000</v>
      </c>
      <c r="E68" s="14">
        <v>1075.3900000000001</v>
      </c>
      <c r="F68" s="15">
        <v>5.9999999999999995E-4</v>
      </c>
      <c r="G68" s="15">
        <v>7.5700000000000003E-2</v>
      </c>
    </row>
    <row r="69" spans="1:7" x14ac:dyDescent="0.3">
      <c r="A69" s="12" t="s">
        <v>424</v>
      </c>
      <c r="B69" s="30" t="s">
        <v>425</v>
      </c>
      <c r="C69" s="30" t="s">
        <v>211</v>
      </c>
      <c r="D69" s="13">
        <v>1000000</v>
      </c>
      <c r="E69" s="14">
        <v>1059.8399999999999</v>
      </c>
      <c r="F69" s="15">
        <v>5.9999999999999995E-4</v>
      </c>
      <c r="G69" s="15">
        <v>7.5995999999999994E-2</v>
      </c>
    </row>
    <row r="70" spans="1:7" x14ac:dyDescent="0.3">
      <c r="A70" s="12" t="s">
        <v>426</v>
      </c>
      <c r="B70" s="30" t="s">
        <v>427</v>
      </c>
      <c r="C70" s="30" t="s">
        <v>211</v>
      </c>
      <c r="D70" s="13">
        <v>1000000</v>
      </c>
      <c r="E70" s="14">
        <v>991.6</v>
      </c>
      <c r="F70" s="15">
        <v>5.9999999999999995E-4</v>
      </c>
      <c r="G70" s="15">
        <v>7.5149999999999995E-2</v>
      </c>
    </row>
    <row r="71" spans="1:7" x14ac:dyDescent="0.3">
      <c r="A71" s="12" t="s">
        <v>428</v>
      </c>
      <c r="B71" s="30" t="s">
        <v>429</v>
      </c>
      <c r="C71" s="30" t="s">
        <v>222</v>
      </c>
      <c r="D71" s="13">
        <v>1000000</v>
      </c>
      <c r="E71" s="14">
        <v>987.6</v>
      </c>
      <c r="F71" s="15">
        <v>5.9999999999999995E-4</v>
      </c>
      <c r="G71" s="15">
        <v>7.6024999999999995E-2</v>
      </c>
    </row>
    <row r="72" spans="1:7" x14ac:dyDescent="0.3">
      <c r="A72" s="12" t="s">
        <v>430</v>
      </c>
      <c r="B72" s="30" t="s">
        <v>431</v>
      </c>
      <c r="C72" s="30" t="s">
        <v>211</v>
      </c>
      <c r="D72" s="13">
        <v>500000</v>
      </c>
      <c r="E72" s="14">
        <v>532.73</v>
      </c>
      <c r="F72" s="15">
        <v>2.9999999999999997E-4</v>
      </c>
      <c r="G72" s="15">
        <v>7.5108999999999995E-2</v>
      </c>
    </row>
    <row r="73" spans="1:7" x14ac:dyDescent="0.3">
      <c r="A73" s="12" t="s">
        <v>432</v>
      </c>
      <c r="B73" s="30" t="s">
        <v>433</v>
      </c>
      <c r="C73" s="30" t="s">
        <v>211</v>
      </c>
      <c r="D73" s="13">
        <v>500000</v>
      </c>
      <c r="E73" s="14">
        <v>522.54</v>
      </c>
      <c r="F73" s="15">
        <v>2.9999999999999997E-4</v>
      </c>
      <c r="G73" s="15">
        <v>7.5300000000000006E-2</v>
      </c>
    </row>
    <row r="74" spans="1:7" x14ac:dyDescent="0.3">
      <c r="A74" s="12" t="s">
        <v>434</v>
      </c>
      <c r="B74" s="30" t="s">
        <v>435</v>
      </c>
      <c r="C74" s="30" t="s">
        <v>211</v>
      </c>
      <c r="D74" s="13">
        <v>500000</v>
      </c>
      <c r="E74" s="14">
        <v>515.66</v>
      </c>
      <c r="F74" s="15">
        <v>2.9999999999999997E-4</v>
      </c>
      <c r="G74" s="15">
        <v>7.5449000000000002E-2</v>
      </c>
    </row>
    <row r="75" spans="1:7" x14ac:dyDescent="0.3">
      <c r="A75" s="12" t="s">
        <v>436</v>
      </c>
      <c r="B75" s="30" t="s">
        <v>437</v>
      </c>
      <c r="C75" s="30" t="s">
        <v>211</v>
      </c>
      <c r="D75" s="13">
        <v>500000</v>
      </c>
      <c r="E75" s="14">
        <v>513.22</v>
      </c>
      <c r="F75" s="15">
        <v>2.9999999999999997E-4</v>
      </c>
      <c r="G75" s="15">
        <v>7.5149999999999995E-2</v>
      </c>
    </row>
    <row r="76" spans="1:7" x14ac:dyDescent="0.3">
      <c r="A76" s="12" t="s">
        <v>438</v>
      </c>
      <c r="B76" s="30" t="s">
        <v>439</v>
      </c>
      <c r="C76" s="30" t="s">
        <v>328</v>
      </c>
      <c r="D76" s="13">
        <v>500000</v>
      </c>
      <c r="E76" s="14">
        <v>505.43</v>
      </c>
      <c r="F76" s="15">
        <v>2.9999999999999997E-4</v>
      </c>
      <c r="G76" s="15">
        <v>7.5475E-2</v>
      </c>
    </row>
    <row r="77" spans="1:7" x14ac:dyDescent="0.3">
      <c r="A77" s="12" t="s">
        <v>440</v>
      </c>
      <c r="B77" s="30" t="s">
        <v>441</v>
      </c>
      <c r="C77" s="30" t="s">
        <v>211</v>
      </c>
      <c r="D77" s="13">
        <v>400000</v>
      </c>
      <c r="E77" s="14">
        <v>423.2</v>
      </c>
      <c r="F77" s="15">
        <v>2.0000000000000001E-4</v>
      </c>
      <c r="G77" s="15">
        <v>7.5995999999999994E-2</v>
      </c>
    </row>
    <row r="78" spans="1:7" x14ac:dyDescent="0.3">
      <c r="A78" s="16" t="s">
        <v>124</v>
      </c>
      <c r="B78" s="31"/>
      <c r="C78" s="31"/>
      <c r="D78" s="17"/>
      <c r="E78" s="18">
        <v>1512018.46</v>
      </c>
      <c r="F78" s="19">
        <v>0.84570000000000001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16" t="s">
        <v>293</v>
      </c>
      <c r="B80" s="30"/>
      <c r="C80" s="30"/>
      <c r="D80" s="13"/>
      <c r="E80" s="14"/>
      <c r="F80" s="15"/>
      <c r="G80" s="15"/>
    </row>
    <row r="81" spans="1:7" x14ac:dyDescent="0.3">
      <c r="A81" s="12" t="s">
        <v>442</v>
      </c>
      <c r="B81" s="30" t="s">
        <v>443</v>
      </c>
      <c r="C81" s="30" t="s">
        <v>117</v>
      </c>
      <c r="D81" s="13">
        <v>184500000</v>
      </c>
      <c r="E81" s="14">
        <v>183253.33</v>
      </c>
      <c r="F81" s="15">
        <v>0.10249999999999999</v>
      </c>
      <c r="G81" s="15">
        <v>7.380266378E-2</v>
      </c>
    </row>
    <row r="82" spans="1:7" x14ac:dyDescent="0.3">
      <c r="A82" s="12" t="s">
        <v>444</v>
      </c>
      <c r="B82" s="30" t="s">
        <v>445</v>
      </c>
      <c r="C82" s="30" t="s">
        <v>117</v>
      </c>
      <c r="D82" s="13">
        <v>17500000</v>
      </c>
      <c r="E82" s="14">
        <v>17078.810000000001</v>
      </c>
      <c r="F82" s="15">
        <v>9.5999999999999992E-3</v>
      </c>
      <c r="G82" s="15">
        <v>7.4061740530000003E-2</v>
      </c>
    </row>
    <row r="83" spans="1:7" x14ac:dyDescent="0.3">
      <c r="A83" s="16" t="s">
        <v>124</v>
      </c>
      <c r="B83" s="31"/>
      <c r="C83" s="31"/>
      <c r="D83" s="17"/>
      <c r="E83" s="18">
        <v>200332.14</v>
      </c>
      <c r="F83" s="19">
        <v>0.11210000000000001</v>
      </c>
      <c r="G83" s="20"/>
    </row>
    <row r="84" spans="1:7" x14ac:dyDescent="0.3">
      <c r="A84" s="12"/>
      <c r="B84" s="30"/>
      <c r="C84" s="30"/>
      <c r="D84" s="13"/>
      <c r="E84" s="14"/>
      <c r="F84" s="15"/>
      <c r="G84" s="15"/>
    </row>
    <row r="85" spans="1:7" x14ac:dyDescent="0.3">
      <c r="A85" s="16" t="s">
        <v>296</v>
      </c>
      <c r="B85" s="30"/>
      <c r="C85" s="30"/>
      <c r="D85" s="13"/>
      <c r="E85" s="14"/>
      <c r="F85" s="15"/>
      <c r="G85" s="15"/>
    </row>
    <row r="86" spans="1:7" x14ac:dyDescent="0.3">
      <c r="A86" s="16" t="s">
        <v>124</v>
      </c>
      <c r="B86" s="30"/>
      <c r="C86" s="30"/>
      <c r="D86" s="13"/>
      <c r="E86" s="35" t="s">
        <v>112</v>
      </c>
      <c r="F86" s="36" t="s">
        <v>112</v>
      </c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6" t="s">
        <v>297</v>
      </c>
      <c r="B88" s="30"/>
      <c r="C88" s="30"/>
      <c r="D88" s="13"/>
      <c r="E88" s="14"/>
      <c r="F88" s="15"/>
      <c r="G88" s="15"/>
    </row>
    <row r="89" spans="1:7" x14ac:dyDescent="0.3">
      <c r="A89" s="16" t="s">
        <v>124</v>
      </c>
      <c r="B89" s="30"/>
      <c r="C89" s="30"/>
      <c r="D89" s="13"/>
      <c r="E89" s="35" t="s">
        <v>112</v>
      </c>
      <c r="F89" s="36" t="s">
        <v>112</v>
      </c>
      <c r="G89" s="15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21" t="s">
        <v>154</v>
      </c>
      <c r="B91" s="32"/>
      <c r="C91" s="32"/>
      <c r="D91" s="22"/>
      <c r="E91" s="18">
        <v>1712350.6</v>
      </c>
      <c r="F91" s="19">
        <v>0.95779999999999998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16" t="s">
        <v>155</v>
      </c>
      <c r="B94" s="30"/>
      <c r="C94" s="30"/>
      <c r="D94" s="13"/>
      <c r="E94" s="14"/>
      <c r="F94" s="15"/>
      <c r="G94" s="15"/>
    </row>
    <row r="95" spans="1:7" x14ac:dyDescent="0.3">
      <c r="A95" s="12" t="s">
        <v>156</v>
      </c>
      <c r="B95" s="30"/>
      <c r="C95" s="30"/>
      <c r="D95" s="13"/>
      <c r="E95" s="14">
        <v>2532.11</v>
      </c>
      <c r="F95" s="15">
        <v>1.4E-3</v>
      </c>
      <c r="G95" s="15">
        <v>6.8055000000000004E-2</v>
      </c>
    </row>
    <row r="96" spans="1:7" x14ac:dyDescent="0.3">
      <c r="A96" s="16" t="s">
        <v>124</v>
      </c>
      <c r="B96" s="31"/>
      <c r="C96" s="31"/>
      <c r="D96" s="17"/>
      <c r="E96" s="18">
        <v>2532.11</v>
      </c>
      <c r="F96" s="19">
        <v>1.4E-3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21" t="s">
        <v>154</v>
      </c>
      <c r="B98" s="32"/>
      <c r="C98" s="32"/>
      <c r="D98" s="22"/>
      <c r="E98" s="18">
        <v>2532.11</v>
      </c>
      <c r="F98" s="19">
        <v>1.4E-3</v>
      </c>
      <c r="G98" s="20"/>
    </row>
    <row r="99" spans="1:7" x14ac:dyDescent="0.3">
      <c r="A99" s="12" t="s">
        <v>157</v>
      </c>
      <c r="B99" s="30"/>
      <c r="C99" s="30"/>
      <c r="D99" s="13"/>
      <c r="E99" s="14">
        <v>72975.407036599994</v>
      </c>
      <c r="F99" s="15">
        <v>4.0815999999999998E-2</v>
      </c>
      <c r="G99" s="15"/>
    </row>
    <row r="100" spans="1:7" x14ac:dyDescent="0.3">
      <c r="A100" s="12" t="s">
        <v>158</v>
      </c>
      <c r="B100" s="30"/>
      <c r="C100" s="30"/>
      <c r="D100" s="13"/>
      <c r="E100" s="14">
        <v>35.472963399999998</v>
      </c>
      <c r="F100" s="24">
        <v>-1.5999999999999999E-5</v>
      </c>
      <c r="G100" s="15">
        <v>6.8055000000000004E-2</v>
      </c>
    </row>
    <row r="101" spans="1:7" x14ac:dyDescent="0.3">
      <c r="A101" s="25" t="s">
        <v>159</v>
      </c>
      <c r="B101" s="33"/>
      <c r="C101" s="33"/>
      <c r="D101" s="26"/>
      <c r="E101" s="27">
        <v>1787893.59</v>
      </c>
      <c r="F101" s="28">
        <v>1</v>
      </c>
      <c r="G101" s="28"/>
    </row>
    <row r="103" spans="1:7" x14ac:dyDescent="0.3">
      <c r="A103" s="1" t="s">
        <v>161</v>
      </c>
    </row>
    <row r="106" spans="1:7" x14ac:dyDescent="0.3">
      <c r="A106" s="1" t="s">
        <v>162</v>
      </c>
    </row>
    <row r="107" spans="1:7" x14ac:dyDescent="0.3">
      <c r="A107" s="53" t="s">
        <v>163</v>
      </c>
      <c r="B107" s="34" t="s">
        <v>112</v>
      </c>
    </row>
    <row r="108" spans="1:7" x14ac:dyDescent="0.3">
      <c r="A108" t="s">
        <v>164</v>
      </c>
    </row>
    <row r="109" spans="1:7" x14ac:dyDescent="0.3">
      <c r="A109" t="s">
        <v>300</v>
      </c>
      <c r="B109" t="s">
        <v>166</v>
      </c>
      <c r="C109" t="s">
        <v>166</v>
      </c>
    </row>
    <row r="110" spans="1:7" x14ac:dyDescent="0.3">
      <c r="B110" s="54">
        <v>45169</v>
      </c>
      <c r="C110" s="54">
        <v>45198</v>
      </c>
    </row>
    <row r="111" spans="1:7" x14ac:dyDescent="0.3">
      <c r="A111" t="s">
        <v>301</v>
      </c>
      <c r="B111">
        <v>1294.0911000000001</v>
      </c>
      <c r="C111">
        <v>1298.9428</v>
      </c>
      <c r="E111" s="2"/>
    </row>
    <row r="112" spans="1:7" x14ac:dyDescent="0.3">
      <c r="E112" s="2"/>
    </row>
    <row r="113" spans="1:2" x14ac:dyDescent="0.3">
      <c r="A113" t="s">
        <v>181</v>
      </c>
      <c r="B113" s="34" t="s">
        <v>112</v>
      </c>
    </row>
    <row r="114" spans="1:2" x14ac:dyDescent="0.3">
      <c r="A114" t="s">
        <v>182</v>
      </c>
      <c r="B114" s="34" t="s">
        <v>112</v>
      </c>
    </row>
    <row r="115" spans="1:2" ht="30" customHeight="1" x14ac:dyDescent="0.3">
      <c r="A115" s="53" t="s">
        <v>183</v>
      </c>
      <c r="B115" s="34" t="s">
        <v>112</v>
      </c>
    </row>
    <row r="116" spans="1:2" ht="30" customHeight="1" x14ac:dyDescent="0.3">
      <c r="A116" s="53" t="s">
        <v>184</v>
      </c>
      <c r="B116" s="34" t="s">
        <v>112</v>
      </c>
    </row>
    <row r="117" spans="1:2" x14ac:dyDescent="0.3">
      <c r="A117" t="s">
        <v>185</v>
      </c>
      <c r="B117" s="55">
        <f>+B132</f>
        <v>6.1417051530791511</v>
      </c>
    </row>
    <row r="118" spans="1:2" ht="45" customHeight="1" x14ac:dyDescent="0.3">
      <c r="A118" s="53" t="s">
        <v>186</v>
      </c>
      <c r="B118" s="34" t="s">
        <v>112</v>
      </c>
    </row>
    <row r="119" spans="1:2" ht="30" customHeight="1" x14ac:dyDescent="0.3">
      <c r="A119" s="53" t="s">
        <v>187</v>
      </c>
      <c r="B119" s="34" t="s">
        <v>112</v>
      </c>
    </row>
    <row r="120" spans="1:2" ht="30" customHeight="1" x14ac:dyDescent="0.3">
      <c r="A120" s="53" t="s">
        <v>188</v>
      </c>
      <c r="B120" s="34" t="s">
        <v>112</v>
      </c>
    </row>
    <row r="121" spans="1:2" ht="30" customHeight="1" x14ac:dyDescent="0.3">
      <c r="A121" s="53" t="s">
        <v>188</v>
      </c>
      <c r="B121" s="55">
        <v>662654.56000000006</v>
      </c>
    </row>
    <row r="122" spans="1:2" x14ac:dyDescent="0.3">
      <c r="A122" t="s">
        <v>189</v>
      </c>
      <c r="B122" s="34" t="s">
        <v>112</v>
      </c>
    </row>
    <row r="123" spans="1:2" x14ac:dyDescent="0.3">
      <c r="A123" t="s">
        <v>190</v>
      </c>
      <c r="B123" s="34" t="s">
        <v>112</v>
      </c>
    </row>
    <row r="125" spans="1:2" x14ac:dyDescent="0.3">
      <c r="A125" t="s">
        <v>191</v>
      </c>
    </row>
    <row r="126" spans="1:2" x14ac:dyDescent="0.3">
      <c r="A126" s="58" t="s">
        <v>192</v>
      </c>
      <c r="B126" s="58" t="s">
        <v>446</v>
      </c>
    </row>
    <row r="127" spans="1:2" x14ac:dyDescent="0.3">
      <c r="A127" s="58" t="s">
        <v>194</v>
      </c>
      <c r="B127" s="58" t="s">
        <v>303</v>
      </c>
    </row>
    <row r="128" spans="1:2" x14ac:dyDescent="0.3">
      <c r="A128" s="58"/>
      <c r="B128" s="58"/>
    </row>
    <row r="129" spans="1:4" x14ac:dyDescent="0.3">
      <c r="A129" s="58" t="s">
        <v>196</v>
      </c>
      <c r="B129" s="59">
        <v>7.5682412073359489</v>
      </c>
    </row>
    <row r="130" spans="1:4" x14ac:dyDescent="0.3">
      <c r="A130" s="58"/>
      <c r="B130" s="58"/>
    </row>
    <row r="131" spans="1:4" x14ac:dyDescent="0.3">
      <c r="A131" s="58" t="s">
        <v>197</v>
      </c>
      <c r="B131" s="60">
        <v>4.9051</v>
      </c>
    </row>
    <row r="132" spans="1:4" x14ac:dyDescent="0.3">
      <c r="A132" s="58" t="s">
        <v>198</v>
      </c>
      <c r="B132" s="60">
        <v>6.1417051530791511</v>
      </c>
    </row>
    <row r="133" spans="1:4" x14ac:dyDescent="0.3">
      <c r="A133" s="58"/>
      <c r="B133" s="58"/>
    </row>
    <row r="134" spans="1:4" x14ac:dyDescent="0.3">
      <c r="A134" s="58" t="s">
        <v>199</v>
      </c>
      <c r="B134" s="61">
        <v>45199</v>
      </c>
    </row>
    <row r="136" spans="1:4" ht="70.05" customHeight="1" x14ac:dyDescent="0.3">
      <c r="A136" s="76" t="s">
        <v>200</v>
      </c>
      <c r="B136" s="76" t="s">
        <v>201</v>
      </c>
      <c r="C136" s="76" t="s">
        <v>5</v>
      </c>
      <c r="D136" s="76" t="s">
        <v>6</v>
      </c>
    </row>
    <row r="137" spans="1:4" ht="70.05" customHeight="1" x14ac:dyDescent="0.3">
      <c r="A137" s="76" t="s">
        <v>446</v>
      </c>
      <c r="B137" s="76"/>
      <c r="C137" s="76" t="s">
        <v>14</v>
      </c>
      <c r="D13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98"/>
  <sheetViews>
    <sheetView showGridLines="0" workbookViewId="0">
      <pane ySplit="4" topLeftCell="A276" activePane="bottomLeft" state="frozen"/>
      <selection pane="bottomLeft" activeCell="C278" sqref="C278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2225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2226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1875</v>
      </c>
      <c r="B8" s="30" t="s">
        <v>1876</v>
      </c>
      <c r="C8" s="30" t="s">
        <v>1153</v>
      </c>
      <c r="D8" s="13">
        <v>111494</v>
      </c>
      <c r="E8" s="14">
        <v>28.77</v>
      </c>
      <c r="F8" s="15">
        <v>2.0799999999999999E-2</v>
      </c>
      <c r="G8" s="15"/>
    </row>
    <row r="9" spans="1:8" x14ac:dyDescent="0.3">
      <c r="A9" s="12" t="s">
        <v>2227</v>
      </c>
      <c r="B9" s="30" t="s">
        <v>2228</v>
      </c>
      <c r="C9" s="30" t="s">
        <v>1271</v>
      </c>
      <c r="D9" s="13">
        <v>1504</v>
      </c>
      <c r="E9" s="14">
        <v>19.52</v>
      </c>
      <c r="F9" s="15">
        <v>1.41E-2</v>
      </c>
      <c r="G9" s="15"/>
    </row>
    <row r="10" spans="1:8" x14ac:dyDescent="0.3">
      <c r="A10" s="12" t="s">
        <v>1217</v>
      </c>
      <c r="B10" s="30" t="s">
        <v>1218</v>
      </c>
      <c r="C10" s="30" t="s">
        <v>1202</v>
      </c>
      <c r="D10" s="13">
        <v>14741</v>
      </c>
      <c r="E10" s="14">
        <v>18.989999999999998</v>
      </c>
      <c r="F10" s="15">
        <v>1.37E-2</v>
      </c>
      <c r="G10" s="15"/>
    </row>
    <row r="11" spans="1:8" x14ac:dyDescent="0.3">
      <c r="A11" s="12" t="s">
        <v>1187</v>
      </c>
      <c r="B11" s="30" t="s">
        <v>1188</v>
      </c>
      <c r="C11" s="30" t="s">
        <v>1124</v>
      </c>
      <c r="D11" s="13">
        <v>6605</v>
      </c>
      <c r="E11" s="14">
        <v>16.690000000000001</v>
      </c>
      <c r="F11" s="15">
        <v>1.21E-2</v>
      </c>
      <c r="G11" s="15"/>
    </row>
    <row r="12" spans="1:8" x14ac:dyDescent="0.3">
      <c r="A12" s="12" t="s">
        <v>1834</v>
      </c>
      <c r="B12" s="30" t="s">
        <v>1835</v>
      </c>
      <c r="C12" s="30" t="s">
        <v>1207</v>
      </c>
      <c r="D12" s="13">
        <v>621</v>
      </c>
      <c r="E12" s="14">
        <v>16.48</v>
      </c>
      <c r="F12" s="15">
        <v>1.1900000000000001E-2</v>
      </c>
      <c r="G12" s="15"/>
    </row>
    <row r="13" spans="1:8" x14ac:dyDescent="0.3">
      <c r="A13" s="12" t="s">
        <v>2229</v>
      </c>
      <c r="B13" s="30" t="s">
        <v>2230</v>
      </c>
      <c r="C13" s="30" t="s">
        <v>1731</v>
      </c>
      <c r="D13" s="13">
        <v>934</v>
      </c>
      <c r="E13" s="14">
        <v>15.82</v>
      </c>
      <c r="F13" s="15">
        <v>1.14E-2</v>
      </c>
      <c r="G13" s="15"/>
    </row>
    <row r="14" spans="1:8" x14ac:dyDescent="0.3">
      <c r="A14" s="12" t="s">
        <v>1279</v>
      </c>
      <c r="B14" s="30" t="s">
        <v>1280</v>
      </c>
      <c r="C14" s="30" t="s">
        <v>1145</v>
      </c>
      <c r="D14" s="13">
        <v>1660</v>
      </c>
      <c r="E14" s="14">
        <v>14.2</v>
      </c>
      <c r="F14" s="15">
        <v>1.03E-2</v>
      </c>
      <c r="G14" s="15"/>
    </row>
    <row r="15" spans="1:8" x14ac:dyDescent="0.3">
      <c r="A15" s="12" t="s">
        <v>2220</v>
      </c>
      <c r="B15" s="30" t="s">
        <v>2221</v>
      </c>
      <c r="C15" s="30" t="s">
        <v>1271</v>
      </c>
      <c r="D15" s="13">
        <v>986</v>
      </c>
      <c r="E15" s="14">
        <v>13.41</v>
      </c>
      <c r="F15" s="15">
        <v>9.7000000000000003E-3</v>
      </c>
      <c r="G15" s="15"/>
    </row>
    <row r="16" spans="1:8" x14ac:dyDescent="0.3">
      <c r="A16" s="12" t="s">
        <v>1189</v>
      </c>
      <c r="B16" s="30" t="s">
        <v>1190</v>
      </c>
      <c r="C16" s="30" t="s">
        <v>1174</v>
      </c>
      <c r="D16" s="13">
        <v>773</v>
      </c>
      <c r="E16" s="14">
        <v>13.27</v>
      </c>
      <c r="F16" s="15">
        <v>9.5999999999999992E-3</v>
      </c>
      <c r="G16" s="15"/>
    </row>
    <row r="17" spans="1:7" x14ac:dyDescent="0.3">
      <c r="A17" s="12" t="s">
        <v>1389</v>
      </c>
      <c r="B17" s="30" t="s">
        <v>1390</v>
      </c>
      <c r="C17" s="30" t="s">
        <v>1358</v>
      </c>
      <c r="D17" s="13">
        <v>5001</v>
      </c>
      <c r="E17" s="14">
        <v>13.03</v>
      </c>
      <c r="F17" s="15">
        <v>9.4000000000000004E-3</v>
      </c>
      <c r="G17" s="15"/>
    </row>
    <row r="18" spans="1:7" x14ac:dyDescent="0.3">
      <c r="A18" s="12" t="s">
        <v>2231</v>
      </c>
      <c r="B18" s="30" t="s">
        <v>2232</v>
      </c>
      <c r="C18" s="30" t="s">
        <v>1202</v>
      </c>
      <c r="D18" s="13">
        <v>2072</v>
      </c>
      <c r="E18" s="14">
        <v>12.38</v>
      </c>
      <c r="F18" s="15">
        <v>8.8999999999999999E-3</v>
      </c>
      <c r="G18" s="15"/>
    </row>
    <row r="19" spans="1:7" x14ac:dyDescent="0.3">
      <c r="A19" s="12" t="s">
        <v>1975</v>
      </c>
      <c r="B19" s="30" t="s">
        <v>1976</v>
      </c>
      <c r="C19" s="30" t="s">
        <v>1202</v>
      </c>
      <c r="D19" s="13">
        <v>1063</v>
      </c>
      <c r="E19" s="14">
        <v>12.34</v>
      </c>
      <c r="F19" s="15">
        <v>8.8999999999999999E-3</v>
      </c>
      <c r="G19" s="15"/>
    </row>
    <row r="20" spans="1:7" x14ac:dyDescent="0.3">
      <c r="A20" s="12" t="s">
        <v>2233</v>
      </c>
      <c r="B20" s="30" t="s">
        <v>2234</v>
      </c>
      <c r="C20" s="30" t="s">
        <v>1207</v>
      </c>
      <c r="D20" s="13">
        <v>2392</v>
      </c>
      <c r="E20" s="14">
        <v>12.22</v>
      </c>
      <c r="F20" s="15">
        <v>8.8000000000000005E-3</v>
      </c>
      <c r="G20" s="15"/>
    </row>
    <row r="21" spans="1:7" x14ac:dyDescent="0.3">
      <c r="A21" s="12" t="s">
        <v>1836</v>
      </c>
      <c r="B21" s="30" t="s">
        <v>1837</v>
      </c>
      <c r="C21" s="30" t="s">
        <v>1145</v>
      </c>
      <c r="D21" s="13">
        <v>791</v>
      </c>
      <c r="E21" s="14">
        <v>11.72</v>
      </c>
      <c r="F21" s="15">
        <v>8.5000000000000006E-3</v>
      </c>
      <c r="G21" s="15"/>
    </row>
    <row r="22" spans="1:7" x14ac:dyDescent="0.3">
      <c r="A22" s="12" t="s">
        <v>1269</v>
      </c>
      <c r="B22" s="30" t="s">
        <v>1270</v>
      </c>
      <c r="C22" s="30" t="s">
        <v>1271</v>
      </c>
      <c r="D22" s="13">
        <v>566</v>
      </c>
      <c r="E22" s="14">
        <v>11.6</v>
      </c>
      <c r="F22" s="15">
        <v>8.3999999999999995E-3</v>
      </c>
      <c r="G22" s="15"/>
    </row>
    <row r="23" spans="1:7" x14ac:dyDescent="0.3">
      <c r="A23" s="12" t="s">
        <v>1862</v>
      </c>
      <c r="B23" s="30" t="s">
        <v>1863</v>
      </c>
      <c r="C23" s="30" t="s">
        <v>1124</v>
      </c>
      <c r="D23" s="13">
        <v>8640</v>
      </c>
      <c r="E23" s="14">
        <v>11.56</v>
      </c>
      <c r="F23" s="15">
        <v>8.3999999999999995E-3</v>
      </c>
      <c r="G23" s="15"/>
    </row>
    <row r="24" spans="1:7" x14ac:dyDescent="0.3">
      <c r="A24" s="12" t="s">
        <v>2235</v>
      </c>
      <c r="B24" s="30" t="s">
        <v>2236</v>
      </c>
      <c r="C24" s="30" t="s">
        <v>1232</v>
      </c>
      <c r="D24" s="13">
        <v>1074</v>
      </c>
      <c r="E24" s="14">
        <v>11.36</v>
      </c>
      <c r="F24" s="15">
        <v>8.2000000000000007E-3</v>
      </c>
      <c r="G24" s="15"/>
    </row>
    <row r="25" spans="1:7" x14ac:dyDescent="0.3">
      <c r="A25" s="12" t="s">
        <v>1319</v>
      </c>
      <c r="B25" s="30" t="s">
        <v>1320</v>
      </c>
      <c r="C25" s="30" t="s">
        <v>1271</v>
      </c>
      <c r="D25" s="13">
        <v>8413</v>
      </c>
      <c r="E25" s="14">
        <v>11.12</v>
      </c>
      <c r="F25" s="15">
        <v>8.0000000000000002E-3</v>
      </c>
      <c r="G25" s="15"/>
    </row>
    <row r="26" spans="1:7" x14ac:dyDescent="0.3">
      <c r="A26" s="12" t="s">
        <v>2237</v>
      </c>
      <c r="B26" s="30" t="s">
        <v>2238</v>
      </c>
      <c r="C26" s="30" t="s">
        <v>1371</v>
      </c>
      <c r="D26" s="13">
        <v>1262</v>
      </c>
      <c r="E26" s="14">
        <v>11.05</v>
      </c>
      <c r="F26" s="15">
        <v>8.0000000000000002E-3</v>
      </c>
      <c r="G26" s="15"/>
    </row>
    <row r="27" spans="1:7" x14ac:dyDescent="0.3">
      <c r="A27" s="12" t="s">
        <v>1906</v>
      </c>
      <c r="B27" s="30" t="s">
        <v>1907</v>
      </c>
      <c r="C27" s="30" t="s">
        <v>1124</v>
      </c>
      <c r="D27" s="13">
        <v>12202</v>
      </c>
      <c r="E27" s="14">
        <v>10.94</v>
      </c>
      <c r="F27" s="15">
        <v>7.9000000000000008E-3</v>
      </c>
      <c r="G27" s="15"/>
    </row>
    <row r="28" spans="1:7" x14ac:dyDescent="0.3">
      <c r="A28" s="12" t="s">
        <v>1904</v>
      </c>
      <c r="B28" s="30" t="s">
        <v>1905</v>
      </c>
      <c r="C28" s="30" t="s">
        <v>1302</v>
      </c>
      <c r="D28" s="13">
        <v>542</v>
      </c>
      <c r="E28" s="14">
        <v>10.71</v>
      </c>
      <c r="F28" s="15">
        <v>7.7000000000000002E-3</v>
      </c>
      <c r="G28" s="15"/>
    </row>
    <row r="29" spans="1:7" x14ac:dyDescent="0.3">
      <c r="A29" s="12" t="s">
        <v>1864</v>
      </c>
      <c r="B29" s="30" t="s">
        <v>1865</v>
      </c>
      <c r="C29" s="30" t="s">
        <v>1250</v>
      </c>
      <c r="D29" s="13">
        <v>861</v>
      </c>
      <c r="E29" s="14">
        <v>10.37</v>
      </c>
      <c r="F29" s="15">
        <v>7.4999999999999997E-3</v>
      </c>
      <c r="G29" s="15"/>
    </row>
    <row r="30" spans="1:7" x14ac:dyDescent="0.3">
      <c r="A30" s="12" t="s">
        <v>2239</v>
      </c>
      <c r="B30" s="30" t="s">
        <v>2240</v>
      </c>
      <c r="C30" s="30" t="s">
        <v>1929</v>
      </c>
      <c r="D30" s="13">
        <v>6594</v>
      </c>
      <c r="E30" s="14">
        <v>10.210000000000001</v>
      </c>
      <c r="F30" s="15">
        <v>7.4000000000000003E-3</v>
      </c>
      <c r="G30" s="15"/>
    </row>
    <row r="31" spans="1:7" x14ac:dyDescent="0.3">
      <c r="A31" s="12" t="s">
        <v>1265</v>
      </c>
      <c r="B31" s="30" t="s">
        <v>1266</v>
      </c>
      <c r="C31" s="30" t="s">
        <v>1124</v>
      </c>
      <c r="D31" s="13">
        <v>7972</v>
      </c>
      <c r="E31" s="14">
        <v>10.1</v>
      </c>
      <c r="F31" s="15">
        <v>7.3000000000000001E-3</v>
      </c>
      <c r="G31" s="15"/>
    </row>
    <row r="32" spans="1:7" x14ac:dyDescent="0.3">
      <c r="A32" s="12" t="s">
        <v>2241</v>
      </c>
      <c r="B32" s="30" t="s">
        <v>2242</v>
      </c>
      <c r="C32" s="30" t="s">
        <v>1852</v>
      </c>
      <c r="D32" s="13">
        <v>69</v>
      </c>
      <c r="E32" s="14">
        <v>10.06</v>
      </c>
      <c r="F32" s="15">
        <v>7.3000000000000001E-3</v>
      </c>
      <c r="G32" s="15"/>
    </row>
    <row r="33" spans="1:7" x14ac:dyDescent="0.3">
      <c r="A33" s="12" t="s">
        <v>1934</v>
      </c>
      <c r="B33" s="30" t="s">
        <v>1935</v>
      </c>
      <c r="C33" s="30" t="s">
        <v>1271</v>
      </c>
      <c r="D33" s="13">
        <v>540</v>
      </c>
      <c r="E33" s="14">
        <v>9.99</v>
      </c>
      <c r="F33" s="15">
        <v>7.1999999999999998E-3</v>
      </c>
      <c r="G33" s="15"/>
    </row>
    <row r="34" spans="1:7" x14ac:dyDescent="0.3">
      <c r="A34" s="12" t="s">
        <v>1443</v>
      </c>
      <c r="B34" s="30" t="s">
        <v>1444</v>
      </c>
      <c r="C34" s="30" t="s">
        <v>1421</v>
      </c>
      <c r="D34" s="13">
        <v>340</v>
      </c>
      <c r="E34" s="14">
        <v>9.7799999999999994</v>
      </c>
      <c r="F34" s="15">
        <v>7.1000000000000004E-3</v>
      </c>
      <c r="G34" s="15"/>
    </row>
    <row r="35" spans="1:7" x14ac:dyDescent="0.3">
      <c r="A35" s="12" t="s">
        <v>1191</v>
      </c>
      <c r="B35" s="30" t="s">
        <v>1192</v>
      </c>
      <c r="C35" s="30" t="s">
        <v>1193</v>
      </c>
      <c r="D35" s="13">
        <v>9989</v>
      </c>
      <c r="E35" s="14">
        <v>9.7100000000000009</v>
      </c>
      <c r="F35" s="15">
        <v>7.0000000000000001E-3</v>
      </c>
      <c r="G35" s="15"/>
    </row>
    <row r="36" spans="1:7" x14ac:dyDescent="0.3">
      <c r="A36" s="12" t="s">
        <v>2243</v>
      </c>
      <c r="B36" s="30" t="s">
        <v>2244</v>
      </c>
      <c r="C36" s="30" t="s">
        <v>1271</v>
      </c>
      <c r="D36" s="13">
        <v>386</v>
      </c>
      <c r="E36" s="14">
        <v>9.69</v>
      </c>
      <c r="F36" s="15">
        <v>7.0000000000000001E-3</v>
      </c>
      <c r="G36" s="15"/>
    </row>
    <row r="37" spans="1:7" x14ac:dyDescent="0.3">
      <c r="A37" s="12" t="s">
        <v>2245</v>
      </c>
      <c r="B37" s="30" t="s">
        <v>2246</v>
      </c>
      <c r="C37" s="30" t="s">
        <v>1207</v>
      </c>
      <c r="D37" s="13">
        <v>832</v>
      </c>
      <c r="E37" s="14">
        <v>9.33</v>
      </c>
      <c r="F37" s="15">
        <v>6.7000000000000002E-3</v>
      </c>
      <c r="G37" s="15"/>
    </row>
    <row r="38" spans="1:7" x14ac:dyDescent="0.3">
      <c r="A38" s="12" t="s">
        <v>1938</v>
      </c>
      <c r="B38" s="30" t="s">
        <v>1939</v>
      </c>
      <c r="C38" s="30" t="s">
        <v>1351</v>
      </c>
      <c r="D38" s="13">
        <v>1093</v>
      </c>
      <c r="E38" s="14">
        <v>9.26</v>
      </c>
      <c r="F38" s="15">
        <v>6.7000000000000002E-3</v>
      </c>
      <c r="G38" s="15"/>
    </row>
    <row r="39" spans="1:7" x14ac:dyDescent="0.3">
      <c r="A39" s="12" t="s">
        <v>2247</v>
      </c>
      <c r="B39" s="30" t="s">
        <v>2248</v>
      </c>
      <c r="C39" s="30" t="s">
        <v>1153</v>
      </c>
      <c r="D39" s="13">
        <v>166</v>
      </c>
      <c r="E39" s="14">
        <v>9.09</v>
      </c>
      <c r="F39" s="15">
        <v>6.6E-3</v>
      </c>
      <c r="G39" s="15"/>
    </row>
    <row r="40" spans="1:7" x14ac:dyDescent="0.3">
      <c r="A40" s="12" t="s">
        <v>1212</v>
      </c>
      <c r="B40" s="30" t="s">
        <v>1213</v>
      </c>
      <c r="C40" s="30" t="s">
        <v>1202</v>
      </c>
      <c r="D40" s="13">
        <v>6013</v>
      </c>
      <c r="E40" s="14">
        <v>9.01</v>
      </c>
      <c r="F40" s="15">
        <v>6.4999999999999997E-3</v>
      </c>
      <c r="G40" s="15"/>
    </row>
    <row r="41" spans="1:7" x14ac:dyDescent="0.3">
      <c r="A41" s="12" t="s">
        <v>2249</v>
      </c>
      <c r="B41" s="30" t="s">
        <v>2250</v>
      </c>
      <c r="C41" s="30" t="s">
        <v>1179</v>
      </c>
      <c r="D41" s="13">
        <v>3194</v>
      </c>
      <c r="E41" s="14">
        <v>9.01</v>
      </c>
      <c r="F41" s="15">
        <v>6.4999999999999997E-3</v>
      </c>
      <c r="G41" s="15"/>
    </row>
    <row r="42" spans="1:7" x14ac:dyDescent="0.3">
      <c r="A42" s="12" t="s">
        <v>2251</v>
      </c>
      <c r="B42" s="30" t="s">
        <v>2252</v>
      </c>
      <c r="C42" s="30" t="s">
        <v>1202</v>
      </c>
      <c r="D42" s="13">
        <v>518</v>
      </c>
      <c r="E42" s="14">
        <v>9.01</v>
      </c>
      <c r="F42" s="15">
        <v>6.4999999999999997E-3</v>
      </c>
      <c r="G42" s="15"/>
    </row>
    <row r="43" spans="1:7" x14ac:dyDescent="0.3">
      <c r="A43" s="12" t="s">
        <v>1853</v>
      </c>
      <c r="B43" s="30" t="s">
        <v>1854</v>
      </c>
      <c r="C43" s="30" t="s">
        <v>1153</v>
      </c>
      <c r="D43" s="13">
        <v>1341</v>
      </c>
      <c r="E43" s="14">
        <v>8.8800000000000008</v>
      </c>
      <c r="F43" s="15">
        <v>6.4000000000000003E-3</v>
      </c>
      <c r="G43" s="15"/>
    </row>
    <row r="44" spans="1:7" x14ac:dyDescent="0.3">
      <c r="A44" s="12" t="s">
        <v>2253</v>
      </c>
      <c r="B44" s="30" t="s">
        <v>2254</v>
      </c>
      <c r="C44" s="30" t="s">
        <v>1145</v>
      </c>
      <c r="D44" s="13">
        <v>1008</v>
      </c>
      <c r="E44" s="14">
        <v>8.8000000000000007</v>
      </c>
      <c r="F44" s="15">
        <v>6.4000000000000003E-3</v>
      </c>
      <c r="G44" s="15"/>
    </row>
    <row r="45" spans="1:7" x14ac:dyDescent="0.3">
      <c r="A45" s="12" t="s">
        <v>1296</v>
      </c>
      <c r="B45" s="30" t="s">
        <v>1297</v>
      </c>
      <c r="C45" s="30" t="s">
        <v>1232</v>
      </c>
      <c r="D45" s="13">
        <v>1805</v>
      </c>
      <c r="E45" s="14">
        <v>8.7200000000000006</v>
      </c>
      <c r="F45" s="15">
        <v>6.3E-3</v>
      </c>
      <c r="G45" s="15"/>
    </row>
    <row r="46" spans="1:7" x14ac:dyDescent="0.3">
      <c r="A46" s="12" t="s">
        <v>1200</v>
      </c>
      <c r="B46" s="30" t="s">
        <v>1201</v>
      </c>
      <c r="C46" s="30" t="s">
        <v>1202</v>
      </c>
      <c r="D46" s="13">
        <v>4578</v>
      </c>
      <c r="E46" s="14">
        <v>8.49</v>
      </c>
      <c r="F46" s="15">
        <v>6.1000000000000004E-3</v>
      </c>
      <c r="G46" s="15"/>
    </row>
    <row r="47" spans="1:7" x14ac:dyDescent="0.3">
      <c r="A47" s="12" t="s">
        <v>2255</v>
      </c>
      <c r="B47" s="30" t="s">
        <v>2256</v>
      </c>
      <c r="C47" s="30" t="s">
        <v>1366</v>
      </c>
      <c r="D47" s="13">
        <v>5436</v>
      </c>
      <c r="E47" s="14">
        <v>8.43</v>
      </c>
      <c r="F47" s="15">
        <v>6.1000000000000004E-3</v>
      </c>
      <c r="G47" s="15"/>
    </row>
    <row r="48" spans="1:7" x14ac:dyDescent="0.3">
      <c r="A48" s="12" t="s">
        <v>2257</v>
      </c>
      <c r="B48" s="30" t="s">
        <v>2258</v>
      </c>
      <c r="C48" s="30" t="s">
        <v>1232</v>
      </c>
      <c r="D48" s="13">
        <v>791</v>
      </c>
      <c r="E48" s="14">
        <v>8.2100000000000009</v>
      </c>
      <c r="F48" s="15">
        <v>5.8999999999999999E-3</v>
      </c>
      <c r="G48" s="15"/>
    </row>
    <row r="49" spans="1:7" x14ac:dyDescent="0.3">
      <c r="A49" s="12" t="s">
        <v>2259</v>
      </c>
      <c r="B49" s="30" t="s">
        <v>2260</v>
      </c>
      <c r="C49" s="30" t="s">
        <v>1302</v>
      </c>
      <c r="D49" s="13">
        <v>749</v>
      </c>
      <c r="E49" s="14">
        <v>8.1300000000000008</v>
      </c>
      <c r="F49" s="15">
        <v>5.8999999999999999E-3</v>
      </c>
      <c r="G49" s="15"/>
    </row>
    <row r="50" spans="1:7" x14ac:dyDescent="0.3">
      <c r="A50" s="12" t="s">
        <v>1893</v>
      </c>
      <c r="B50" s="30" t="s">
        <v>1894</v>
      </c>
      <c r="C50" s="30" t="s">
        <v>1852</v>
      </c>
      <c r="D50" s="13">
        <v>1366</v>
      </c>
      <c r="E50" s="14">
        <v>8.01</v>
      </c>
      <c r="F50" s="15">
        <v>5.7999999999999996E-3</v>
      </c>
      <c r="G50" s="15"/>
    </row>
    <row r="51" spans="1:7" x14ac:dyDescent="0.3">
      <c r="A51" s="12" t="s">
        <v>1704</v>
      </c>
      <c r="B51" s="30" t="s">
        <v>1705</v>
      </c>
      <c r="C51" s="30" t="s">
        <v>1274</v>
      </c>
      <c r="D51" s="13">
        <v>1384</v>
      </c>
      <c r="E51" s="14">
        <v>7.86</v>
      </c>
      <c r="F51" s="15">
        <v>5.7000000000000002E-3</v>
      </c>
      <c r="G51" s="15"/>
    </row>
    <row r="52" spans="1:7" x14ac:dyDescent="0.3">
      <c r="A52" s="12" t="s">
        <v>2261</v>
      </c>
      <c r="B52" s="30" t="s">
        <v>2262</v>
      </c>
      <c r="C52" s="30" t="s">
        <v>1202</v>
      </c>
      <c r="D52" s="13">
        <v>1124</v>
      </c>
      <c r="E52" s="14">
        <v>7.8</v>
      </c>
      <c r="F52" s="15">
        <v>5.5999999999999999E-3</v>
      </c>
      <c r="G52" s="15"/>
    </row>
    <row r="53" spans="1:7" x14ac:dyDescent="0.3">
      <c r="A53" s="12" t="s">
        <v>1700</v>
      </c>
      <c r="B53" s="30" t="s">
        <v>1701</v>
      </c>
      <c r="C53" s="30" t="s">
        <v>1202</v>
      </c>
      <c r="D53" s="13">
        <v>583</v>
      </c>
      <c r="E53" s="14">
        <v>7.67</v>
      </c>
      <c r="F53" s="15">
        <v>5.4999999999999997E-3</v>
      </c>
      <c r="G53" s="15"/>
    </row>
    <row r="54" spans="1:7" x14ac:dyDescent="0.3">
      <c r="A54" s="12" t="s">
        <v>2263</v>
      </c>
      <c r="B54" s="30" t="s">
        <v>2264</v>
      </c>
      <c r="C54" s="30" t="s">
        <v>1358</v>
      </c>
      <c r="D54" s="13">
        <v>1214</v>
      </c>
      <c r="E54" s="14">
        <v>7.63</v>
      </c>
      <c r="F54" s="15">
        <v>5.4999999999999997E-3</v>
      </c>
      <c r="G54" s="15"/>
    </row>
    <row r="55" spans="1:7" x14ac:dyDescent="0.3">
      <c r="A55" s="12" t="s">
        <v>2265</v>
      </c>
      <c r="B55" s="30" t="s">
        <v>2266</v>
      </c>
      <c r="C55" s="30" t="s">
        <v>1159</v>
      </c>
      <c r="D55" s="13">
        <v>9833</v>
      </c>
      <c r="E55" s="14">
        <v>7.59</v>
      </c>
      <c r="F55" s="15">
        <v>5.4999999999999997E-3</v>
      </c>
      <c r="G55" s="15"/>
    </row>
    <row r="56" spans="1:7" x14ac:dyDescent="0.3">
      <c r="A56" s="12" t="s">
        <v>2267</v>
      </c>
      <c r="B56" s="30" t="s">
        <v>2268</v>
      </c>
      <c r="C56" s="30" t="s">
        <v>1127</v>
      </c>
      <c r="D56" s="13">
        <v>5380</v>
      </c>
      <c r="E56" s="14">
        <v>7.45</v>
      </c>
      <c r="F56" s="15">
        <v>5.4000000000000003E-3</v>
      </c>
      <c r="G56" s="15"/>
    </row>
    <row r="57" spans="1:7" x14ac:dyDescent="0.3">
      <c r="A57" s="12" t="s">
        <v>1919</v>
      </c>
      <c r="B57" s="30" t="s">
        <v>1920</v>
      </c>
      <c r="C57" s="30" t="s">
        <v>1207</v>
      </c>
      <c r="D57" s="13">
        <v>280</v>
      </c>
      <c r="E57" s="14">
        <v>7.28</v>
      </c>
      <c r="F57" s="15">
        <v>5.3E-3</v>
      </c>
      <c r="G57" s="15"/>
    </row>
    <row r="58" spans="1:7" x14ac:dyDescent="0.3">
      <c r="A58" s="12" t="s">
        <v>2269</v>
      </c>
      <c r="B58" s="30" t="s">
        <v>2270</v>
      </c>
      <c r="C58" s="30" t="s">
        <v>1145</v>
      </c>
      <c r="D58" s="13">
        <v>100</v>
      </c>
      <c r="E58" s="14">
        <v>7.21</v>
      </c>
      <c r="F58" s="15">
        <v>5.1999999999999998E-3</v>
      </c>
      <c r="G58" s="15"/>
    </row>
    <row r="59" spans="1:7" x14ac:dyDescent="0.3">
      <c r="A59" s="12" t="s">
        <v>1408</v>
      </c>
      <c r="B59" s="30" t="s">
        <v>1409</v>
      </c>
      <c r="C59" s="30" t="s">
        <v>1202</v>
      </c>
      <c r="D59" s="13">
        <v>931</v>
      </c>
      <c r="E59" s="14">
        <v>7.12</v>
      </c>
      <c r="F59" s="15">
        <v>5.1000000000000004E-3</v>
      </c>
      <c r="G59" s="15"/>
    </row>
    <row r="60" spans="1:7" x14ac:dyDescent="0.3">
      <c r="A60" s="12" t="s">
        <v>2271</v>
      </c>
      <c r="B60" s="30" t="s">
        <v>2272</v>
      </c>
      <c r="C60" s="30" t="s">
        <v>1207</v>
      </c>
      <c r="D60" s="13">
        <v>3168</v>
      </c>
      <c r="E60" s="14">
        <v>7.1</v>
      </c>
      <c r="F60" s="15">
        <v>5.1000000000000004E-3</v>
      </c>
      <c r="G60" s="15"/>
    </row>
    <row r="61" spans="1:7" x14ac:dyDescent="0.3">
      <c r="A61" s="12" t="s">
        <v>1912</v>
      </c>
      <c r="B61" s="30" t="s">
        <v>1913</v>
      </c>
      <c r="C61" s="30" t="s">
        <v>1914</v>
      </c>
      <c r="D61" s="13">
        <v>810</v>
      </c>
      <c r="E61" s="14">
        <v>7.09</v>
      </c>
      <c r="F61" s="15">
        <v>5.1000000000000004E-3</v>
      </c>
      <c r="G61" s="15"/>
    </row>
    <row r="62" spans="1:7" x14ac:dyDescent="0.3">
      <c r="A62" s="12" t="s">
        <v>2170</v>
      </c>
      <c r="B62" s="30" t="s">
        <v>2171</v>
      </c>
      <c r="C62" s="30" t="s">
        <v>1302</v>
      </c>
      <c r="D62" s="13">
        <v>983</v>
      </c>
      <c r="E62" s="14">
        <v>7.04</v>
      </c>
      <c r="F62" s="15">
        <v>5.1000000000000004E-3</v>
      </c>
      <c r="G62" s="15"/>
    </row>
    <row r="63" spans="1:7" x14ac:dyDescent="0.3">
      <c r="A63" s="12" t="s">
        <v>2273</v>
      </c>
      <c r="B63" s="30" t="s">
        <v>2274</v>
      </c>
      <c r="C63" s="30" t="s">
        <v>1358</v>
      </c>
      <c r="D63" s="13">
        <v>1100</v>
      </c>
      <c r="E63" s="14">
        <v>7.01</v>
      </c>
      <c r="F63" s="15">
        <v>5.1000000000000004E-3</v>
      </c>
      <c r="G63" s="15"/>
    </row>
    <row r="64" spans="1:7" x14ac:dyDescent="0.3">
      <c r="A64" s="12" t="s">
        <v>1714</v>
      </c>
      <c r="B64" s="30" t="s">
        <v>1715</v>
      </c>
      <c r="C64" s="30" t="s">
        <v>1264</v>
      </c>
      <c r="D64" s="13">
        <v>744</v>
      </c>
      <c r="E64" s="14">
        <v>6.96</v>
      </c>
      <c r="F64" s="15">
        <v>5.0000000000000001E-3</v>
      </c>
      <c r="G64" s="15"/>
    </row>
    <row r="65" spans="1:7" x14ac:dyDescent="0.3">
      <c r="A65" s="12" t="s">
        <v>2275</v>
      </c>
      <c r="B65" s="30" t="s">
        <v>2276</v>
      </c>
      <c r="C65" s="30" t="s">
        <v>1232</v>
      </c>
      <c r="D65" s="13">
        <v>985</v>
      </c>
      <c r="E65" s="14">
        <v>6.96</v>
      </c>
      <c r="F65" s="15">
        <v>5.0000000000000001E-3</v>
      </c>
      <c r="G65" s="15"/>
    </row>
    <row r="66" spans="1:7" x14ac:dyDescent="0.3">
      <c r="A66" s="12" t="s">
        <v>2277</v>
      </c>
      <c r="B66" s="30" t="s">
        <v>2278</v>
      </c>
      <c r="C66" s="30" t="s">
        <v>1145</v>
      </c>
      <c r="D66" s="13">
        <v>6755</v>
      </c>
      <c r="E66" s="14">
        <v>6.89</v>
      </c>
      <c r="F66" s="15">
        <v>5.0000000000000001E-3</v>
      </c>
      <c r="G66" s="15"/>
    </row>
    <row r="67" spans="1:7" x14ac:dyDescent="0.3">
      <c r="A67" s="12" t="s">
        <v>2279</v>
      </c>
      <c r="B67" s="30" t="s">
        <v>2280</v>
      </c>
      <c r="C67" s="30" t="s">
        <v>2184</v>
      </c>
      <c r="D67" s="13">
        <v>501</v>
      </c>
      <c r="E67" s="14">
        <v>6.88</v>
      </c>
      <c r="F67" s="15">
        <v>5.0000000000000001E-3</v>
      </c>
      <c r="G67" s="15"/>
    </row>
    <row r="68" spans="1:7" x14ac:dyDescent="0.3">
      <c r="A68" s="12" t="s">
        <v>1877</v>
      </c>
      <c r="B68" s="30" t="s">
        <v>1878</v>
      </c>
      <c r="C68" s="30" t="s">
        <v>1852</v>
      </c>
      <c r="D68" s="13">
        <v>369</v>
      </c>
      <c r="E68" s="14">
        <v>6.88</v>
      </c>
      <c r="F68" s="15">
        <v>5.0000000000000001E-3</v>
      </c>
      <c r="G68" s="15"/>
    </row>
    <row r="69" spans="1:7" x14ac:dyDescent="0.3">
      <c r="A69" s="12" t="s">
        <v>2281</v>
      </c>
      <c r="B69" s="30" t="s">
        <v>2282</v>
      </c>
      <c r="C69" s="30" t="s">
        <v>1366</v>
      </c>
      <c r="D69" s="13">
        <v>1064</v>
      </c>
      <c r="E69" s="14">
        <v>6.72</v>
      </c>
      <c r="F69" s="15">
        <v>4.8999999999999998E-3</v>
      </c>
      <c r="G69" s="15"/>
    </row>
    <row r="70" spans="1:7" x14ac:dyDescent="0.3">
      <c r="A70" s="12" t="s">
        <v>2283</v>
      </c>
      <c r="B70" s="30" t="s">
        <v>2284</v>
      </c>
      <c r="C70" s="30" t="s">
        <v>1376</v>
      </c>
      <c r="D70" s="13">
        <v>369</v>
      </c>
      <c r="E70" s="14">
        <v>6.67</v>
      </c>
      <c r="F70" s="15">
        <v>4.7999999999999996E-3</v>
      </c>
      <c r="G70" s="15"/>
    </row>
    <row r="71" spans="1:7" x14ac:dyDescent="0.3">
      <c r="A71" s="12" t="s">
        <v>2285</v>
      </c>
      <c r="B71" s="30" t="s">
        <v>2286</v>
      </c>
      <c r="C71" s="30" t="s">
        <v>1731</v>
      </c>
      <c r="D71" s="13">
        <v>592</v>
      </c>
      <c r="E71" s="14">
        <v>6.55</v>
      </c>
      <c r="F71" s="15">
        <v>4.7000000000000002E-3</v>
      </c>
      <c r="G71" s="15"/>
    </row>
    <row r="72" spans="1:7" x14ac:dyDescent="0.3">
      <c r="A72" s="12" t="s">
        <v>2287</v>
      </c>
      <c r="B72" s="30" t="s">
        <v>2288</v>
      </c>
      <c r="C72" s="30" t="s">
        <v>1164</v>
      </c>
      <c r="D72" s="13">
        <v>12687</v>
      </c>
      <c r="E72" s="14">
        <v>6.53</v>
      </c>
      <c r="F72" s="15">
        <v>4.7000000000000002E-3</v>
      </c>
      <c r="G72" s="15"/>
    </row>
    <row r="73" spans="1:7" x14ac:dyDescent="0.3">
      <c r="A73" s="12" t="s">
        <v>2289</v>
      </c>
      <c r="B73" s="30" t="s">
        <v>2290</v>
      </c>
      <c r="C73" s="30" t="s">
        <v>2291</v>
      </c>
      <c r="D73" s="13">
        <v>583</v>
      </c>
      <c r="E73" s="14">
        <v>6.51</v>
      </c>
      <c r="F73" s="15">
        <v>4.7000000000000002E-3</v>
      </c>
      <c r="G73" s="15"/>
    </row>
    <row r="74" spans="1:7" x14ac:dyDescent="0.3">
      <c r="A74" s="12" t="s">
        <v>2292</v>
      </c>
      <c r="B74" s="30" t="s">
        <v>2293</v>
      </c>
      <c r="C74" s="30" t="s">
        <v>1232</v>
      </c>
      <c r="D74" s="13">
        <v>1257</v>
      </c>
      <c r="E74" s="14">
        <v>6.5</v>
      </c>
      <c r="F74" s="15">
        <v>4.7000000000000002E-3</v>
      </c>
      <c r="G74" s="15"/>
    </row>
    <row r="75" spans="1:7" x14ac:dyDescent="0.3">
      <c r="A75" s="12" t="s">
        <v>2294</v>
      </c>
      <c r="B75" s="30" t="s">
        <v>2295</v>
      </c>
      <c r="C75" s="30" t="s">
        <v>1358</v>
      </c>
      <c r="D75" s="13">
        <v>1348</v>
      </c>
      <c r="E75" s="14">
        <v>6.48</v>
      </c>
      <c r="F75" s="15">
        <v>4.7000000000000002E-3</v>
      </c>
      <c r="G75" s="15"/>
    </row>
    <row r="76" spans="1:7" x14ac:dyDescent="0.3">
      <c r="A76" s="12" t="s">
        <v>1471</v>
      </c>
      <c r="B76" s="30" t="s">
        <v>1472</v>
      </c>
      <c r="C76" s="30" t="s">
        <v>1179</v>
      </c>
      <c r="D76" s="13">
        <v>625</v>
      </c>
      <c r="E76" s="14">
        <v>6.43</v>
      </c>
      <c r="F76" s="15">
        <v>4.5999999999999999E-3</v>
      </c>
      <c r="G76" s="15"/>
    </row>
    <row r="77" spans="1:7" x14ac:dyDescent="0.3">
      <c r="A77" s="12" t="s">
        <v>2296</v>
      </c>
      <c r="B77" s="30" t="s">
        <v>2297</v>
      </c>
      <c r="C77" s="30" t="s">
        <v>1232</v>
      </c>
      <c r="D77" s="13">
        <v>727</v>
      </c>
      <c r="E77" s="14">
        <v>6.36</v>
      </c>
      <c r="F77" s="15">
        <v>4.5999999999999999E-3</v>
      </c>
      <c r="G77" s="15"/>
    </row>
    <row r="78" spans="1:7" x14ac:dyDescent="0.3">
      <c r="A78" s="12" t="s">
        <v>2298</v>
      </c>
      <c r="B78" s="30" t="s">
        <v>2299</v>
      </c>
      <c r="C78" s="30" t="s">
        <v>1156</v>
      </c>
      <c r="D78" s="13">
        <v>6916</v>
      </c>
      <c r="E78" s="14">
        <v>6.22</v>
      </c>
      <c r="F78" s="15">
        <v>4.4999999999999997E-3</v>
      </c>
      <c r="G78" s="15"/>
    </row>
    <row r="79" spans="1:7" x14ac:dyDescent="0.3">
      <c r="A79" s="12" t="s">
        <v>1944</v>
      </c>
      <c r="B79" s="30" t="s">
        <v>1945</v>
      </c>
      <c r="C79" s="30" t="s">
        <v>1145</v>
      </c>
      <c r="D79" s="13">
        <v>1102</v>
      </c>
      <c r="E79" s="14">
        <v>6.19</v>
      </c>
      <c r="F79" s="15">
        <v>4.4999999999999997E-3</v>
      </c>
      <c r="G79" s="15"/>
    </row>
    <row r="80" spans="1:7" x14ac:dyDescent="0.3">
      <c r="A80" s="12" t="s">
        <v>2300</v>
      </c>
      <c r="B80" s="30" t="s">
        <v>2301</v>
      </c>
      <c r="C80" s="30" t="s">
        <v>1202</v>
      </c>
      <c r="D80" s="13">
        <v>2103</v>
      </c>
      <c r="E80" s="14">
        <v>6.15</v>
      </c>
      <c r="F80" s="15">
        <v>4.4000000000000003E-3</v>
      </c>
      <c r="G80" s="15"/>
    </row>
    <row r="81" spans="1:7" x14ac:dyDescent="0.3">
      <c r="A81" s="12" t="s">
        <v>2302</v>
      </c>
      <c r="B81" s="30" t="s">
        <v>2303</v>
      </c>
      <c r="C81" s="30" t="s">
        <v>1264</v>
      </c>
      <c r="D81" s="13">
        <v>5364</v>
      </c>
      <c r="E81" s="14">
        <v>6.1</v>
      </c>
      <c r="F81" s="15">
        <v>4.4000000000000003E-3</v>
      </c>
      <c r="G81" s="15"/>
    </row>
    <row r="82" spans="1:7" x14ac:dyDescent="0.3">
      <c r="A82" s="12" t="s">
        <v>2304</v>
      </c>
      <c r="B82" s="30" t="s">
        <v>2305</v>
      </c>
      <c r="C82" s="30" t="s">
        <v>1207</v>
      </c>
      <c r="D82" s="13">
        <v>1759</v>
      </c>
      <c r="E82" s="14">
        <v>6.05</v>
      </c>
      <c r="F82" s="15">
        <v>4.4000000000000003E-3</v>
      </c>
      <c r="G82" s="15"/>
    </row>
    <row r="83" spans="1:7" x14ac:dyDescent="0.3">
      <c r="A83" s="12" t="s">
        <v>1345</v>
      </c>
      <c r="B83" s="30" t="s">
        <v>1346</v>
      </c>
      <c r="C83" s="30" t="s">
        <v>1295</v>
      </c>
      <c r="D83" s="13">
        <v>983</v>
      </c>
      <c r="E83" s="14">
        <v>6.02</v>
      </c>
      <c r="F83" s="15">
        <v>4.3E-3</v>
      </c>
      <c r="G83" s="15"/>
    </row>
    <row r="84" spans="1:7" x14ac:dyDescent="0.3">
      <c r="A84" s="12" t="s">
        <v>1303</v>
      </c>
      <c r="B84" s="30" t="s">
        <v>1304</v>
      </c>
      <c r="C84" s="30" t="s">
        <v>1193</v>
      </c>
      <c r="D84" s="13">
        <v>3650</v>
      </c>
      <c r="E84" s="14">
        <v>5.93</v>
      </c>
      <c r="F84" s="15">
        <v>4.3E-3</v>
      </c>
      <c r="G84" s="15"/>
    </row>
    <row r="85" spans="1:7" x14ac:dyDescent="0.3">
      <c r="A85" s="12" t="s">
        <v>2306</v>
      </c>
      <c r="B85" s="30" t="s">
        <v>2307</v>
      </c>
      <c r="C85" s="30" t="s">
        <v>1371</v>
      </c>
      <c r="D85" s="13">
        <v>1925</v>
      </c>
      <c r="E85" s="14">
        <v>5.92</v>
      </c>
      <c r="F85" s="15">
        <v>4.3E-3</v>
      </c>
      <c r="G85" s="15"/>
    </row>
    <row r="86" spans="1:7" x14ac:dyDescent="0.3">
      <c r="A86" s="12" t="s">
        <v>2308</v>
      </c>
      <c r="B86" s="30" t="s">
        <v>2309</v>
      </c>
      <c r="C86" s="30" t="s">
        <v>1271</v>
      </c>
      <c r="D86" s="13">
        <v>1803</v>
      </c>
      <c r="E86" s="14">
        <v>5.91</v>
      </c>
      <c r="F86" s="15">
        <v>4.3E-3</v>
      </c>
      <c r="G86" s="15"/>
    </row>
    <row r="87" spans="1:7" x14ac:dyDescent="0.3">
      <c r="A87" s="12" t="s">
        <v>2310</v>
      </c>
      <c r="B87" s="30" t="s">
        <v>2311</v>
      </c>
      <c r="C87" s="30" t="s">
        <v>1724</v>
      </c>
      <c r="D87" s="13">
        <v>537</v>
      </c>
      <c r="E87" s="14">
        <v>5.85</v>
      </c>
      <c r="F87" s="15">
        <v>4.1999999999999997E-3</v>
      </c>
      <c r="G87" s="15"/>
    </row>
    <row r="88" spans="1:7" x14ac:dyDescent="0.3">
      <c r="A88" s="12" t="s">
        <v>2312</v>
      </c>
      <c r="B88" s="30" t="s">
        <v>2313</v>
      </c>
      <c r="C88" s="30" t="s">
        <v>1202</v>
      </c>
      <c r="D88" s="13">
        <v>1153</v>
      </c>
      <c r="E88" s="14">
        <v>5.79</v>
      </c>
      <c r="F88" s="15">
        <v>4.1999999999999997E-3</v>
      </c>
      <c r="G88" s="15"/>
    </row>
    <row r="89" spans="1:7" x14ac:dyDescent="0.3">
      <c r="A89" s="12" t="s">
        <v>2314</v>
      </c>
      <c r="B89" s="30" t="s">
        <v>2315</v>
      </c>
      <c r="C89" s="30" t="s">
        <v>1156</v>
      </c>
      <c r="D89" s="13">
        <v>7852</v>
      </c>
      <c r="E89" s="14">
        <v>5.74</v>
      </c>
      <c r="F89" s="15">
        <v>4.1999999999999997E-3</v>
      </c>
      <c r="G89" s="15"/>
    </row>
    <row r="90" spans="1:7" x14ac:dyDescent="0.3">
      <c r="A90" s="12" t="s">
        <v>2316</v>
      </c>
      <c r="B90" s="30" t="s">
        <v>2317</v>
      </c>
      <c r="C90" s="30" t="s">
        <v>1371</v>
      </c>
      <c r="D90" s="13">
        <v>2515</v>
      </c>
      <c r="E90" s="14">
        <v>5.72</v>
      </c>
      <c r="F90" s="15">
        <v>4.1000000000000003E-3</v>
      </c>
      <c r="G90" s="15"/>
    </row>
    <row r="91" spans="1:7" x14ac:dyDescent="0.3">
      <c r="A91" s="12" t="s">
        <v>2318</v>
      </c>
      <c r="B91" s="30" t="s">
        <v>2319</v>
      </c>
      <c r="C91" s="30" t="s">
        <v>1207</v>
      </c>
      <c r="D91" s="13">
        <v>1452</v>
      </c>
      <c r="E91" s="14">
        <v>5.71</v>
      </c>
      <c r="F91" s="15">
        <v>4.1000000000000003E-3</v>
      </c>
      <c r="G91" s="15"/>
    </row>
    <row r="92" spans="1:7" x14ac:dyDescent="0.3">
      <c r="A92" s="12" t="s">
        <v>2320</v>
      </c>
      <c r="B92" s="30" t="s">
        <v>2321</v>
      </c>
      <c r="C92" s="30" t="s">
        <v>1929</v>
      </c>
      <c r="D92" s="13">
        <v>3404</v>
      </c>
      <c r="E92" s="14">
        <v>5.7</v>
      </c>
      <c r="F92" s="15">
        <v>4.1000000000000003E-3</v>
      </c>
      <c r="G92" s="15"/>
    </row>
    <row r="93" spans="1:7" x14ac:dyDescent="0.3">
      <c r="A93" s="12" t="s">
        <v>2168</v>
      </c>
      <c r="B93" s="30" t="s">
        <v>2169</v>
      </c>
      <c r="C93" s="30" t="s">
        <v>1302</v>
      </c>
      <c r="D93" s="13">
        <v>552</v>
      </c>
      <c r="E93" s="14">
        <v>5.68</v>
      </c>
      <c r="F93" s="15">
        <v>4.1000000000000003E-3</v>
      </c>
      <c r="G93" s="15"/>
    </row>
    <row r="94" spans="1:7" x14ac:dyDescent="0.3">
      <c r="A94" s="12" t="s">
        <v>2322</v>
      </c>
      <c r="B94" s="30" t="s">
        <v>2323</v>
      </c>
      <c r="C94" s="30" t="s">
        <v>1199</v>
      </c>
      <c r="D94" s="13">
        <v>1084</v>
      </c>
      <c r="E94" s="14">
        <v>5.66</v>
      </c>
      <c r="F94" s="15">
        <v>4.1000000000000003E-3</v>
      </c>
      <c r="G94" s="15"/>
    </row>
    <row r="95" spans="1:7" x14ac:dyDescent="0.3">
      <c r="A95" s="12" t="s">
        <v>2324</v>
      </c>
      <c r="B95" s="30" t="s">
        <v>2325</v>
      </c>
      <c r="C95" s="30" t="s">
        <v>1159</v>
      </c>
      <c r="D95" s="13">
        <v>5642</v>
      </c>
      <c r="E95" s="14">
        <v>5.61</v>
      </c>
      <c r="F95" s="15">
        <v>4.1000000000000003E-3</v>
      </c>
      <c r="G95" s="15"/>
    </row>
    <row r="96" spans="1:7" x14ac:dyDescent="0.3">
      <c r="A96" s="12" t="s">
        <v>1445</v>
      </c>
      <c r="B96" s="30" t="s">
        <v>1446</v>
      </c>
      <c r="C96" s="30" t="s">
        <v>1414</v>
      </c>
      <c r="D96" s="13">
        <v>1276</v>
      </c>
      <c r="E96" s="14">
        <v>5.57</v>
      </c>
      <c r="F96" s="15">
        <v>4.0000000000000001E-3</v>
      </c>
      <c r="G96" s="15"/>
    </row>
    <row r="97" spans="1:7" x14ac:dyDescent="0.3">
      <c r="A97" s="12" t="s">
        <v>1844</v>
      </c>
      <c r="B97" s="30" t="s">
        <v>1845</v>
      </c>
      <c r="C97" s="30" t="s">
        <v>1371</v>
      </c>
      <c r="D97" s="13">
        <v>187</v>
      </c>
      <c r="E97" s="14">
        <v>5.57</v>
      </c>
      <c r="F97" s="15">
        <v>4.0000000000000001E-3</v>
      </c>
      <c r="G97" s="15"/>
    </row>
    <row r="98" spans="1:7" x14ac:dyDescent="0.3">
      <c r="A98" s="12" t="s">
        <v>2326</v>
      </c>
      <c r="B98" s="30" t="s">
        <v>2327</v>
      </c>
      <c r="C98" s="30" t="s">
        <v>1264</v>
      </c>
      <c r="D98" s="13">
        <v>382</v>
      </c>
      <c r="E98" s="14">
        <v>5.55</v>
      </c>
      <c r="F98" s="15">
        <v>4.0000000000000001E-3</v>
      </c>
      <c r="G98" s="15"/>
    </row>
    <row r="99" spans="1:7" x14ac:dyDescent="0.3">
      <c r="A99" s="12" t="s">
        <v>2328</v>
      </c>
      <c r="B99" s="30" t="s">
        <v>2329</v>
      </c>
      <c r="C99" s="30" t="s">
        <v>1371</v>
      </c>
      <c r="D99" s="13">
        <v>65</v>
      </c>
      <c r="E99" s="14">
        <v>5.54</v>
      </c>
      <c r="F99" s="15">
        <v>4.0000000000000001E-3</v>
      </c>
      <c r="G99" s="15"/>
    </row>
    <row r="100" spans="1:7" x14ac:dyDescent="0.3">
      <c r="A100" s="12" t="s">
        <v>2330</v>
      </c>
      <c r="B100" s="30" t="s">
        <v>2331</v>
      </c>
      <c r="C100" s="30" t="s">
        <v>1363</v>
      </c>
      <c r="D100" s="13">
        <v>90</v>
      </c>
      <c r="E100" s="14">
        <v>5.51</v>
      </c>
      <c r="F100" s="15">
        <v>4.0000000000000001E-3</v>
      </c>
      <c r="G100" s="15"/>
    </row>
    <row r="101" spans="1:7" x14ac:dyDescent="0.3">
      <c r="A101" s="12" t="s">
        <v>2332</v>
      </c>
      <c r="B101" s="30" t="s">
        <v>2333</v>
      </c>
      <c r="C101" s="30" t="s">
        <v>1132</v>
      </c>
      <c r="D101" s="13">
        <v>456</v>
      </c>
      <c r="E101" s="14">
        <v>5.48</v>
      </c>
      <c r="F101" s="15">
        <v>4.0000000000000001E-3</v>
      </c>
      <c r="G101" s="15"/>
    </row>
    <row r="102" spans="1:7" x14ac:dyDescent="0.3">
      <c r="A102" s="12" t="s">
        <v>2334</v>
      </c>
      <c r="B102" s="30" t="s">
        <v>2335</v>
      </c>
      <c r="C102" s="30" t="s">
        <v>1202</v>
      </c>
      <c r="D102" s="13">
        <v>686</v>
      </c>
      <c r="E102" s="14">
        <v>5.47</v>
      </c>
      <c r="F102" s="15">
        <v>4.0000000000000001E-3</v>
      </c>
      <c r="G102" s="15"/>
    </row>
    <row r="103" spans="1:7" x14ac:dyDescent="0.3">
      <c r="A103" s="12" t="s">
        <v>2336</v>
      </c>
      <c r="B103" s="30" t="s">
        <v>2337</v>
      </c>
      <c r="C103" s="30" t="s">
        <v>2338</v>
      </c>
      <c r="D103" s="13">
        <v>1508</v>
      </c>
      <c r="E103" s="14">
        <v>5.44</v>
      </c>
      <c r="F103" s="15">
        <v>3.8999999999999998E-3</v>
      </c>
      <c r="G103" s="15"/>
    </row>
    <row r="104" spans="1:7" x14ac:dyDescent="0.3">
      <c r="A104" s="12" t="s">
        <v>2339</v>
      </c>
      <c r="B104" s="30" t="s">
        <v>2340</v>
      </c>
      <c r="C104" s="30" t="s">
        <v>1145</v>
      </c>
      <c r="D104" s="13">
        <v>1505</v>
      </c>
      <c r="E104" s="14">
        <v>5.34</v>
      </c>
      <c r="F104" s="15">
        <v>3.8999999999999998E-3</v>
      </c>
      <c r="G104" s="15"/>
    </row>
    <row r="105" spans="1:7" x14ac:dyDescent="0.3">
      <c r="A105" s="12" t="s">
        <v>2185</v>
      </c>
      <c r="B105" s="30" t="s">
        <v>2186</v>
      </c>
      <c r="C105" s="30" t="s">
        <v>1239</v>
      </c>
      <c r="D105" s="13">
        <v>208</v>
      </c>
      <c r="E105" s="14">
        <v>5.28</v>
      </c>
      <c r="F105" s="15">
        <v>3.8E-3</v>
      </c>
      <c r="G105" s="15"/>
    </row>
    <row r="106" spans="1:7" x14ac:dyDescent="0.3">
      <c r="A106" s="12" t="s">
        <v>2341</v>
      </c>
      <c r="B106" s="30" t="s">
        <v>2342</v>
      </c>
      <c r="C106" s="30" t="s">
        <v>1153</v>
      </c>
      <c r="D106" s="13">
        <v>1200</v>
      </c>
      <c r="E106" s="14">
        <v>5.26</v>
      </c>
      <c r="F106" s="15">
        <v>3.8E-3</v>
      </c>
      <c r="G106" s="15"/>
    </row>
    <row r="107" spans="1:7" x14ac:dyDescent="0.3">
      <c r="A107" s="12" t="s">
        <v>2343</v>
      </c>
      <c r="B107" s="30" t="s">
        <v>2344</v>
      </c>
      <c r="C107" s="30" t="s">
        <v>1264</v>
      </c>
      <c r="D107" s="13">
        <v>2360</v>
      </c>
      <c r="E107" s="14">
        <v>5.26</v>
      </c>
      <c r="F107" s="15">
        <v>3.8E-3</v>
      </c>
      <c r="G107" s="15"/>
    </row>
    <row r="108" spans="1:7" x14ac:dyDescent="0.3">
      <c r="A108" s="12" t="s">
        <v>2160</v>
      </c>
      <c r="B108" s="30" t="s">
        <v>2161</v>
      </c>
      <c r="C108" s="30" t="s">
        <v>1239</v>
      </c>
      <c r="D108" s="13">
        <v>249</v>
      </c>
      <c r="E108" s="14">
        <v>5.23</v>
      </c>
      <c r="F108" s="15">
        <v>3.8E-3</v>
      </c>
      <c r="G108" s="15"/>
    </row>
    <row r="109" spans="1:7" x14ac:dyDescent="0.3">
      <c r="A109" s="12" t="s">
        <v>1946</v>
      </c>
      <c r="B109" s="30" t="s">
        <v>1947</v>
      </c>
      <c r="C109" s="30" t="s">
        <v>1207</v>
      </c>
      <c r="D109" s="13">
        <v>688</v>
      </c>
      <c r="E109" s="14">
        <v>5.13</v>
      </c>
      <c r="F109" s="15">
        <v>3.7000000000000002E-3</v>
      </c>
      <c r="G109" s="15"/>
    </row>
    <row r="110" spans="1:7" x14ac:dyDescent="0.3">
      <c r="A110" s="12" t="s">
        <v>2345</v>
      </c>
      <c r="B110" s="30" t="s">
        <v>2346</v>
      </c>
      <c r="C110" s="30" t="s">
        <v>1366</v>
      </c>
      <c r="D110" s="13">
        <v>16088</v>
      </c>
      <c r="E110" s="14">
        <v>5.08</v>
      </c>
      <c r="F110" s="15">
        <v>3.7000000000000002E-3</v>
      </c>
      <c r="G110" s="15"/>
    </row>
    <row r="111" spans="1:7" x14ac:dyDescent="0.3">
      <c r="A111" s="12" t="s">
        <v>1977</v>
      </c>
      <c r="B111" s="30" t="s">
        <v>1978</v>
      </c>
      <c r="C111" s="30" t="s">
        <v>1414</v>
      </c>
      <c r="D111" s="13">
        <v>783</v>
      </c>
      <c r="E111" s="14">
        <v>5.0599999999999996</v>
      </c>
      <c r="F111" s="15">
        <v>3.7000000000000002E-3</v>
      </c>
      <c r="G111" s="15"/>
    </row>
    <row r="112" spans="1:7" x14ac:dyDescent="0.3">
      <c r="A112" s="12" t="s">
        <v>2347</v>
      </c>
      <c r="B112" s="30" t="s">
        <v>2348</v>
      </c>
      <c r="C112" s="30" t="s">
        <v>1852</v>
      </c>
      <c r="D112" s="13">
        <v>219</v>
      </c>
      <c r="E112" s="14">
        <v>5.04</v>
      </c>
      <c r="F112" s="15">
        <v>3.5999999999999999E-3</v>
      </c>
      <c r="G112" s="15"/>
    </row>
    <row r="113" spans="1:7" x14ac:dyDescent="0.3">
      <c r="A113" s="12" t="s">
        <v>2172</v>
      </c>
      <c r="B113" s="30" t="s">
        <v>2173</v>
      </c>
      <c r="C113" s="30" t="s">
        <v>1202</v>
      </c>
      <c r="D113" s="13">
        <v>712</v>
      </c>
      <c r="E113" s="14">
        <v>4.96</v>
      </c>
      <c r="F113" s="15">
        <v>3.5999999999999999E-3</v>
      </c>
      <c r="G113" s="15"/>
    </row>
    <row r="114" spans="1:7" x14ac:dyDescent="0.3">
      <c r="A114" s="12" t="s">
        <v>1960</v>
      </c>
      <c r="B114" s="30" t="s">
        <v>1961</v>
      </c>
      <c r="C114" s="30" t="s">
        <v>1358</v>
      </c>
      <c r="D114" s="13">
        <v>233</v>
      </c>
      <c r="E114" s="14">
        <v>4.9400000000000004</v>
      </c>
      <c r="F114" s="15">
        <v>3.5999999999999999E-3</v>
      </c>
      <c r="G114" s="15"/>
    </row>
    <row r="115" spans="1:7" x14ac:dyDescent="0.3">
      <c r="A115" s="12" t="s">
        <v>2349</v>
      </c>
      <c r="B115" s="30" t="s">
        <v>2350</v>
      </c>
      <c r="C115" s="30" t="s">
        <v>1432</v>
      </c>
      <c r="D115" s="13">
        <v>213</v>
      </c>
      <c r="E115" s="14">
        <v>4.9400000000000004</v>
      </c>
      <c r="F115" s="15">
        <v>3.5999999999999999E-3</v>
      </c>
      <c r="G115" s="15"/>
    </row>
    <row r="116" spans="1:7" x14ac:dyDescent="0.3">
      <c r="A116" s="12" t="s">
        <v>1732</v>
      </c>
      <c r="B116" s="30" t="s">
        <v>1733</v>
      </c>
      <c r="C116" s="30" t="s">
        <v>1358</v>
      </c>
      <c r="D116" s="13">
        <v>106</v>
      </c>
      <c r="E116" s="14">
        <v>4.91</v>
      </c>
      <c r="F116" s="15">
        <v>3.5999999999999999E-3</v>
      </c>
      <c r="G116" s="15"/>
    </row>
    <row r="117" spans="1:7" x14ac:dyDescent="0.3">
      <c r="A117" s="12" t="s">
        <v>2351</v>
      </c>
      <c r="B117" s="30" t="s">
        <v>2352</v>
      </c>
      <c r="C117" s="30" t="s">
        <v>1371</v>
      </c>
      <c r="D117" s="13">
        <v>740</v>
      </c>
      <c r="E117" s="14">
        <v>4.8600000000000003</v>
      </c>
      <c r="F117" s="15">
        <v>3.5000000000000001E-3</v>
      </c>
      <c r="G117" s="15"/>
    </row>
    <row r="118" spans="1:7" x14ac:dyDescent="0.3">
      <c r="A118" s="12" t="s">
        <v>1339</v>
      </c>
      <c r="B118" s="30" t="s">
        <v>1340</v>
      </c>
      <c r="C118" s="30" t="s">
        <v>1199</v>
      </c>
      <c r="D118" s="13">
        <v>1756</v>
      </c>
      <c r="E118" s="14">
        <v>4.8600000000000003</v>
      </c>
      <c r="F118" s="15">
        <v>3.5000000000000001E-3</v>
      </c>
      <c r="G118" s="15"/>
    </row>
    <row r="119" spans="1:7" x14ac:dyDescent="0.3">
      <c r="A119" s="12" t="s">
        <v>2353</v>
      </c>
      <c r="B119" s="30" t="s">
        <v>2354</v>
      </c>
      <c r="C119" s="30" t="s">
        <v>1153</v>
      </c>
      <c r="D119" s="13">
        <v>118</v>
      </c>
      <c r="E119" s="14">
        <v>4.84</v>
      </c>
      <c r="F119" s="15">
        <v>3.5000000000000001E-3</v>
      </c>
      <c r="G119" s="15"/>
    </row>
    <row r="120" spans="1:7" x14ac:dyDescent="0.3">
      <c r="A120" s="12" t="s">
        <v>2355</v>
      </c>
      <c r="B120" s="30" t="s">
        <v>2356</v>
      </c>
      <c r="C120" s="30" t="s">
        <v>1295</v>
      </c>
      <c r="D120" s="13">
        <v>743</v>
      </c>
      <c r="E120" s="14">
        <v>4.8099999999999996</v>
      </c>
      <c r="F120" s="15">
        <v>3.5000000000000001E-3</v>
      </c>
      <c r="G120" s="15"/>
    </row>
    <row r="121" spans="1:7" x14ac:dyDescent="0.3">
      <c r="A121" s="12" t="s">
        <v>2357</v>
      </c>
      <c r="B121" s="30" t="s">
        <v>2358</v>
      </c>
      <c r="C121" s="30" t="s">
        <v>1145</v>
      </c>
      <c r="D121" s="13">
        <v>611</v>
      </c>
      <c r="E121" s="14">
        <v>4.79</v>
      </c>
      <c r="F121" s="15">
        <v>3.5000000000000001E-3</v>
      </c>
      <c r="G121" s="15"/>
    </row>
    <row r="122" spans="1:7" x14ac:dyDescent="0.3">
      <c r="A122" s="12" t="s">
        <v>2359</v>
      </c>
      <c r="B122" s="30" t="s">
        <v>2360</v>
      </c>
      <c r="C122" s="30" t="s">
        <v>1202</v>
      </c>
      <c r="D122" s="13">
        <v>146</v>
      </c>
      <c r="E122" s="14">
        <v>4.78</v>
      </c>
      <c r="F122" s="15">
        <v>3.5000000000000001E-3</v>
      </c>
      <c r="G122" s="15"/>
    </row>
    <row r="123" spans="1:7" x14ac:dyDescent="0.3">
      <c r="A123" s="12" t="s">
        <v>2361</v>
      </c>
      <c r="B123" s="30" t="s">
        <v>2362</v>
      </c>
      <c r="C123" s="30" t="s">
        <v>1414</v>
      </c>
      <c r="D123" s="13">
        <v>8742</v>
      </c>
      <c r="E123" s="14">
        <v>4.7699999999999996</v>
      </c>
      <c r="F123" s="15">
        <v>3.5000000000000001E-3</v>
      </c>
      <c r="G123" s="15"/>
    </row>
    <row r="124" spans="1:7" x14ac:dyDescent="0.3">
      <c r="A124" s="12" t="s">
        <v>2363</v>
      </c>
      <c r="B124" s="30" t="s">
        <v>2364</v>
      </c>
      <c r="C124" s="30" t="s">
        <v>1159</v>
      </c>
      <c r="D124" s="13">
        <v>292</v>
      </c>
      <c r="E124" s="14">
        <v>4.6399999999999997</v>
      </c>
      <c r="F124" s="15">
        <v>3.3999999999999998E-3</v>
      </c>
      <c r="G124" s="15"/>
    </row>
    <row r="125" spans="1:7" x14ac:dyDescent="0.3">
      <c r="A125" s="12" t="s">
        <v>2365</v>
      </c>
      <c r="B125" s="30" t="s">
        <v>2366</v>
      </c>
      <c r="C125" s="30" t="s">
        <v>1179</v>
      </c>
      <c r="D125" s="13">
        <v>1403</v>
      </c>
      <c r="E125" s="14">
        <v>4.62</v>
      </c>
      <c r="F125" s="15">
        <v>3.3E-3</v>
      </c>
      <c r="G125" s="15"/>
    </row>
    <row r="126" spans="1:7" x14ac:dyDescent="0.3">
      <c r="A126" s="12" t="s">
        <v>1908</v>
      </c>
      <c r="B126" s="30" t="s">
        <v>1909</v>
      </c>
      <c r="C126" s="30" t="s">
        <v>1366</v>
      </c>
      <c r="D126" s="13">
        <v>1253</v>
      </c>
      <c r="E126" s="14">
        <v>4.58</v>
      </c>
      <c r="F126" s="15">
        <v>3.3E-3</v>
      </c>
      <c r="G126" s="15"/>
    </row>
    <row r="127" spans="1:7" x14ac:dyDescent="0.3">
      <c r="A127" s="12" t="s">
        <v>2367</v>
      </c>
      <c r="B127" s="30" t="s">
        <v>2368</v>
      </c>
      <c r="C127" s="30" t="s">
        <v>1274</v>
      </c>
      <c r="D127" s="13">
        <v>826</v>
      </c>
      <c r="E127" s="14">
        <v>4.54</v>
      </c>
      <c r="F127" s="15">
        <v>3.3E-3</v>
      </c>
      <c r="G127" s="15"/>
    </row>
    <row r="128" spans="1:7" x14ac:dyDescent="0.3">
      <c r="A128" s="12" t="s">
        <v>2174</v>
      </c>
      <c r="B128" s="30" t="s">
        <v>2175</v>
      </c>
      <c r="C128" s="30" t="s">
        <v>1271</v>
      </c>
      <c r="D128" s="13">
        <v>963</v>
      </c>
      <c r="E128" s="14">
        <v>4.5199999999999996</v>
      </c>
      <c r="F128" s="15">
        <v>3.3E-3</v>
      </c>
      <c r="G128" s="15"/>
    </row>
    <row r="129" spans="1:7" x14ac:dyDescent="0.3">
      <c r="A129" s="12" t="s">
        <v>2369</v>
      </c>
      <c r="B129" s="30" t="s">
        <v>2370</v>
      </c>
      <c r="C129" s="30" t="s">
        <v>1366</v>
      </c>
      <c r="D129" s="13">
        <v>3057</v>
      </c>
      <c r="E129" s="14">
        <v>4.51</v>
      </c>
      <c r="F129" s="15">
        <v>3.3E-3</v>
      </c>
      <c r="G129" s="15"/>
    </row>
    <row r="130" spans="1:7" x14ac:dyDescent="0.3">
      <c r="A130" s="12" t="s">
        <v>2371</v>
      </c>
      <c r="B130" s="30" t="s">
        <v>2372</v>
      </c>
      <c r="C130" s="30" t="s">
        <v>1145</v>
      </c>
      <c r="D130" s="13">
        <v>88</v>
      </c>
      <c r="E130" s="14">
        <v>4.5</v>
      </c>
      <c r="F130" s="15">
        <v>3.3E-3</v>
      </c>
      <c r="G130" s="15"/>
    </row>
    <row r="131" spans="1:7" x14ac:dyDescent="0.3">
      <c r="A131" s="12" t="s">
        <v>1936</v>
      </c>
      <c r="B131" s="30" t="s">
        <v>1937</v>
      </c>
      <c r="C131" s="30" t="s">
        <v>1182</v>
      </c>
      <c r="D131" s="13">
        <v>692</v>
      </c>
      <c r="E131" s="14">
        <v>4.47</v>
      </c>
      <c r="F131" s="15">
        <v>3.2000000000000002E-3</v>
      </c>
      <c r="G131" s="15"/>
    </row>
    <row r="132" spans="1:7" x14ac:dyDescent="0.3">
      <c r="A132" s="12" t="s">
        <v>2373</v>
      </c>
      <c r="B132" s="30" t="s">
        <v>2374</v>
      </c>
      <c r="C132" s="30" t="s">
        <v>1366</v>
      </c>
      <c r="D132" s="13">
        <v>7592</v>
      </c>
      <c r="E132" s="14">
        <v>4.4400000000000004</v>
      </c>
      <c r="F132" s="15">
        <v>3.2000000000000002E-3</v>
      </c>
      <c r="G132" s="15"/>
    </row>
    <row r="133" spans="1:7" x14ac:dyDescent="0.3">
      <c r="A133" s="12" t="s">
        <v>2375</v>
      </c>
      <c r="B133" s="30" t="s">
        <v>2376</v>
      </c>
      <c r="C133" s="30" t="s">
        <v>1207</v>
      </c>
      <c r="D133" s="13">
        <v>1278</v>
      </c>
      <c r="E133" s="14">
        <v>4.43</v>
      </c>
      <c r="F133" s="15">
        <v>3.2000000000000002E-3</v>
      </c>
      <c r="G133" s="15"/>
    </row>
    <row r="134" spans="1:7" x14ac:dyDescent="0.3">
      <c r="A134" s="12" t="s">
        <v>2377</v>
      </c>
      <c r="B134" s="30" t="s">
        <v>2378</v>
      </c>
      <c r="C134" s="30" t="s">
        <v>1929</v>
      </c>
      <c r="D134" s="13">
        <v>245</v>
      </c>
      <c r="E134" s="14">
        <v>4.41</v>
      </c>
      <c r="F134" s="15">
        <v>3.2000000000000002E-3</v>
      </c>
      <c r="G134" s="15"/>
    </row>
    <row r="135" spans="1:7" x14ac:dyDescent="0.3">
      <c r="A135" s="12" t="s">
        <v>1954</v>
      </c>
      <c r="B135" s="30" t="s">
        <v>1955</v>
      </c>
      <c r="C135" s="30" t="s">
        <v>1366</v>
      </c>
      <c r="D135" s="13">
        <v>1530</v>
      </c>
      <c r="E135" s="14">
        <v>4.3499999999999996</v>
      </c>
      <c r="F135" s="15">
        <v>3.0999999999999999E-3</v>
      </c>
      <c r="G135" s="15"/>
    </row>
    <row r="136" spans="1:7" x14ac:dyDescent="0.3">
      <c r="A136" s="12" t="s">
        <v>2379</v>
      </c>
      <c r="B136" s="30" t="s">
        <v>2380</v>
      </c>
      <c r="C136" s="30" t="s">
        <v>1376</v>
      </c>
      <c r="D136" s="13">
        <v>1155</v>
      </c>
      <c r="E136" s="14">
        <v>4.3099999999999996</v>
      </c>
      <c r="F136" s="15">
        <v>3.0999999999999999E-3</v>
      </c>
      <c r="G136" s="15"/>
    </row>
    <row r="137" spans="1:7" x14ac:dyDescent="0.3">
      <c r="A137" s="12" t="s">
        <v>1887</v>
      </c>
      <c r="B137" s="30" t="s">
        <v>1888</v>
      </c>
      <c r="C137" s="30" t="s">
        <v>1371</v>
      </c>
      <c r="D137" s="13">
        <v>666</v>
      </c>
      <c r="E137" s="14">
        <v>4.3099999999999996</v>
      </c>
      <c r="F137" s="15">
        <v>3.0999999999999999E-3</v>
      </c>
      <c r="G137" s="15"/>
    </row>
    <row r="138" spans="1:7" x14ac:dyDescent="0.3">
      <c r="A138" s="12" t="s">
        <v>2381</v>
      </c>
      <c r="B138" s="30" t="s">
        <v>2382</v>
      </c>
      <c r="C138" s="30" t="s">
        <v>1199</v>
      </c>
      <c r="D138" s="13">
        <v>2477</v>
      </c>
      <c r="E138" s="14">
        <v>4.3</v>
      </c>
      <c r="F138" s="15">
        <v>3.0999999999999999E-3</v>
      </c>
      <c r="G138" s="15"/>
    </row>
    <row r="139" spans="1:7" x14ac:dyDescent="0.3">
      <c r="A139" s="12" t="s">
        <v>2383</v>
      </c>
      <c r="B139" s="30" t="s">
        <v>2384</v>
      </c>
      <c r="C139" s="30" t="s">
        <v>1852</v>
      </c>
      <c r="D139" s="13">
        <v>394</v>
      </c>
      <c r="E139" s="14">
        <v>4.28</v>
      </c>
      <c r="F139" s="15">
        <v>3.0999999999999999E-3</v>
      </c>
      <c r="G139" s="15"/>
    </row>
    <row r="140" spans="1:7" x14ac:dyDescent="0.3">
      <c r="A140" s="12" t="s">
        <v>2385</v>
      </c>
      <c r="B140" s="30" t="s">
        <v>2386</v>
      </c>
      <c r="C140" s="30" t="s">
        <v>1124</v>
      </c>
      <c r="D140" s="13">
        <v>5968</v>
      </c>
      <c r="E140" s="14">
        <v>4.22</v>
      </c>
      <c r="F140" s="15">
        <v>3.0999999999999999E-3</v>
      </c>
      <c r="G140" s="15"/>
    </row>
    <row r="141" spans="1:7" x14ac:dyDescent="0.3">
      <c r="A141" s="12" t="s">
        <v>1323</v>
      </c>
      <c r="B141" s="30" t="s">
        <v>1324</v>
      </c>
      <c r="C141" s="30" t="s">
        <v>1302</v>
      </c>
      <c r="D141" s="13">
        <v>284</v>
      </c>
      <c r="E141" s="14">
        <v>4.1500000000000004</v>
      </c>
      <c r="F141" s="15">
        <v>3.0000000000000001E-3</v>
      </c>
      <c r="G141" s="15"/>
    </row>
    <row r="142" spans="1:7" x14ac:dyDescent="0.3">
      <c r="A142" s="12" t="s">
        <v>2207</v>
      </c>
      <c r="B142" s="30" t="s">
        <v>2208</v>
      </c>
      <c r="C142" s="30" t="s">
        <v>1182</v>
      </c>
      <c r="D142" s="13">
        <v>1110</v>
      </c>
      <c r="E142" s="14">
        <v>4.13</v>
      </c>
      <c r="F142" s="15">
        <v>3.0000000000000001E-3</v>
      </c>
      <c r="G142" s="15"/>
    </row>
    <row r="143" spans="1:7" x14ac:dyDescent="0.3">
      <c r="A143" s="12" t="s">
        <v>2387</v>
      </c>
      <c r="B143" s="30" t="s">
        <v>2388</v>
      </c>
      <c r="C143" s="30" t="s">
        <v>1366</v>
      </c>
      <c r="D143" s="13">
        <v>2819</v>
      </c>
      <c r="E143" s="14">
        <v>4.08</v>
      </c>
      <c r="F143" s="15">
        <v>3.0000000000000001E-3</v>
      </c>
      <c r="G143" s="15"/>
    </row>
    <row r="144" spans="1:7" x14ac:dyDescent="0.3">
      <c r="A144" s="12" t="s">
        <v>2389</v>
      </c>
      <c r="B144" s="30" t="s">
        <v>2390</v>
      </c>
      <c r="C144" s="30" t="s">
        <v>1295</v>
      </c>
      <c r="D144" s="13">
        <v>85</v>
      </c>
      <c r="E144" s="14">
        <v>4.08</v>
      </c>
      <c r="F144" s="15">
        <v>2.8999999999999998E-3</v>
      </c>
      <c r="G144" s="15"/>
    </row>
    <row r="145" spans="1:7" x14ac:dyDescent="0.3">
      <c r="A145" s="12" t="s">
        <v>2391</v>
      </c>
      <c r="B145" s="30" t="s">
        <v>2392</v>
      </c>
      <c r="C145" s="30" t="s">
        <v>1371</v>
      </c>
      <c r="D145" s="13">
        <v>103</v>
      </c>
      <c r="E145" s="14">
        <v>4.03</v>
      </c>
      <c r="F145" s="15">
        <v>2.8999999999999998E-3</v>
      </c>
      <c r="G145" s="15"/>
    </row>
    <row r="146" spans="1:7" x14ac:dyDescent="0.3">
      <c r="A146" s="12" t="s">
        <v>2393</v>
      </c>
      <c r="B146" s="30" t="s">
        <v>2394</v>
      </c>
      <c r="C146" s="30" t="s">
        <v>1302</v>
      </c>
      <c r="D146" s="13">
        <v>1220</v>
      </c>
      <c r="E146" s="14">
        <v>4</v>
      </c>
      <c r="F146" s="15">
        <v>2.8999999999999998E-3</v>
      </c>
      <c r="G146" s="15"/>
    </row>
    <row r="147" spans="1:7" x14ac:dyDescent="0.3">
      <c r="A147" s="12" t="s">
        <v>2395</v>
      </c>
      <c r="B147" s="30" t="s">
        <v>2396</v>
      </c>
      <c r="C147" s="30" t="s">
        <v>1232</v>
      </c>
      <c r="D147" s="13">
        <v>166</v>
      </c>
      <c r="E147" s="14">
        <v>3.98</v>
      </c>
      <c r="F147" s="15">
        <v>2.8999999999999998E-3</v>
      </c>
      <c r="G147" s="15"/>
    </row>
    <row r="148" spans="1:7" x14ac:dyDescent="0.3">
      <c r="A148" s="12" t="s">
        <v>2397</v>
      </c>
      <c r="B148" s="30" t="s">
        <v>2398</v>
      </c>
      <c r="C148" s="30" t="s">
        <v>1124</v>
      </c>
      <c r="D148" s="13">
        <v>8393</v>
      </c>
      <c r="E148" s="14">
        <v>3.92</v>
      </c>
      <c r="F148" s="15">
        <v>2.8E-3</v>
      </c>
      <c r="G148" s="15"/>
    </row>
    <row r="149" spans="1:7" x14ac:dyDescent="0.3">
      <c r="A149" s="12" t="s">
        <v>2399</v>
      </c>
      <c r="B149" s="30" t="s">
        <v>2400</v>
      </c>
      <c r="C149" s="30" t="s">
        <v>1295</v>
      </c>
      <c r="D149" s="13">
        <v>813</v>
      </c>
      <c r="E149" s="14">
        <v>3.89</v>
      </c>
      <c r="F149" s="15">
        <v>2.8E-3</v>
      </c>
      <c r="G149" s="15"/>
    </row>
    <row r="150" spans="1:7" x14ac:dyDescent="0.3">
      <c r="A150" s="12" t="s">
        <v>2401</v>
      </c>
      <c r="B150" s="30" t="s">
        <v>2402</v>
      </c>
      <c r="C150" s="30" t="s">
        <v>1182</v>
      </c>
      <c r="D150" s="13">
        <v>316</v>
      </c>
      <c r="E150" s="14">
        <v>3.89</v>
      </c>
      <c r="F150" s="15">
        <v>2.8E-3</v>
      </c>
      <c r="G150" s="15"/>
    </row>
    <row r="151" spans="1:7" x14ac:dyDescent="0.3">
      <c r="A151" s="12" t="s">
        <v>2403</v>
      </c>
      <c r="B151" s="30" t="s">
        <v>2404</v>
      </c>
      <c r="C151" s="30" t="s">
        <v>1202</v>
      </c>
      <c r="D151" s="13">
        <v>4453</v>
      </c>
      <c r="E151" s="14">
        <v>3.85</v>
      </c>
      <c r="F151" s="15">
        <v>2.8E-3</v>
      </c>
      <c r="G151" s="15"/>
    </row>
    <row r="152" spans="1:7" x14ac:dyDescent="0.3">
      <c r="A152" s="12" t="s">
        <v>2164</v>
      </c>
      <c r="B152" s="30" t="s">
        <v>2165</v>
      </c>
      <c r="C152" s="30" t="s">
        <v>1852</v>
      </c>
      <c r="D152" s="13">
        <v>628</v>
      </c>
      <c r="E152" s="14">
        <v>3.84</v>
      </c>
      <c r="F152" s="15">
        <v>2.8E-3</v>
      </c>
      <c r="G152" s="15"/>
    </row>
    <row r="153" spans="1:7" x14ac:dyDescent="0.3">
      <c r="A153" s="12" t="s">
        <v>2405</v>
      </c>
      <c r="B153" s="30" t="s">
        <v>2406</v>
      </c>
      <c r="C153" s="30" t="s">
        <v>1145</v>
      </c>
      <c r="D153" s="13">
        <v>438</v>
      </c>
      <c r="E153" s="14">
        <v>3.84</v>
      </c>
      <c r="F153" s="15">
        <v>2.8E-3</v>
      </c>
      <c r="G153" s="15"/>
    </row>
    <row r="154" spans="1:7" x14ac:dyDescent="0.3">
      <c r="A154" s="12" t="s">
        <v>2407</v>
      </c>
      <c r="B154" s="30" t="s">
        <v>2408</v>
      </c>
      <c r="C154" s="30" t="s">
        <v>1295</v>
      </c>
      <c r="D154" s="13">
        <v>790</v>
      </c>
      <c r="E154" s="14">
        <v>3.82</v>
      </c>
      <c r="F154" s="15">
        <v>2.8E-3</v>
      </c>
      <c r="G154" s="15"/>
    </row>
    <row r="155" spans="1:7" x14ac:dyDescent="0.3">
      <c r="A155" s="12" t="s">
        <v>2409</v>
      </c>
      <c r="B155" s="30" t="s">
        <v>2410</v>
      </c>
      <c r="C155" s="30" t="s">
        <v>1150</v>
      </c>
      <c r="D155" s="13">
        <v>3005</v>
      </c>
      <c r="E155" s="14">
        <v>3.73</v>
      </c>
      <c r="F155" s="15">
        <v>2.7000000000000001E-3</v>
      </c>
      <c r="G155" s="15"/>
    </row>
    <row r="156" spans="1:7" x14ac:dyDescent="0.3">
      <c r="A156" s="12" t="s">
        <v>2411</v>
      </c>
      <c r="B156" s="30" t="s">
        <v>2412</v>
      </c>
      <c r="C156" s="30" t="s">
        <v>1145</v>
      </c>
      <c r="D156" s="13">
        <v>849</v>
      </c>
      <c r="E156" s="14">
        <v>3.69</v>
      </c>
      <c r="F156" s="15">
        <v>2.7000000000000001E-3</v>
      </c>
      <c r="G156" s="15"/>
    </row>
    <row r="157" spans="1:7" x14ac:dyDescent="0.3">
      <c r="A157" s="12" t="s">
        <v>2413</v>
      </c>
      <c r="B157" s="30" t="s">
        <v>2414</v>
      </c>
      <c r="C157" s="30" t="s">
        <v>1366</v>
      </c>
      <c r="D157" s="13">
        <v>747</v>
      </c>
      <c r="E157" s="14">
        <v>3.68</v>
      </c>
      <c r="F157" s="15">
        <v>2.7000000000000001E-3</v>
      </c>
      <c r="G157" s="15"/>
    </row>
    <row r="158" spans="1:7" x14ac:dyDescent="0.3">
      <c r="A158" s="12" t="s">
        <v>2415</v>
      </c>
      <c r="B158" s="30" t="s">
        <v>2416</v>
      </c>
      <c r="C158" s="30" t="s">
        <v>1376</v>
      </c>
      <c r="D158" s="13">
        <v>3020</v>
      </c>
      <c r="E158" s="14">
        <v>3.67</v>
      </c>
      <c r="F158" s="15">
        <v>2.7000000000000001E-3</v>
      </c>
      <c r="G158" s="15"/>
    </row>
    <row r="159" spans="1:7" x14ac:dyDescent="0.3">
      <c r="A159" s="12" t="s">
        <v>2417</v>
      </c>
      <c r="B159" s="30" t="s">
        <v>2418</v>
      </c>
      <c r="C159" s="30" t="s">
        <v>1202</v>
      </c>
      <c r="D159" s="13">
        <v>4000</v>
      </c>
      <c r="E159" s="14">
        <v>3.67</v>
      </c>
      <c r="F159" s="15">
        <v>2.7000000000000001E-3</v>
      </c>
      <c r="G159" s="15"/>
    </row>
    <row r="160" spans="1:7" x14ac:dyDescent="0.3">
      <c r="A160" s="12" t="s">
        <v>2419</v>
      </c>
      <c r="B160" s="30" t="s">
        <v>2420</v>
      </c>
      <c r="C160" s="30" t="s">
        <v>1207</v>
      </c>
      <c r="D160" s="13">
        <v>737</v>
      </c>
      <c r="E160" s="14">
        <v>3.63</v>
      </c>
      <c r="F160" s="15">
        <v>2.5999999999999999E-3</v>
      </c>
      <c r="G160" s="15"/>
    </row>
    <row r="161" spans="1:7" x14ac:dyDescent="0.3">
      <c r="A161" s="12" t="s">
        <v>2421</v>
      </c>
      <c r="B161" s="30" t="s">
        <v>2422</v>
      </c>
      <c r="C161" s="30" t="s">
        <v>1414</v>
      </c>
      <c r="D161" s="13">
        <v>948</v>
      </c>
      <c r="E161" s="14">
        <v>3.6</v>
      </c>
      <c r="F161" s="15">
        <v>2.5999999999999999E-3</v>
      </c>
      <c r="G161" s="15"/>
    </row>
    <row r="162" spans="1:7" x14ac:dyDescent="0.3">
      <c r="A162" s="12" t="s">
        <v>1716</v>
      </c>
      <c r="B162" s="30" t="s">
        <v>1717</v>
      </c>
      <c r="C162" s="30" t="s">
        <v>1421</v>
      </c>
      <c r="D162" s="13">
        <v>282</v>
      </c>
      <c r="E162" s="14">
        <v>3.58</v>
      </c>
      <c r="F162" s="15">
        <v>2.5999999999999999E-3</v>
      </c>
      <c r="G162" s="15"/>
    </row>
    <row r="163" spans="1:7" x14ac:dyDescent="0.3">
      <c r="A163" s="12" t="s">
        <v>2423</v>
      </c>
      <c r="B163" s="30" t="s">
        <v>2424</v>
      </c>
      <c r="C163" s="30" t="s">
        <v>1264</v>
      </c>
      <c r="D163" s="13">
        <v>638</v>
      </c>
      <c r="E163" s="14">
        <v>3.56</v>
      </c>
      <c r="F163" s="15">
        <v>2.5999999999999999E-3</v>
      </c>
      <c r="G163" s="15"/>
    </row>
    <row r="164" spans="1:7" x14ac:dyDescent="0.3">
      <c r="A164" s="12" t="s">
        <v>2425</v>
      </c>
      <c r="B164" s="30" t="s">
        <v>2426</v>
      </c>
      <c r="C164" s="30" t="s">
        <v>1271</v>
      </c>
      <c r="D164" s="13">
        <v>451</v>
      </c>
      <c r="E164" s="14">
        <v>3.55</v>
      </c>
      <c r="F164" s="15">
        <v>2.5999999999999999E-3</v>
      </c>
      <c r="G164" s="15"/>
    </row>
    <row r="165" spans="1:7" x14ac:dyDescent="0.3">
      <c r="A165" s="12" t="s">
        <v>2427</v>
      </c>
      <c r="B165" s="30" t="s">
        <v>2428</v>
      </c>
      <c r="C165" s="30" t="s">
        <v>1295</v>
      </c>
      <c r="D165" s="13">
        <v>2165</v>
      </c>
      <c r="E165" s="14">
        <v>3.55</v>
      </c>
      <c r="F165" s="15">
        <v>2.5999999999999999E-3</v>
      </c>
      <c r="G165" s="15"/>
    </row>
    <row r="166" spans="1:7" x14ac:dyDescent="0.3">
      <c r="A166" s="12" t="s">
        <v>2429</v>
      </c>
      <c r="B166" s="30" t="s">
        <v>2430</v>
      </c>
      <c r="C166" s="30" t="s">
        <v>1295</v>
      </c>
      <c r="D166" s="13">
        <v>153</v>
      </c>
      <c r="E166" s="14">
        <v>3.52</v>
      </c>
      <c r="F166" s="15">
        <v>2.5000000000000001E-3</v>
      </c>
      <c r="G166" s="15"/>
    </row>
    <row r="167" spans="1:7" x14ac:dyDescent="0.3">
      <c r="A167" s="12" t="s">
        <v>2431</v>
      </c>
      <c r="B167" s="30" t="s">
        <v>2432</v>
      </c>
      <c r="C167" s="30" t="s">
        <v>1371</v>
      </c>
      <c r="D167" s="13">
        <v>446</v>
      </c>
      <c r="E167" s="14">
        <v>3.49</v>
      </c>
      <c r="F167" s="15">
        <v>2.5000000000000001E-3</v>
      </c>
      <c r="G167" s="15"/>
    </row>
    <row r="168" spans="1:7" x14ac:dyDescent="0.3">
      <c r="A168" s="12" t="s">
        <v>2199</v>
      </c>
      <c r="B168" s="30" t="s">
        <v>2200</v>
      </c>
      <c r="C168" s="30" t="s">
        <v>1295</v>
      </c>
      <c r="D168" s="13">
        <v>248</v>
      </c>
      <c r="E168" s="14">
        <v>3.49</v>
      </c>
      <c r="F168" s="15">
        <v>2.5000000000000001E-3</v>
      </c>
      <c r="G168" s="15"/>
    </row>
    <row r="169" spans="1:7" x14ac:dyDescent="0.3">
      <c r="A169" s="12" t="s">
        <v>2433</v>
      </c>
      <c r="B169" s="30" t="s">
        <v>2434</v>
      </c>
      <c r="C169" s="30" t="s">
        <v>1271</v>
      </c>
      <c r="D169" s="13">
        <v>395</v>
      </c>
      <c r="E169" s="14">
        <v>3.47</v>
      </c>
      <c r="F169" s="15">
        <v>2.5000000000000001E-3</v>
      </c>
      <c r="G169" s="15"/>
    </row>
    <row r="170" spans="1:7" x14ac:dyDescent="0.3">
      <c r="A170" s="12" t="s">
        <v>2435</v>
      </c>
      <c r="B170" s="30" t="s">
        <v>2436</v>
      </c>
      <c r="C170" s="30" t="s">
        <v>1207</v>
      </c>
      <c r="D170" s="13">
        <v>116</v>
      </c>
      <c r="E170" s="14">
        <v>3.47</v>
      </c>
      <c r="F170" s="15">
        <v>2.5000000000000001E-3</v>
      </c>
      <c r="G170" s="15"/>
    </row>
    <row r="171" spans="1:7" x14ac:dyDescent="0.3">
      <c r="A171" s="12" t="s">
        <v>2437</v>
      </c>
      <c r="B171" s="30" t="s">
        <v>2438</v>
      </c>
      <c r="C171" s="30" t="s">
        <v>1731</v>
      </c>
      <c r="D171" s="13">
        <v>18367</v>
      </c>
      <c r="E171" s="14">
        <v>3.47</v>
      </c>
      <c r="F171" s="15">
        <v>2.5000000000000001E-3</v>
      </c>
      <c r="G171" s="15"/>
    </row>
    <row r="172" spans="1:7" x14ac:dyDescent="0.3">
      <c r="A172" s="12" t="s">
        <v>2439</v>
      </c>
      <c r="B172" s="30" t="s">
        <v>2440</v>
      </c>
      <c r="C172" s="30" t="s">
        <v>1124</v>
      </c>
      <c r="D172" s="13">
        <v>6745</v>
      </c>
      <c r="E172" s="14">
        <v>3.46</v>
      </c>
      <c r="F172" s="15">
        <v>2.5000000000000001E-3</v>
      </c>
      <c r="G172" s="15"/>
    </row>
    <row r="173" spans="1:7" x14ac:dyDescent="0.3">
      <c r="A173" s="12" t="s">
        <v>2441</v>
      </c>
      <c r="B173" s="30" t="s">
        <v>2442</v>
      </c>
      <c r="C173" s="30" t="s">
        <v>2443</v>
      </c>
      <c r="D173" s="13">
        <v>156</v>
      </c>
      <c r="E173" s="14">
        <v>3.4</v>
      </c>
      <c r="F173" s="15">
        <v>2.5000000000000001E-3</v>
      </c>
      <c r="G173" s="15"/>
    </row>
    <row r="174" spans="1:7" x14ac:dyDescent="0.3">
      <c r="A174" s="12" t="s">
        <v>2444</v>
      </c>
      <c r="B174" s="30" t="s">
        <v>2445</v>
      </c>
      <c r="C174" s="30" t="s">
        <v>1371</v>
      </c>
      <c r="D174" s="13">
        <v>292</v>
      </c>
      <c r="E174" s="14">
        <v>3.33</v>
      </c>
      <c r="F174" s="15">
        <v>2.3999999999999998E-3</v>
      </c>
      <c r="G174" s="15"/>
    </row>
    <row r="175" spans="1:7" x14ac:dyDescent="0.3">
      <c r="A175" s="12" t="s">
        <v>2201</v>
      </c>
      <c r="B175" s="30" t="s">
        <v>2202</v>
      </c>
      <c r="C175" s="30" t="s">
        <v>1202</v>
      </c>
      <c r="D175" s="13">
        <v>411</v>
      </c>
      <c r="E175" s="14">
        <v>3.33</v>
      </c>
      <c r="F175" s="15">
        <v>2.3999999999999998E-3</v>
      </c>
      <c r="G175" s="15"/>
    </row>
    <row r="176" spans="1:7" x14ac:dyDescent="0.3">
      <c r="A176" s="12" t="s">
        <v>2446</v>
      </c>
      <c r="B176" s="30" t="s">
        <v>2447</v>
      </c>
      <c r="C176" s="30" t="s">
        <v>1174</v>
      </c>
      <c r="D176" s="13">
        <v>7612</v>
      </c>
      <c r="E176" s="14">
        <v>3.32</v>
      </c>
      <c r="F176" s="15">
        <v>2.3999999999999998E-3</v>
      </c>
      <c r="G176" s="15"/>
    </row>
    <row r="177" spans="1:7" x14ac:dyDescent="0.3">
      <c r="A177" s="12" t="s">
        <v>2448</v>
      </c>
      <c r="B177" s="30" t="s">
        <v>2449</v>
      </c>
      <c r="C177" s="30" t="s">
        <v>1295</v>
      </c>
      <c r="D177" s="13">
        <v>1969</v>
      </c>
      <c r="E177" s="14">
        <v>3.32</v>
      </c>
      <c r="F177" s="15">
        <v>2.3999999999999998E-3</v>
      </c>
      <c r="G177" s="15"/>
    </row>
    <row r="178" spans="1:7" x14ac:dyDescent="0.3">
      <c r="A178" s="12" t="s">
        <v>2450</v>
      </c>
      <c r="B178" s="30" t="s">
        <v>2451</v>
      </c>
      <c r="C178" s="30" t="s">
        <v>1156</v>
      </c>
      <c r="D178" s="13">
        <v>2463</v>
      </c>
      <c r="E178" s="14">
        <v>3.32</v>
      </c>
      <c r="F178" s="15">
        <v>2.3999999999999998E-3</v>
      </c>
      <c r="G178" s="15"/>
    </row>
    <row r="179" spans="1:7" x14ac:dyDescent="0.3">
      <c r="A179" s="12" t="s">
        <v>2452</v>
      </c>
      <c r="B179" s="30" t="s">
        <v>2453</v>
      </c>
      <c r="C179" s="30" t="s">
        <v>2291</v>
      </c>
      <c r="D179" s="13">
        <v>846</v>
      </c>
      <c r="E179" s="14">
        <v>3.32</v>
      </c>
      <c r="F179" s="15">
        <v>2.3999999999999998E-3</v>
      </c>
      <c r="G179" s="15"/>
    </row>
    <row r="180" spans="1:7" x14ac:dyDescent="0.3">
      <c r="A180" s="12" t="s">
        <v>1927</v>
      </c>
      <c r="B180" s="30" t="s">
        <v>1928</v>
      </c>
      <c r="C180" s="30" t="s">
        <v>1929</v>
      </c>
      <c r="D180" s="13">
        <v>127</v>
      </c>
      <c r="E180" s="14">
        <v>3.3</v>
      </c>
      <c r="F180" s="15">
        <v>2.3999999999999998E-3</v>
      </c>
      <c r="G180" s="15"/>
    </row>
    <row r="181" spans="1:7" x14ac:dyDescent="0.3">
      <c r="A181" s="12" t="s">
        <v>2454</v>
      </c>
      <c r="B181" s="30" t="s">
        <v>2455</v>
      </c>
      <c r="C181" s="30" t="s">
        <v>1295</v>
      </c>
      <c r="D181" s="13">
        <v>560</v>
      </c>
      <c r="E181" s="14">
        <v>3.3</v>
      </c>
      <c r="F181" s="15">
        <v>2.3999999999999998E-3</v>
      </c>
      <c r="G181" s="15"/>
    </row>
    <row r="182" spans="1:7" x14ac:dyDescent="0.3">
      <c r="A182" s="12" t="s">
        <v>2456</v>
      </c>
      <c r="B182" s="30" t="s">
        <v>2457</v>
      </c>
      <c r="C182" s="30" t="s">
        <v>1358</v>
      </c>
      <c r="D182" s="13">
        <v>845</v>
      </c>
      <c r="E182" s="14">
        <v>3.26</v>
      </c>
      <c r="F182" s="15">
        <v>2.3999999999999998E-3</v>
      </c>
      <c r="G182" s="15"/>
    </row>
    <row r="183" spans="1:7" x14ac:dyDescent="0.3">
      <c r="A183" s="12" t="s">
        <v>2458</v>
      </c>
      <c r="B183" s="30" t="s">
        <v>2459</v>
      </c>
      <c r="C183" s="30" t="s">
        <v>1207</v>
      </c>
      <c r="D183" s="13">
        <v>189</v>
      </c>
      <c r="E183" s="14">
        <v>3.26</v>
      </c>
      <c r="F183" s="15">
        <v>2.3999999999999998E-3</v>
      </c>
      <c r="G183" s="15"/>
    </row>
    <row r="184" spans="1:7" x14ac:dyDescent="0.3">
      <c r="A184" s="12" t="s">
        <v>2460</v>
      </c>
      <c r="B184" s="30" t="s">
        <v>2461</v>
      </c>
      <c r="C184" s="30" t="s">
        <v>1174</v>
      </c>
      <c r="D184" s="13">
        <v>389</v>
      </c>
      <c r="E184" s="14">
        <v>3.25</v>
      </c>
      <c r="F184" s="15">
        <v>2.3999999999999998E-3</v>
      </c>
      <c r="G184" s="15"/>
    </row>
    <row r="185" spans="1:7" x14ac:dyDescent="0.3">
      <c r="A185" s="12" t="s">
        <v>2462</v>
      </c>
      <c r="B185" s="30" t="s">
        <v>2463</v>
      </c>
      <c r="C185" s="30" t="s">
        <v>1159</v>
      </c>
      <c r="D185" s="13">
        <v>1993</v>
      </c>
      <c r="E185" s="14">
        <v>3.21</v>
      </c>
      <c r="F185" s="15">
        <v>2.3E-3</v>
      </c>
      <c r="G185" s="15"/>
    </row>
    <row r="186" spans="1:7" x14ac:dyDescent="0.3">
      <c r="A186" s="12" t="s">
        <v>2464</v>
      </c>
      <c r="B186" s="30" t="s">
        <v>2465</v>
      </c>
      <c r="C186" s="30" t="s">
        <v>1264</v>
      </c>
      <c r="D186" s="13">
        <v>1280</v>
      </c>
      <c r="E186" s="14">
        <v>3.2</v>
      </c>
      <c r="F186" s="15">
        <v>2.3E-3</v>
      </c>
      <c r="G186" s="15"/>
    </row>
    <row r="187" spans="1:7" x14ac:dyDescent="0.3">
      <c r="A187" s="12" t="s">
        <v>2466</v>
      </c>
      <c r="B187" s="30" t="s">
        <v>2467</v>
      </c>
      <c r="C187" s="30" t="s">
        <v>1414</v>
      </c>
      <c r="D187" s="13">
        <v>784</v>
      </c>
      <c r="E187" s="14">
        <v>3.18</v>
      </c>
      <c r="F187" s="15">
        <v>2.3E-3</v>
      </c>
      <c r="G187" s="15"/>
    </row>
    <row r="188" spans="1:7" x14ac:dyDescent="0.3">
      <c r="A188" s="12" t="s">
        <v>2468</v>
      </c>
      <c r="B188" s="30" t="s">
        <v>2469</v>
      </c>
      <c r="C188" s="30" t="s">
        <v>1207</v>
      </c>
      <c r="D188" s="13">
        <v>454</v>
      </c>
      <c r="E188" s="14">
        <v>3.17</v>
      </c>
      <c r="F188" s="15">
        <v>2.3E-3</v>
      </c>
      <c r="G188" s="15"/>
    </row>
    <row r="189" spans="1:7" x14ac:dyDescent="0.3">
      <c r="A189" s="12" t="s">
        <v>2178</v>
      </c>
      <c r="B189" s="30" t="s">
        <v>2179</v>
      </c>
      <c r="C189" s="30" t="s">
        <v>1232</v>
      </c>
      <c r="D189" s="13">
        <v>773</v>
      </c>
      <c r="E189" s="14">
        <v>3.17</v>
      </c>
      <c r="F189" s="15">
        <v>2.3E-3</v>
      </c>
      <c r="G189" s="15"/>
    </row>
    <row r="190" spans="1:7" x14ac:dyDescent="0.3">
      <c r="A190" s="12" t="s">
        <v>2470</v>
      </c>
      <c r="B190" s="30" t="s">
        <v>2471</v>
      </c>
      <c r="C190" s="30" t="s">
        <v>1207</v>
      </c>
      <c r="D190" s="13">
        <v>501</v>
      </c>
      <c r="E190" s="14">
        <v>3.17</v>
      </c>
      <c r="F190" s="15">
        <v>2.3E-3</v>
      </c>
      <c r="G190" s="15"/>
    </row>
    <row r="191" spans="1:7" x14ac:dyDescent="0.3">
      <c r="A191" s="12" t="s">
        <v>2472</v>
      </c>
      <c r="B191" s="30" t="s">
        <v>2473</v>
      </c>
      <c r="C191" s="30" t="s">
        <v>1264</v>
      </c>
      <c r="D191" s="13">
        <v>2526</v>
      </c>
      <c r="E191" s="14">
        <v>3.15</v>
      </c>
      <c r="F191" s="15">
        <v>2.3E-3</v>
      </c>
      <c r="G191" s="15"/>
    </row>
    <row r="192" spans="1:7" x14ac:dyDescent="0.3">
      <c r="A192" s="12" t="s">
        <v>2474</v>
      </c>
      <c r="B192" s="30" t="s">
        <v>2475</v>
      </c>
      <c r="C192" s="30" t="s">
        <v>1124</v>
      </c>
      <c r="D192" s="13">
        <v>5642</v>
      </c>
      <c r="E192" s="14">
        <v>3.05</v>
      </c>
      <c r="F192" s="15">
        <v>2.2000000000000001E-3</v>
      </c>
      <c r="G192" s="15"/>
    </row>
    <row r="193" spans="1:7" x14ac:dyDescent="0.3">
      <c r="A193" s="12" t="s">
        <v>1402</v>
      </c>
      <c r="B193" s="30" t="s">
        <v>1403</v>
      </c>
      <c r="C193" s="30" t="s">
        <v>1182</v>
      </c>
      <c r="D193" s="13">
        <v>1307</v>
      </c>
      <c r="E193" s="14">
        <v>3.05</v>
      </c>
      <c r="F193" s="15">
        <v>2.2000000000000001E-3</v>
      </c>
      <c r="G193" s="15"/>
    </row>
    <row r="194" spans="1:7" x14ac:dyDescent="0.3">
      <c r="A194" s="12" t="s">
        <v>2476</v>
      </c>
      <c r="B194" s="30" t="s">
        <v>2477</v>
      </c>
      <c r="C194" s="30" t="s">
        <v>1164</v>
      </c>
      <c r="D194" s="13">
        <v>633</v>
      </c>
      <c r="E194" s="14">
        <v>3.04</v>
      </c>
      <c r="F194" s="15">
        <v>2.2000000000000001E-3</v>
      </c>
      <c r="G194" s="15"/>
    </row>
    <row r="195" spans="1:7" x14ac:dyDescent="0.3">
      <c r="A195" s="12" t="s">
        <v>1952</v>
      </c>
      <c r="B195" s="30" t="s">
        <v>1953</v>
      </c>
      <c r="C195" s="30" t="s">
        <v>1124</v>
      </c>
      <c r="D195" s="13">
        <v>905</v>
      </c>
      <c r="E195" s="14">
        <v>3.04</v>
      </c>
      <c r="F195" s="15">
        <v>2.2000000000000001E-3</v>
      </c>
      <c r="G195" s="15"/>
    </row>
    <row r="196" spans="1:7" x14ac:dyDescent="0.3">
      <c r="A196" s="12" t="s">
        <v>2478</v>
      </c>
      <c r="B196" s="30" t="s">
        <v>2479</v>
      </c>
      <c r="C196" s="30" t="s">
        <v>1174</v>
      </c>
      <c r="D196" s="13">
        <v>835</v>
      </c>
      <c r="E196" s="14">
        <v>3.03</v>
      </c>
      <c r="F196" s="15">
        <v>2.2000000000000001E-3</v>
      </c>
      <c r="G196" s="15"/>
    </row>
    <row r="197" spans="1:7" x14ac:dyDescent="0.3">
      <c r="A197" s="12" t="s">
        <v>1838</v>
      </c>
      <c r="B197" s="30" t="s">
        <v>1839</v>
      </c>
      <c r="C197" s="30" t="s">
        <v>1401</v>
      </c>
      <c r="D197" s="13">
        <v>611</v>
      </c>
      <c r="E197" s="14">
        <v>2.96</v>
      </c>
      <c r="F197" s="15">
        <v>2.0999999999999999E-3</v>
      </c>
      <c r="G197" s="15"/>
    </row>
    <row r="198" spans="1:7" x14ac:dyDescent="0.3">
      <c r="A198" s="12" t="s">
        <v>1940</v>
      </c>
      <c r="B198" s="30" t="s">
        <v>1941</v>
      </c>
      <c r="C198" s="30" t="s">
        <v>1358</v>
      </c>
      <c r="D198" s="13">
        <v>876</v>
      </c>
      <c r="E198" s="14">
        <v>2.92</v>
      </c>
      <c r="F198" s="15">
        <v>2.0999999999999999E-3</v>
      </c>
      <c r="G198" s="15"/>
    </row>
    <row r="199" spans="1:7" x14ac:dyDescent="0.3">
      <c r="A199" s="12" t="s">
        <v>2480</v>
      </c>
      <c r="B199" s="30" t="s">
        <v>2481</v>
      </c>
      <c r="C199" s="30" t="s">
        <v>1295</v>
      </c>
      <c r="D199" s="13">
        <v>114</v>
      </c>
      <c r="E199" s="14">
        <v>2.9</v>
      </c>
      <c r="F199" s="15">
        <v>2.0999999999999999E-3</v>
      </c>
      <c r="G199" s="15"/>
    </row>
    <row r="200" spans="1:7" x14ac:dyDescent="0.3">
      <c r="A200" s="12" t="s">
        <v>2482</v>
      </c>
      <c r="B200" s="30" t="s">
        <v>2483</v>
      </c>
      <c r="C200" s="30" t="s">
        <v>1124</v>
      </c>
      <c r="D200" s="13">
        <v>6636</v>
      </c>
      <c r="E200" s="14">
        <v>2.89</v>
      </c>
      <c r="F200" s="15">
        <v>2.0999999999999999E-3</v>
      </c>
      <c r="G200" s="15"/>
    </row>
    <row r="201" spans="1:7" x14ac:dyDescent="0.3">
      <c r="A201" s="12" t="s">
        <v>2484</v>
      </c>
      <c r="B201" s="30" t="s">
        <v>2485</v>
      </c>
      <c r="C201" s="30" t="s">
        <v>1929</v>
      </c>
      <c r="D201" s="13">
        <v>692</v>
      </c>
      <c r="E201" s="14">
        <v>2.89</v>
      </c>
      <c r="F201" s="15">
        <v>2.0999999999999999E-3</v>
      </c>
      <c r="G201" s="15"/>
    </row>
    <row r="202" spans="1:7" x14ac:dyDescent="0.3">
      <c r="A202" s="12" t="s">
        <v>2197</v>
      </c>
      <c r="B202" s="30" t="s">
        <v>2198</v>
      </c>
      <c r="C202" s="30" t="s">
        <v>1421</v>
      </c>
      <c r="D202" s="13">
        <v>371</v>
      </c>
      <c r="E202" s="14">
        <v>2.85</v>
      </c>
      <c r="F202" s="15">
        <v>2.0999999999999999E-3</v>
      </c>
      <c r="G202" s="15"/>
    </row>
    <row r="203" spans="1:7" x14ac:dyDescent="0.3">
      <c r="A203" s="12" t="s">
        <v>2486</v>
      </c>
      <c r="B203" s="30" t="s">
        <v>2487</v>
      </c>
      <c r="C203" s="30" t="s">
        <v>1421</v>
      </c>
      <c r="D203" s="13">
        <v>415</v>
      </c>
      <c r="E203" s="14">
        <v>2.84</v>
      </c>
      <c r="F203" s="15">
        <v>2.0999999999999999E-3</v>
      </c>
      <c r="G203" s="15"/>
    </row>
    <row r="204" spans="1:7" x14ac:dyDescent="0.3">
      <c r="A204" s="12" t="s">
        <v>1958</v>
      </c>
      <c r="B204" s="30" t="s">
        <v>1959</v>
      </c>
      <c r="C204" s="30" t="s">
        <v>1371</v>
      </c>
      <c r="D204" s="13">
        <v>1279</v>
      </c>
      <c r="E204" s="14">
        <v>2.84</v>
      </c>
      <c r="F204" s="15">
        <v>2.0999999999999999E-3</v>
      </c>
      <c r="G204" s="15"/>
    </row>
    <row r="205" spans="1:7" x14ac:dyDescent="0.3">
      <c r="A205" s="12" t="s">
        <v>2488</v>
      </c>
      <c r="B205" s="30" t="s">
        <v>2489</v>
      </c>
      <c r="C205" s="30" t="s">
        <v>1264</v>
      </c>
      <c r="D205" s="13">
        <v>716</v>
      </c>
      <c r="E205" s="14">
        <v>2.84</v>
      </c>
      <c r="F205" s="15">
        <v>2E-3</v>
      </c>
      <c r="G205" s="15"/>
    </row>
    <row r="206" spans="1:7" x14ac:dyDescent="0.3">
      <c r="A206" s="12" t="s">
        <v>2490</v>
      </c>
      <c r="B206" s="30" t="s">
        <v>2491</v>
      </c>
      <c r="C206" s="30" t="s">
        <v>1274</v>
      </c>
      <c r="D206" s="13">
        <v>400</v>
      </c>
      <c r="E206" s="14">
        <v>2.82</v>
      </c>
      <c r="F206" s="15">
        <v>2E-3</v>
      </c>
      <c r="G206" s="15"/>
    </row>
    <row r="207" spans="1:7" x14ac:dyDescent="0.3">
      <c r="A207" s="12" t="s">
        <v>2492</v>
      </c>
      <c r="B207" s="30" t="s">
        <v>2493</v>
      </c>
      <c r="C207" s="30" t="s">
        <v>1264</v>
      </c>
      <c r="D207" s="13">
        <v>1962</v>
      </c>
      <c r="E207" s="14">
        <v>2.8</v>
      </c>
      <c r="F207" s="15">
        <v>2E-3</v>
      </c>
      <c r="G207" s="15"/>
    </row>
    <row r="208" spans="1:7" x14ac:dyDescent="0.3">
      <c r="A208" s="12" t="s">
        <v>2494</v>
      </c>
      <c r="B208" s="30" t="s">
        <v>2495</v>
      </c>
      <c r="C208" s="30" t="s">
        <v>2015</v>
      </c>
      <c r="D208" s="13">
        <v>15489</v>
      </c>
      <c r="E208" s="14">
        <v>2.75</v>
      </c>
      <c r="F208" s="15">
        <v>2E-3</v>
      </c>
      <c r="G208" s="15"/>
    </row>
    <row r="209" spans="1:7" x14ac:dyDescent="0.3">
      <c r="A209" s="12" t="s">
        <v>2158</v>
      </c>
      <c r="B209" s="30" t="s">
        <v>2159</v>
      </c>
      <c r="C209" s="30" t="s">
        <v>1232</v>
      </c>
      <c r="D209" s="13">
        <v>138</v>
      </c>
      <c r="E209" s="14">
        <v>2.75</v>
      </c>
      <c r="F209" s="15">
        <v>2E-3</v>
      </c>
      <c r="G209" s="15"/>
    </row>
    <row r="210" spans="1:7" x14ac:dyDescent="0.3">
      <c r="A210" s="12" t="s">
        <v>2496</v>
      </c>
      <c r="B210" s="30" t="s">
        <v>2497</v>
      </c>
      <c r="C210" s="30" t="s">
        <v>1207</v>
      </c>
      <c r="D210" s="13">
        <v>1449</v>
      </c>
      <c r="E210" s="14">
        <v>2.71</v>
      </c>
      <c r="F210" s="15">
        <v>2E-3</v>
      </c>
      <c r="G210" s="15"/>
    </row>
    <row r="211" spans="1:7" x14ac:dyDescent="0.3">
      <c r="A211" s="12" t="s">
        <v>2498</v>
      </c>
      <c r="B211" s="30" t="s">
        <v>2499</v>
      </c>
      <c r="C211" s="30" t="s">
        <v>1358</v>
      </c>
      <c r="D211" s="13">
        <v>197</v>
      </c>
      <c r="E211" s="14">
        <v>2.7</v>
      </c>
      <c r="F211" s="15">
        <v>2E-3</v>
      </c>
      <c r="G211" s="15"/>
    </row>
    <row r="212" spans="1:7" x14ac:dyDescent="0.3">
      <c r="A212" s="12" t="s">
        <v>2500</v>
      </c>
      <c r="B212" s="30" t="s">
        <v>2501</v>
      </c>
      <c r="C212" s="30" t="s">
        <v>1371</v>
      </c>
      <c r="D212" s="13">
        <v>606</v>
      </c>
      <c r="E212" s="14">
        <v>2.67</v>
      </c>
      <c r="F212" s="15">
        <v>1.9E-3</v>
      </c>
      <c r="G212" s="15"/>
    </row>
    <row r="213" spans="1:7" x14ac:dyDescent="0.3">
      <c r="A213" s="12" t="s">
        <v>2502</v>
      </c>
      <c r="B213" s="30" t="s">
        <v>2503</v>
      </c>
      <c r="C213" s="30" t="s">
        <v>1414</v>
      </c>
      <c r="D213" s="13">
        <v>764</v>
      </c>
      <c r="E213" s="14">
        <v>2.66</v>
      </c>
      <c r="F213" s="15">
        <v>1.9E-3</v>
      </c>
      <c r="G213" s="15"/>
    </row>
    <row r="214" spans="1:7" x14ac:dyDescent="0.3">
      <c r="A214" s="12" t="s">
        <v>2504</v>
      </c>
      <c r="B214" s="30" t="s">
        <v>2505</v>
      </c>
      <c r="C214" s="30" t="s">
        <v>1376</v>
      </c>
      <c r="D214" s="13">
        <v>13779</v>
      </c>
      <c r="E214" s="14">
        <v>2.61</v>
      </c>
      <c r="F214" s="15">
        <v>1.9E-3</v>
      </c>
      <c r="G214" s="15"/>
    </row>
    <row r="215" spans="1:7" x14ac:dyDescent="0.3">
      <c r="A215" s="12" t="s">
        <v>2506</v>
      </c>
      <c r="B215" s="30" t="s">
        <v>2507</v>
      </c>
      <c r="C215" s="30" t="s">
        <v>1366</v>
      </c>
      <c r="D215" s="13">
        <v>215</v>
      </c>
      <c r="E215" s="14">
        <v>2.6</v>
      </c>
      <c r="F215" s="15">
        <v>1.9E-3</v>
      </c>
      <c r="G215" s="15"/>
    </row>
    <row r="216" spans="1:7" x14ac:dyDescent="0.3">
      <c r="A216" s="12" t="s">
        <v>2508</v>
      </c>
      <c r="B216" s="30" t="s">
        <v>2509</v>
      </c>
      <c r="C216" s="30" t="s">
        <v>1207</v>
      </c>
      <c r="D216" s="13">
        <v>88</v>
      </c>
      <c r="E216" s="14">
        <v>2.58</v>
      </c>
      <c r="F216" s="15">
        <v>1.9E-3</v>
      </c>
      <c r="G216" s="15"/>
    </row>
    <row r="217" spans="1:7" x14ac:dyDescent="0.3">
      <c r="A217" s="12" t="s">
        <v>1740</v>
      </c>
      <c r="B217" s="30" t="s">
        <v>1741</v>
      </c>
      <c r="C217" s="30" t="s">
        <v>1295</v>
      </c>
      <c r="D217" s="13">
        <v>263</v>
      </c>
      <c r="E217" s="14">
        <v>2.5499999999999998</v>
      </c>
      <c r="F217" s="15">
        <v>1.8E-3</v>
      </c>
      <c r="G217" s="15"/>
    </row>
    <row r="218" spans="1:7" x14ac:dyDescent="0.3">
      <c r="A218" s="12" t="s">
        <v>1925</v>
      </c>
      <c r="B218" s="30" t="s">
        <v>1926</v>
      </c>
      <c r="C218" s="30" t="s">
        <v>1358</v>
      </c>
      <c r="D218" s="13">
        <v>2169</v>
      </c>
      <c r="E218" s="14">
        <v>2.54</v>
      </c>
      <c r="F218" s="15">
        <v>1.8E-3</v>
      </c>
      <c r="G218" s="15"/>
    </row>
    <row r="219" spans="1:7" x14ac:dyDescent="0.3">
      <c r="A219" s="12" t="s">
        <v>2191</v>
      </c>
      <c r="B219" s="30" t="s">
        <v>2192</v>
      </c>
      <c r="C219" s="30" t="s">
        <v>1371</v>
      </c>
      <c r="D219" s="13">
        <v>881</v>
      </c>
      <c r="E219" s="14">
        <v>2.54</v>
      </c>
      <c r="F219" s="15">
        <v>1.8E-3</v>
      </c>
      <c r="G219" s="15"/>
    </row>
    <row r="220" spans="1:7" x14ac:dyDescent="0.3">
      <c r="A220" s="12" t="s">
        <v>2195</v>
      </c>
      <c r="B220" s="30" t="s">
        <v>2196</v>
      </c>
      <c r="C220" s="30" t="s">
        <v>1302</v>
      </c>
      <c r="D220" s="13">
        <v>507</v>
      </c>
      <c r="E220" s="14">
        <v>2.5299999999999998</v>
      </c>
      <c r="F220" s="15">
        <v>1.8E-3</v>
      </c>
      <c r="G220" s="15"/>
    </row>
    <row r="221" spans="1:7" x14ac:dyDescent="0.3">
      <c r="A221" s="12" t="s">
        <v>2510</v>
      </c>
      <c r="B221" s="30" t="s">
        <v>2511</v>
      </c>
      <c r="C221" s="30" t="s">
        <v>1295</v>
      </c>
      <c r="D221" s="13">
        <v>115</v>
      </c>
      <c r="E221" s="14">
        <v>2.5</v>
      </c>
      <c r="F221" s="15">
        <v>1.8E-3</v>
      </c>
      <c r="G221" s="15"/>
    </row>
    <row r="222" spans="1:7" x14ac:dyDescent="0.3">
      <c r="A222" s="12" t="s">
        <v>2512</v>
      </c>
      <c r="B222" s="30" t="s">
        <v>2513</v>
      </c>
      <c r="C222" s="30" t="s">
        <v>1401</v>
      </c>
      <c r="D222" s="13">
        <v>194</v>
      </c>
      <c r="E222" s="14">
        <v>2.4500000000000002</v>
      </c>
      <c r="F222" s="15">
        <v>1.8E-3</v>
      </c>
      <c r="G222" s="15"/>
    </row>
    <row r="223" spans="1:7" x14ac:dyDescent="0.3">
      <c r="A223" s="12" t="s">
        <v>1897</v>
      </c>
      <c r="B223" s="30" t="s">
        <v>1898</v>
      </c>
      <c r="C223" s="30" t="s">
        <v>1421</v>
      </c>
      <c r="D223" s="13">
        <v>123</v>
      </c>
      <c r="E223" s="14">
        <v>2.4300000000000002</v>
      </c>
      <c r="F223" s="15">
        <v>1.8E-3</v>
      </c>
      <c r="G223" s="15"/>
    </row>
    <row r="224" spans="1:7" x14ac:dyDescent="0.3">
      <c r="A224" s="12" t="s">
        <v>2514</v>
      </c>
      <c r="B224" s="30" t="s">
        <v>2515</v>
      </c>
      <c r="C224" s="30" t="s">
        <v>1274</v>
      </c>
      <c r="D224" s="13">
        <v>537</v>
      </c>
      <c r="E224" s="14">
        <v>2.42</v>
      </c>
      <c r="F224" s="15">
        <v>1.8E-3</v>
      </c>
      <c r="G224" s="15"/>
    </row>
    <row r="225" spans="1:7" x14ac:dyDescent="0.3">
      <c r="A225" s="12" t="s">
        <v>2516</v>
      </c>
      <c r="B225" s="30" t="s">
        <v>2517</v>
      </c>
      <c r="C225" s="30" t="s">
        <v>1366</v>
      </c>
      <c r="D225" s="13">
        <v>653</v>
      </c>
      <c r="E225" s="14">
        <v>2.35</v>
      </c>
      <c r="F225" s="15">
        <v>1.6999999999999999E-3</v>
      </c>
      <c r="G225" s="15"/>
    </row>
    <row r="226" spans="1:7" x14ac:dyDescent="0.3">
      <c r="A226" s="12" t="s">
        <v>2518</v>
      </c>
      <c r="B226" s="30" t="s">
        <v>2519</v>
      </c>
      <c r="C226" s="30" t="s">
        <v>1401</v>
      </c>
      <c r="D226" s="13">
        <v>147</v>
      </c>
      <c r="E226" s="14">
        <v>2.2999999999999998</v>
      </c>
      <c r="F226" s="15">
        <v>1.6999999999999999E-3</v>
      </c>
      <c r="G226" s="15"/>
    </row>
    <row r="227" spans="1:7" x14ac:dyDescent="0.3">
      <c r="A227" s="12" t="s">
        <v>2520</v>
      </c>
      <c r="B227" s="30" t="s">
        <v>2521</v>
      </c>
      <c r="C227" s="30" t="s">
        <v>1274</v>
      </c>
      <c r="D227" s="13">
        <v>791</v>
      </c>
      <c r="E227" s="14">
        <v>2.2799999999999998</v>
      </c>
      <c r="F227" s="15">
        <v>1.6000000000000001E-3</v>
      </c>
      <c r="G227" s="15"/>
    </row>
    <row r="228" spans="1:7" x14ac:dyDescent="0.3">
      <c r="A228" s="12" t="s">
        <v>2522</v>
      </c>
      <c r="B228" s="30" t="s">
        <v>2523</v>
      </c>
      <c r="C228" s="30" t="s">
        <v>1264</v>
      </c>
      <c r="D228" s="13">
        <v>5596</v>
      </c>
      <c r="E228" s="14">
        <v>2.27</v>
      </c>
      <c r="F228" s="15">
        <v>1.6000000000000001E-3</v>
      </c>
      <c r="G228" s="15"/>
    </row>
    <row r="229" spans="1:7" x14ac:dyDescent="0.3">
      <c r="A229" s="12" t="s">
        <v>2524</v>
      </c>
      <c r="B229" s="30" t="s">
        <v>2525</v>
      </c>
      <c r="C229" s="30" t="s">
        <v>1164</v>
      </c>
      <c r="D229" s="13">
        <v>510</v>
      </c>
      <c r="E229" s="14">
        <v>2.25</v>
      </c>
      <c r="F229" s="15">
        <v>1.6000000000000001E-3</v>
      </c>
      <c r="G229" s="15"/>
    </row>
    <row r="230" spans="1:7" x14ac:dyDescent="0.3">
      <c r="A230" s="12" t="s">
        <v>2526</v>
      </c>
      <c r="B230" s="30" t="s">
        <v>2527</v>
      </c>
      <c r="C230" s="30" t="s">
        <v>1207</v>
      </c>
      <c r="D230" s="13">
        <v>522</v>
      </c>
      <c r="E230" s="14">
        <v>2.2400000000000002</v>
      </c>
      <c r="F230" s="15">
        <v>1.6000000000000001E-3</v>
      </c>
      <c r="G230" s="15"/>
    </row>
    <row r="231" spans="1:7" x14ac:dyDescent="0.3">
      <c r="A231" s="12" t="s">
        <v>2528</v>
      </c>
      <c r="B231" s="30" t="s">
        <v>2529</v>
      </c>
      <c r="C231" s="30" t="s">
        <v>1351</v>
      </c>
      <c r="D231" s="13">
        <v>811</v>
      </c>
      <c r="E231" s="14">
        <v>2.21</v>
      </c>
      <c r="F231" s="15">
        <v>1.6000000000000001E-3</v>
      </c>
      <c r="G231" s="15"/>
    </row>
    <row r="232" spans="1:7" x14ac:dyDescent="0.3">
      <c r="A232" s="12" t="s">
        <v>2530</v>
      </c>
      <c r="B232" s="30" t="s">
        <v>2531</v>
      </c>
      <c r="C232" s="30" t="s">
        <v>1199</v>
      </c>
      <c r="D232" s="13">
        <v>1049</v>
      </c>
      <c r="E232" s="14">
        <v>2.2000000000000002</v>
      </c>
      <c r="F232" s="15">
        <v>1.6000000000000001E-3</v>
      </c>
      <c r="G232" s="15"/>
    </row>
    <row r="233" spans="1:7" x14ac:dyDescent="0.3">
      <c r="A233" s="12" t="s">
        <v>2532</v>
      </c>
      <c r="B233" s="30" t="s">
        <v>2533</v>
      </c>
      <c r="C233" s="30" t="s">
        <v>1295</v>
      </c>
      <c r="D233" s="13">
        <v>789</v>
      </c>
      <c r="E233" s="14">
        <v>2.2000000000000002</v>
      </c>
      <c r="F233" s="15">
        <v>1.6000000000000001E-3</v>
      </c>
      <c r="G233" s="15"/>
    </row>
    <row r="234" spans="1:7" x14ac:dyDescent="0.3">
      <c r="A234" s="12" t="s">
        <v>2534</v>
      </c>
      <c r="B234" s="30" t="s">
        <v>2535</v>
      </c>
      <c r="C234" s="30" t="s">
        <v>1295</v>
      </c>
      <c r="D234" s="13">
        <v>249</v>
      </c>
      <c r="E234" s="14">
        <v>2.2000000000000002</v>
      </c>
      <c r="F234" s="15">
        <v>1.6000000000000001E-3</v>
      </c>
      <c r="G234" s="15"/>
    </row>
    <row r="235" spans="1:7" x14ac:dyDescent="0.3">
      <c r="A235" s="12" t="s">
        <v>2536</v>
      </c>
      <c r="B235" s="30" t="s">
        <v>2537</v>
      </c>
      <c r="C235" s="30" t="s">
        <v>1929</v>
      </c>
      <c r="D235" s="13">
        <v>3803</v>
      </c>
      <c r="E235" s="14">
        <v>2.16</v>
      </c>
      <c r="F235" s="15">
        <v>1.6000000000000001E-3</v>
      </c>
      <c r="G235" s="15"/>
    </row>
    <row r="236" spans="1:7" x14ac:dyDescent="0.3">
      <c r="A236" s="12" t="s">
        <v>2538</v>
      </c>
      <c r="B236" s="30" t="s">
        <v>2539</v>
      </c>
      <c r="C236" s="30" t="s">
        <v>1914</v>
      </c>
      <c r="D236" s="13">
        <v>1058</v>
      </c>
      <c r="E236" s="14">
        <v>2.13</v>
      </c>
      <c r="F236" s="15">
        <v>1.5E-3</v>
      </c>
      <c r="G236" s="15"/>
    </row>
    <row r="237" spans="1:7" x14ac:dyDescent="0.3">
      <c r="A237" s="12" t="s">
        <v>2540</v>
      </c>
      <c r="B237" s="30" t="s">
        <v>2541</v>
      </c>
      <c r="C237" s="30" t="s">
        <v>1145</v>
      </c>
      <c r="D237" s="13">
        <v>548</v>
      </c>
      <c r="E237" s="14">
        <v>2.1</v>
      </c>
      <c r="F237" s="15">
        <v>1.5E-3</v>
      </c>
      <c r="G237" s="15"/>
    </row>
    <row r="238" spans="1:7" x14ac:dyDescent="0.3">
      <c r="A238" s="12" t="s">
        <v>2542</v>
      </c>
      <c r="B238" s="30" t="s">
        <v>2543</v>
      </c>
      <c r="C238" s="30" t="s">
        <v>1358</v>
      </c>
      <c r="D238" s="13">
        <v>420</v>
      </c>
      <c r="E238" s="14">
        <v>2.04</v>
      </c>
      <c r="F238" s="15">
        <v>1.5E-3</v>
      </c>
      <c r="G238" s="15"/>
    </row>
    <row r="239" spans="1:7" x14ac:dyDescent="0.3">
      <c r="A239" s="12" t="s">
        <v>2544</v>
      </c>
      <c r="B239" s="30" t="s">
        <v>2545</v>
      </c>
      <c r="C239" s="30" t="s">
        <v>1199</v>
      </c>
      <c r="D239" s="13">
        <v>1518</v>
      </c>
      <c r="E239" s="14">
        <v>1.92</v>
      </c>
      <c r="F239" s="15">
        <v>1.4E-3</v>
      </c>
      <c r="G239" s="15"/>
    </row>
    <row r="240" spans="1:7" x14ac:dyDescent="0.3">
      <c r="A240" s="12" t="s">
        <v>2546</v>
      </c>
      <c r="B240" s="30" t="s">
        <v>2547</v>
      </c>
      <c r="C240" s="30" t="s">
        <v>1207</v>
      </c>
      <c r="D240" s="13">
        <v>166</v>
      </c>
      <c r="E240" s="14">
        <v>1.92</v>
      </c>
      <c r="F240" s="15">
        <v>1.4E-3</v>
      </c>
      <c r="G240" s="15"/>
    </row>
    <row r="241" spans="1:7" x14ac:dyDescent="0.3">
      <c r="A241" s="12" t="s">
        <v>2548</v>
      </c>
      <c r="B241" s="30" t="s">
        <v>2549</v>
      </c>
      <c r="C241" s="30" t="s">
        <v>1401</v>
      </c>
      <c r="D241" s="13">
        <v>435</v>
      </c>
      <c r="E241" s="14">
        <v>1.92</v>
      </c>
      <c r="F241" s="15">
        <v>1.4E-3</v>
      </c>
      <c r="G241" s="15"/>
    </row>
    <row r="242" spans="1:7" x14ac:dyDescent="0.3">
      <c r="A242" s="12" t="s">
        <v>2550</v>
      </c>
      <c r="B242" s="30" t="s">
        <v>2551</v>
      </c>
      <c r="C242" s="30" t="s">
        <v>1145</v>
      </c>
      <c r="D242" s="13">
        <v>354</v>
      </c>
      <c r="E242" s="14">
        <v>1.92</v>
      </c>
      <c r="F242" s="15">
        <v>1.4E-3</v>
      </c>
      <c r="G242" s="15"/>
    </row>
    <row r="243" spans="1:7" x14ac:dyDescent="0.3">
      <c r="A243" s="12" t="s">
        <v>2552</v>
      </c>
      <c r="B243" s="30" t="s">
        <v>2553</v>
      </c>
      <c r="C243" s="30" t="s">
        <v>1127</v>
      </c>
      <c r="D243" s="13">
        <v>1929</v>
      </c>
      <c r="E243" s="14">
        <v>1.84</v>
      </c>
      <c r="F243" s="15">
        <v>1.2999999999999999E-3</v>
      </c>
      <c r="G243" s="15"/>
    </row>
    <row r="244" spans="1:7" x14ac:dyDescent="0.3">
      <c r="A244" s="12" t="s">
        <v>2554</v>
      </c>
      <c r="B244" s="30" t="s">
        <v>2555</v>
      </c>
      <c r="C244" s="30" t="s">
        <v>1145</v>
      </c>
      <c r="D244" s="13">
        <v>786</v>
      </c>
      <c r="E244" s="14">
        <v>1.83</v>
      </c>
      <c r="F244" s="15">
        <v>1.2999999999999999E-3</v>
      </c>
      <c r="G244" s="15"/>
    </row>
    <row r="245" spans="1:7" x14ac:dyDescent="0.3">
      <c r="A245" s="12" t="s">
        <v>2556</v>
      </c>
      <c r="B245" s="30" t="s">
        <v>2557</v>
      </c>
      <c r="C245" s="30" t="s">
        <v>1174</v>
      </c>
      <c r="D245" s="13">
        <v>2765</v>
      </c>
      <c r="E245" s="14">
        <v>1.77</v>
      </c>
      <c r="F245" s="15">
        <v>1.2999999999999999E-3</v>
      </c>
      <c r="G245" s="15"/>
    </row>
    <row r="246" spans="1:7" x14ac:dyDescent="0.3">
      <c r="A246" s="12" t="s">
        <v>2558</v>
      </c>
      <c r="B246" s="30" t="s">
        <v>2559</v>
      </c>
      <c r="C246" s="30" t="s">
        <v>1421</v>
      </c>
      <c r="D246" s="13">
        <v>243</v>
      </c>
      <c r="E246" s="14">
        <v>1.77</v>
      </c>
      <c r="F246" s="15">
        <v>1.2999999999999999E-3</v>
      </c>
      <c r="G246" s="15"/>
    </row>
    <row r="247" spans="1:7" x14ac:dyDescent="0.3">
      <c r="A247" s="12" t="s">
        <v>2560</v>
      </c>
      <c r="B247" s="30" t="s">
        <v>2561</v>
      </c>
      <c r="C247" s="30" t="s">
        <v>1182</v>
      </c>
      <c r="D247" s="13">
        <v>1330</v>
      </c>
      <c r="E247" s="14">
        <v>1.74</v>
      </c>
      <c r="F247" s="15">
        <v>1.2999999999999999E-3</v>
      </c>
      <c r="G247" s="15"/>
    </row>
    <row r="248" spans="1:7" x14ac:dyDescent="0.3">
      <c r="A248" s="12" t="s">
        <v>2562</v>
      </c>
      <c r="B248" s="30" t="s">
        <v>2563</v>
      </c>
      <c r="C248" s="30" t="s">
        <v>1371</v>
      </c>
      <c r="D248" s="13">
        <v>110</v>
      </c>
      <c r="E248" s="14">
        <v>1.63</v>
      </c>
      <c r="F248" s="15">
        <v>1.1999999999999999E-3</v>
      </c>
      <c r="G248" s="15"/>
    </row>
    <row r="249" spans="1:7" x14ac:dyDescent="0.3">
      <c r="A249" s="12" t="s">
        <v>2564</v>
      </c>
      <c r="B249" s="30" t="s">
        <v>2565</v>
      </c>
      <c r="C249" s="30" t="s">
        <v>1295</v>
      </c>
      <c r="D249" s="13">
        <v>195</v>
      </c>
      <c r="E249" s="14">
        <v>1.59</v>
      </c>
      <c r="F249" s="15">
        <v>1.1000000000000001E-3</v>
      </c>
      <c r="G249" s="15"/>
    </row>
    <row r="250" spans="1:7" x14ac:dyDescent="0.3">
      <c r="A250" s="12" t="s">
        <v>2566</v>
      </c>
      <c r="B250" s="30" t="s">
        <v>2567</v>
      </c>
      <c r="C250" s="30" t="s">
        <v>1371</v>
      </c>
      <c r="D250" s="13">
        <v>177</v>
      </c>
      <c r="E250" s="14">
        <v>1.56</v>
      </c>
      <c r="F250" s="15">
        <v>1.1000000000000001E-3</v>
      </c>
      <c r="G250" s="15"/>
    </row>
    <row r="251" spans="1:7" x14ac:dyDescent="0.3">
      <c r="A251" s="12" t="s">
        <v>2568</v>
      </c>
      <c r="B251" s="30" t="s">
        <v>2569</v>
      </c>
      <c r="C251" s="30" t="s">
        <v>1295</v>
      </c>
      <c r="D251" s="13">
        <v>194</v>
      </c>
      <c r="E251" s="14">
        <v>1.42</v>
      </c>
      <c r="F251" s="15">
        <v>1E-3</v>
      </c>
      <c r="G251" s="15"/>
    </row>
    <row r="252" spans="1:7" x14ac:dyDescent="0.3">
      <c r="A252" s="12" t="s">
        <v>2570</v>
      </c>
      <c r="B252" s="30" t="s">
        <v>2571</v>
      </c>
      <c r="C252" s="30" t="s">
        <v>1145</v>
      </c>
      <c r="D252" s="13">
        <v>229</v>
      </c>
      <c r="E252" s="14">
        <v>1.42</v>
      </c>
      <c r="F252" s="15">
        <v>1E-3</v>
      </c>
      <c r="G252" s="15"/>
    </row>
    <row r="253" spans="1:7" x14ac:dyDescent="0.3">
      <c r="A253" s="12" t="s">
        <v>2572</v>
      </c>
      <c r="B253" s="30" t="s">
        <v>2573</v>
      </c>
      <c r="C253" s="30" t="s">
        <v>1295</v>
      </c>
      <c r="D253" s="13">
        <v>133</v>
      </c>
      <c r="E253" s="14">
        <v>1.32</v>
      </c>
      <c r="F253" s="15">
        <v>1E-3</v>
      </c>
      <c r="G253" s="15"/>
    </row>
    <row r="254" spans="1:7" x14ac:dyDescent="0.3">
      <c r="A254" s="12" t="s">
        <v>2574</v>
      </c>
      <c r="B254" s="30" t="s">
        <v>2575</v>
      </c>
      <c r="C254" s="30" t="s">
        <v>1376</v>
      </c>
      <c r="D254" s="13">
        <v>86</v>
      </c>
      <c r="E254" s="14">
        <v>1.28</v>
      </c>
      <c r="F254" s="15">
        <v>8.9999999999999998E-4</v>
      </c>
      <c r="G254" s="15"/>
    </row>
    <row r="255" spans="1:7" x14ac:dyDescent="0.3">
      <c r="A255" s="12" t="s">
        <v>2576</v>
      </c>
      <c r="B255" s="30" t="s">
        <v>2577</v>
      </c>
      <c r="C255" s="30" t="s">
        <v>1852</v>
      </c>
      <c r="D255" s="13">
        <v>218</v>
      </c>
      <c r="E255" s="14">
        <v>1.22</v>
      </c>
      <c r="F255" s="15">
        <v>8.9999999999999998E-4</v>
      </c>
      <c r="G255" s="15"/>
    </row>
    <row r="256" spans="1:7" x14ac:dyDescent="0.3">
      <c r="A256" s="12" t="s">
        <v>2578</v>
      </c>
      <c r="B256" s="30" t="s">
        <v>2579</v>
      </c>
      <c r="C256" s="30" t="s">
        <v>1199</v>
      </c>
      <c r="D256" s="13">
        <v>248</v>
      </c>
      <c r="E256" s="14">
        <v>1.04</v>
      </c>
      <c r="F256" s="15">
        <v>8.0000000000000004E-4</v>
      </c>
      <c r="G256" s="15"/>
    </row>
    <row r="257" spans="1:7" x14ac:dyDescent="0.3">
      <c r="A257" s="12" t="s">
        <v>2580</v>
      </c>
      <c r="B257" s="30" t="s">
        <v>2581</v>
      </c>
      <c r="C257" s="30" t="s">
        <v>1929</v>
      </c>
      <c r="D257" s="13">
        <v>1651</v>
      </c>
      <c r="E257" s="14">
        <v>0.96</v>
      </c>
      <c r="F257" s="15">
        <v>6.9999999999999999E-4</v>
      </c>
      <c r="G257" s="15"/>
    </row>
    <row r="258" spans="1:7" x14ac:dyDescent="0.3">
      <c r="A258" s="16" t="s">
        <v>124</v>
      </c>
      <c r="B258" s="31"/>
      <c r="C258" s="31"/>
      <c r="D258" s="17"/>
      <c r="E258" s="37">
        <v>1347.78</v>
      </c>
      <c r="F258" s="38">
        <v>0.97489999999999999</v>
      </c>
      <c r="G258" s="20"/>
    </row>
    <row r="259" spans="1:7" x14ac:dyDescent="0.3">
      <c r="A259" s="16" t="s">
        <v>1477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124</v>
      </c>
      <c r="B260" s="30"/>
      <c r="C260" s="30"/>
      <c r="D260" s="13"/>
      <c r="E260" s="39" t="s">
        <v>112</v>
      </c>
      <c r="F260" s="40" t="s">
        <v>112</v>
      </c>
      <c r="G260" s="15"/>
    </row>
    <row r="261" spans="1:7" x14ac:dyDescent="0.3">
      <c r="A261" s="21" t="s">
        <v>154</v>
      </c>
      <c r="B261" s="32"/>
      <c r="C261" s="32"/>
      <c r="D261" s="22"/>
      <c r="E261" s="27">
        <v>1347.78</v>
      </c>
      <c r="F261" s="28">
        <v>0.97489999999999999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155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156</v>
      </c>
      <c r="B265" s="30"/>
      <c r="C265" s="30"/>
      <c r="D265" s="13"/>
      <c r="E265" s="14">
        <v>16.989999999999998</v>
      </c>
      <c r="F265" s="15">
        <v>1.23E-2</v>
      </c>
      <c r="G265" s="15">
        <v>6.8055000000000004E-2</v>
      </c>
    </row>
    <row r="266" spans="1:7" x14ac:dyDescent="0.3">
      <c r="A266" s="16" t="s">
        <v>124</v>
      </c>
      <c r="B266" s="31"/>
      <c r="C266" s="31"/>
      <c r="D266" s="17"/>
      <c r="E266" s="37">
        <v>16.989999999999998</v>
      </c>
      <c r="F266" s="38">
        <v>1.23E-2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154</v>
      </c>
      <c r="B268" s="32"/>
      <c r="C268" s="32"/>
      <c r="D268" s="22"/>
      <c r="E268" s="18">
        <v>16.989999999999998</v>
      </c>
      <c r="F268" s="19">
        <v>1.23E-2</v>
      </c>
      <c r="G268" s="20"/>
    </row>
    <row r="269" spans="1:7" x14ac:dyDescent="0.3">
      <c r="A269" s="12" t="s">
        <v>157</v>
      </c>
      <c r="B269" s="30"/>
      <c r="C269" s="30"/>
      <c r="D269" s="13"/>
      <c r="E269" s="14">
        <v>6.3346000000000001E-3</v>
      </c>
      <c r="F269" s="15">
        <v>3.9999999999999998E-6</v>
      </c>
      <c r="G269" s="15"/>
    </row>
    <row r="270" spans="1:7" x14ac:dyDescent="0.3">
      <c r="A270" s="12" t="s">
        <v>158</v>
      </c>
      <c r="B270" s="30"/>
      <c r="C270" s="30"/>
      <c r="D270" s="13"/>
      <c r="E270" s="14">
        <v>18.723665400000002</v>
      </c>
      <c r="F270" s="15">
        <v>1.2796E-2</v>
      </c>
      <c r="G270" s="15">
        <v>6.8055000000000004E-2</v>
      </c>
    </row>
    <row r="271" spans="1:7" x14ac:dyDescent="0.3">
      <c r="A271" s="25" t="s">
        <v>159</v>
      </c>
      <c r="B271" s="33"/>
      <c r="C271" s="33"/>
      <c r="D271" s="26"/>
      <c r="E271" s="27">
        <v>1383.5</v>
      </c>
      <c r="F271" s="28">
        <v>1</v>
      </c>
      <c r="G271" s="28"/>
    </row>
    <row r="276" spans="1:5" x14ac:dyDescent="0.3">
      <c r="A276" s="1" t="s">
        <v>162</v>
      </c>
    </row>
    <row r="277" spans="1:5" x14ac:dyDescent="0.3">
      <c r="A277" s="53" t="s">
        <v>163</v>
      </c>
      <c r="B277" s="34" t="s">
        <v>112</v>
      </c>
    </row>
    <row r="278" spans="1:5" x14ac:dyDescent="0.3">
      <c r="A278" t="s">
        <v>164</v>
      </c>
    </row>
    <row r="279" spans="1:5" x14ac:dyDescent="0.3">
      <c r="A279" t="s">
        <v>165</v>
      </c>
      <c r="B279" t="s">
        <v>166</v>
      </c>
      <c r="C279" t="s">
        <v>166</v>
      </c>
    </row>
    <row r="280" spans="1:5" x14ac:dyDescent="0.3">
      <c r="B280" s="54">
        <v>45169</v>
      </c>
      <c r="C280" s="54">
        <v>45198</v>
      </c>
    </row>
    <row r="281" spans="1:5" x14ac:dyDescent="0.3">
      <c r="A281" t="s">
        <v>670</v>
      </c>
      <c r="B281">
        <v>12.330299999999999</v>
      </c>
      <c r="C281">
        <v>12.656000000000001</v>
      </c>
      <c r="E281" s="2"/>
    </row>
    <row r="282" spans="1:5" x14ac:dyDescent="0.3">
      <c r="A282" t="s">
        <v>171</v>
      </c>
      <c r="B282">
        <v>12.330500000000001</v>
      </c>
      <c r="C282">
        <v>12.6562</v>
      </c>
      <c r="E282" s="2"/>
    </row>
    <row r="283" spans="1:5" x14ac:dyDescent="0.3">
      <c r="A283" t="s">
        <v>671</v>
      </c>
      <c r="B283">
        <v>12.272399999999999</v>
      </c>
      <c r="C283">
        <v>12.588699999999999</v>
      </c>
      <c r="E283" s="2"/>
    </row>
    <row r="284" spans="1:5" x14ac:dyDescent="0.3">
      <c r="A284" t="s">
        <v>635</v>
      </c>
      <c r="B284">
        <v>12.2723</v>
      </c>
      <c r="C284">
        <v>12.5886</v>
      </c>
      <c r="E284" s="2"/>
    </row>
    <row r="285" spans="1:5" x14ac:dyDescent="0.3">
      <c r="E285" s="2"/>
    </row>
    <row r="286" spans="1:5" x14ac:dyDescent="0.3">
      <c r="A286" t="s">
        <v>181</v>
      </c>
      <c r="B286" s="34" t="s">
        <v>112</v>
      </c>
    </row>
    <row r="287" spans="1:5" x14ac:dyDescent="0.3">
      <c r="A287" t="s">
        <v>182</v>
      </c>
      <c r="B287" s="34" t="s">
        <v>112</v>
      </c>
    </row>
    <row r="288" spans="1:5" ht="30" customHeight="1" x14ac:dyDescent="0.3">
      <c r="A288" s="53" t="s">
        <v>183</v>
      </c>
      <c r="B288" s="34" t="s">
        <v>112</v>
      </c>
    </row>
    <row r="289" spans="1:4" ht="30" customHeight="1" x14ac:dyDescent="0.3">
      <c r="A289" s="53" t="s">
        <v>184</v>
      </c>
      <c r="B289" s="34" t="s">
        <v>112</v>
      </c>
    </row>
    <row r="290" spans="1:4" x14ac:dyDescent="0.3">
      <c r="A290" t="s">
        <v>1688</v>
      </c>
      <c r="B290" s="55">
        <v>1.432299</v>
      </c>
    </row>
    <row r="291" spans="1:4" ht="45" customHeight="1" x14ac:dyDescent="0.3">
      <c r="A291" s="53" t="s">
        <v>186</v>
      </c>
      <c r="B291" s="34" t="s">
        <v>112</v>
      </c>
    </row>
    <row r="292" spans="1:4" ht="30" customHeight="1" x14ac:dyDescent="0.3">
      <c r="A292" s="53" t="s">
        <v>187</v>
      </c>
      <c r="B292" s="34" t="s">
        <v>112</v>
      </c>
    </row>
    <row r="293" spans="1:4" ht="30" customHeight="1" x14ac:dyDescent="0.3">
      <c r="A293" s="53" t="s">
        <v>188</v>
      </c>
      <c r="B293" s="34" t="s">
        <v>112</v>
      </c>
    </row>
    <row r="294" spans="1:4" x14ac:dyDescent="0.3">
      <c r="A294" t="s">
        <v>189</v>
      </c>
      <c r="B294" s="34" t="s">
        <v>112</v>
      </c>
    </row>
    <row r="295" spans="1:4" x14ac:dyDescent="0.3">
      <c r="A295" t="s">
        <v>190</v>
      </c>
      <c r="B295" s="34" t="s">
        <v>112</v>
      </c>
    </row>
    <row r="297" spans="1:4" ht="70.05" customHeight="1" x14ac:dyDescent="0.3">
      <c r="A297" s="76" t="s">
        <v>200</v>
      </c>
      <c r="B297" s="76" t="s">
        <v>201</v>
      </c>
      <c r="C297" s="76" t="s">
        <v>5</v>
      </c>
      <c r="D297" s="76" t="s">
        <v>6</v>
      </c>
    </row>
    <row r="298" spans="1:4" ht="70.05" customHeight="1" x14ac:dyDescent="0.3">
      <c r="A298" s="76" t="s">
        <v>2582</v>
      </c>
      <c r="B298" s="76"/>
      <c r="C298" s="76" t="s">
        <v>80</v>
      </c>
      <c r="D2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09"/>
  <sheetViews>
    <sheetView showGridLines="0" workbookViewId="0">
      <pane ySplit="4" topLeftCell="A85" activePane="bottomLeft" state="frozen"/>
      <selection pane="bottomLeft" activeCell="H106" sqref="H106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2583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2584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1410</v>
      </c>
      <c r="B8" s="30" t="s">
        <v>1411</v>
      </c>
      <c r="C8" s="30" t="s">
        <v>1232</v>
      </c>
      <c r="D8" s="13">
        <v>270760</v>
      </c>
      <c r="E8" s="14">
        <v>15695.14</v>
      </c>
      <c r="F8" s="15">
        <v>4.1300000000000003E-2</v>
      </c>
      <c r="G8" s="15"/>
    </row>
    <row r="9" spans="1:8" x14ac:dyDescent="0.3">
      <c r="A9" s="12" t="s">
        <v>1141</v>
      </c>
      <c r="B9" s="30" t="s">
        <v>1142</v>
      </c>
      <c r="C9" s="30" t="s">
        <v>1124</v>
      </c>
      <c r="D9" s="13">
        <v>10350765</v>
      </c>
      <c r="E9" s="14">
        <v>15236.33</v>
      </c>
      <c r="F9" s="15">
        <v>4.0099999999999997E-2</v>
      </c>
      <c r="G9" s="15"/>
    </row>
    <row r="10" spans="1:8" x14ac:dyDescent="0.3">
      <c r="A10" s="12" t="s">
        <v>1702</v>
      </c>
      <c r="B10" s="30" t="s">
        <v>1703</v>
      </c>
      <c r="C10" s="30" t="s">
        <v>1124</v>
      </c>
      <c r="D10" s="13">
        <v>3370122</v>
      </c>
      <c r="E10" s="14">
        <v>14274.15</v>
      </c>
      <c r="F10" s="15">
        <v>3.7600000000000001E-2</v>
      </c>
      <c r="G10" s="15"/>
    </row>
    <row r="11" spans="1:8" x14ac:dyDescent="0.3">
      <c r="A11" s="12" t="s">
        <v>1419</v>
      </c>
      <c r="B11" s="30" t="s">
        <v>1420</v>
      </c>
      <c r="C11" s="30" t="s">
        <v>1421</v>
      </c>
      <c r="D11" s="13">
        <v>644137</v>
      </c>
      <c r="E11" s="14">
        <v>13399.02</v>
      </c>
      <c r="F11" s="15">
        <v>3.5299999999999998E-2</v>
      </c>
      <c r="G11" s="15"/>
    </row>
    <row r="12" spans="1:8" x14ac:dyDescent="0.3">
      <c r="A12" s="12" t="s">
        <v>1369</v>
      </c>
      <c r="B12" s="30" t="s">
        <v>1370</v>
      </c>
      <c r="C12" s="30" t="s">
        <v>1371</v>
      </c>
      <c r="D12" s="13">
        <v>215054</v>
      </c>
      <c r="E12" s="14">
        <v>11374.74</v>
      </c>
      <c r="F12" s="15">
        <v>0.03</v>
      </c>
      <c r="G12" s="15"/>
    </row>
    <row r="13" spans="1:8" x14ac:dyDescent="0.3">
      <c r="A13" s="12" t="s">
        <v>1307</v>
      </c>
      <c r="B13" s="30" t="s">
        <v>1308</v>
      </c>
      <c r="C13" s="30" t="s">
        <v>1202</v>
      </c>
      <c r="D13" s="13">
        <v>569455</v>
      </c>
      <c r="E13" s="14">
        <v>10929.83</v>
      </c>
      <c r="F13" s="15">
        <v>2.8799999999999999E-2</v>
      </c>
      <c r="G13" s="15"/>
    </row>
    <row r="14" spans="1:8" x14ac:dyDescent="0.3">
      <c r="A14" s="12" t="s">
        <v>1698</v>
      </c>
      <c r="B14" s="30" t="s">
        <v>1699</v>
      </c>
      <c r="C14" s="30" t="s">
        <v>1132</v>
      </c>
      <c r="D14" s="13">
        <v>645341</v>
      </c>
      <c r="E14" s="14">
        <v>9820.7999999999993</v>
      </c>
      <c r="F14" s="15">
        <v>2.5899999999999999E-2</v>
      </c>
      <c r="G14" s="15"/>
    </row>
    <row r="15" spans="1:8" x14ac:dyDescent="0.3">
      <c r="A15" s="12" t="s">
        <v>2046</v>
      </c>
      <c r="B15" s="30" t="s">
        <v>2047</v>
      </c>
      <c r="C15" s="30" t="s">
        <v>1358</v>
      </c>
      <c r="D15" s="13">
        <v>15207542</v>
      </c>
      <c r="E15" s="14">
        <v>9801.26</v>
      </c>
      <c r="F15" s="15">
        <v>2.58E-2</v>
      </c>
      <c r="G15" s="15"/>
    </row>
    <row r="16" spans="1:8" x14ac:dyDescent="0.3">
      <c r="A16" s="12" t="s">
        <v>1736</v>
      </c>
      <c r="B16" s="30" t="s">
        <v>1737</v>
      </c>
      <c r="C16" s="30" t="s">
        <v>1295</v>
      </c>
      <c r="D16" s="13">
        <v>202794</v>
      </c>
      <c r="E16" s="14">
        <v>9774.67</v>
      </c>
      <c r="F16" s="15">
        <v>2.5700000000000001E-2</v>
      </c>
      <c r="G16" s="15"/>
    </row>
    <row r="17" spans="1:7" x14ac:dyDescent="0.3">
      <c r="A17" s="12" t="s">
        <v>1343</v>
      </c>
      <c r="B17" s="30" t="s">
        <v>1344</v>
      </c>
      <c r="C17" s="30" t="s">
        <v>1182</v>
      </c>
      <c r="D17" s="13">
        <v>390434</v>
      </c>
      <c r="E17" s="14">
        <v>9387.4</v>
      </c>
      <c r="F17" s="15">
        <v>2.47E-2</v>
      </c>
      <c r="G17" s="15"/>
    </row>
    <row r="18" spans="1:7" x14ac:dyDescent="0.3">
      <c r="A18" s="12" t="s">
        <v>1720</v>
      </c>
      <c r="B18" s="30" t="s">
        <v>1721</v>
      </c>
      <c r="C18" s="30" t="s">
        <v>1371</v>
      </c>
      <c r="D18" s="13">
        <v>709820</v>
      </c>
      <c r="E18" s="14">
        <v>9384.5300000000007</v>
      </c>
      <c r="F18" s="15">
        <v>2.47E-2</v>
      </c>
      <c r="G18" s="15"/>
    </row>
    <row r="19" spans="1:7" x14ac:dyDescent="0.3">
      <c r="A19" s="12" t="s">
        <v>1230</v>
      </c>
      <c r="B19" s="30" t="s">
        <v>1231</v>
      </c>
      <c r="C19" s="30" t="s">
        <v>1232</v>
      </c>
      <c r="D19" s="13">
        <v>182244</v>
      </c>
      <c r="E19" s="14">
        <v>9302.5499999999993</v>
      </c>
      <c r="F19" s="15">
        <v>2.4500000000000001E-2</v>
      </c>
      <c r="G19" s="15"/>
    </row>
    <row r="20" spans="1:7" x14ac:dyDescent="0.3">
      <c r="A20" s="12" t="s">
        <v>1800</v>
      </c>
      <c r="B20" s="30" t="s">
        <v>1801</v>
      </c>
      <c r="C20" s="30" t="s">
        <v>1202</v>
      </c>
      <c r="D20" s="13">
        <v>753164</v>
      </c>
      <c r="E20" s="14">
        <v>9170.15</v>
      </c>
      <c r="F20" s="15">
        <v>2.41E-2</v>
      </c>
      <c r="G20" s="15"/>
    </row>
    <row r="21" spans="1:7" x14ac:dyDescent="0.3">
      <c r="A21" s="12" t="s">
        <v>1754</v>
      </c>
      <c r="B21" s="30" t="s">
        <v>1755</v>
      </c>
      <c r="C21" s="30" t="s">
        <v>1207</v>
      </c>
      <c r="D21" s="13">
        <v>539273</v>
      </c>
      <c r="E21" s="14">
        <v>9147.69</v>
      </c>
      <c r="F21" s="15">
        <v>2.41E-2</v>
      </c>
      <c r="G21" s="15"/>
    </row>
    <row r="22" spans="1:7" x14ac:dyDescent="0.3">
      <c r="A22" s="12" t="s">
        <v>1300</v>
      </c>
      <c r="B22" s="30" t="s">
        <v>1301</v>
      </c>
      <c r="C22" s="30" t="s">
        <v>1302</v>
      </c>
      <c r="D22" s="13">
        <v>1116506</v>
      </c>
      <c r="E22" s="14">
        <v>8978.3799999999992</v>
      </c>
      <c r="F22" s="15">
        <v>2.3599999999999999E-2</v>
      </c>
      <c r="G22" s="15"/>
    </row>
    <row r="23" spans="1:7" x14ac:dyDescent="0.3">
      <c r="A23" s="12" t="s">
        <v>1879</v>
      </c>
      <c r="B23" s="30" t="s">
        <v>1880</v>
      </c>
      <c r="C23" s="30" t="s">
        <v>1302</v>
      </c>
      <c r="D23" s="13">
        <v>1513793</v>
      </c>
      <c r="E23" s="14">
        <v>8589.26</v>
      </c>
      <c r="F23" s="15">
        <v>2.2599999999999999E-2</v>
      </c>
      <c r="G23" s="15"/>
    </row>
    <row r="24" spans="1:7" x14ac:dyDescent="0.3">
      <c r="A24" s="12" t="s">
        <v>1748</v>
      </c>
      <c r="B24" s="30" t="s">
        <v>1749</v>
      </c>
      <c r="C24" s="30" t="s">
        <v>1421</v>
      </c>
      <c r="D24" s="13">
        <v>621723</v>
      </c>
      <c r="E24" s="14">
        <v>8322.07</v>
      </c>
      <c r="F24" s="15">
        <v>2.1899999999999999E-2</v>
      </c>
      <c r="G24" s="15"/>
    </row>
    <row r="25" spans="1:7" x14ac:dyDescent="0.3">
      <c r="A25" s="12" t="s">
        <v>1871</v>
      </c>
      <c r="B25" s="30" t="s">
        <v>1872</v>
      </c>
      <c r="C25" s="30" t="s">
        <v>1264</v>
      </c>
      <c r="D25" s="13">
        <v>1481738</v>
      </c>
      <c r="E25" s="14">
        <v>7899.15</v>
      </c>
      <c r="F25" s="15">
        <v>2.0799999999999999E-2</v>
      </c>
      <c r="G25" s="15"/>
    </row>
    <row r="26" spans="1:7" x14ac:dyDescent="0.3">
      <c r="A26" s="12" t="s">
        <v>1727</v>
      </c>
      <c r="B26" s="30" t="s">
        <v>1728</v>
      </c>
      <c r="C26" s="30" t="s">
        <v>1207</v>
      </c>
      <c r="D26" s="13">
        <v>485324</v>
      </c>
      <c r="E26" s="14">
        <v>7886.52</v>
      </c>
      <c r="F26" s="15">
        <v>2.0799999999999999E-2</v>
      </c>
      <c r="G26" s="15"/>
    </row>
    <row r="27" spans="1:7" x14ac:dyDescent="0.3">
      <c r="A27" s="12" t="s">
        <v>1267</v>
      </c>
      <c r="B27" s="30" t="s">
        <v>1268</v>
      </c>
      <c r="C27" s="30" t="s">
        <v>1202</v>
      </c>
      <c r="D27" s="13">
        <v>3122261</v>
      </c>
      <c r="E27" s="14">
        <v>7864.98</v>
      </c>
      <c r="F27" s="15">
        <v>2.07E-2</v>
      </c>
      <c r="G27" s="15"/>
    </row>
    <row r="28" spans="1:7" x14ac:dyDescent="0.3">
      <c r="A28" s="12" t="s">
        <v>1840</v>
      </c>
      <c r="B28" s="30" t="s">
        <v>1841</v>
      </c>
      <c r="C28" s="30" t="s">
        <v>1156</v>
      </c>
      <c r="D28" s="13">
        <v>1769872</v>
      </c>
      <c r="E28" s="14">
        <v>7741.42</v>
      </c>
      <c r="F28" s="15">
        <v>2.0400000000000001E-2</v>
      </c>
      <c r="G28" s="15"/>
    </row>
    <row r="29" spans="1:7" x14ac:dyDescent="0.3">
      <c r="A29" s="12" t="s">
        <v>1836</v>
      </c>
      <c r="B29" s="30" t="s">
        <v>1837</v>
      </c>
      <c r="C29" s="30" t="s">
        <v>1145</v>
      </c>
      <c r="D29" s="13">
        <v>521846</v>
      </c>
      <c r="E29" s="14">
        <v>7734.28</v>
      </c>
      <c r="F29" s="15">
        <v>2.0400000000000001E-2</v>
      </c>
      <c r="G29" s="15"/>
    </row>
    <row r="30" spans="1:7" x14ac:dyDescent="0.3">
      <c r="A30" s="12" t="s">
        <v>1461</v>
      </c>
      <c r="B30" s="30" t="s">
        <v>1462</v>
      </c>
      <c r="C30" s="30" t="s">
        <v>1239</v>
      </c>
      <c r="D30" s="13">
        <v>5471129</v>
      </c>
      <c r="E30" s="14">
        <v>7566.57</v>
      </c>
      <c r="F30" s="15">
        <v>1.9900000000000001E-2</v>
      </c>
      <c r="G30" s="15"/>
    </row>
    <row r="31" spans="1:7" x14ac:dyDescent="0.3">
      <c r="A31" s="12" t="s">
        <v>1457</v>
      </c>
      <c r="B31" s="30" t="s">
        <v>1458</v>
      </c>
      <c r="C31" s="30" t="s">
        <v>1432</v>
      </c>
      <c r="D31" s="13">
        <v>4161851</v>
      </c>
      <c r="E31" s="14">
        <v>7366.48</v>
      </c>
      <c r="F31" s="15">
        <v>1.9400000000000001E-2</v>
      </c>
      <c r="G31" s="15"/>
    </row>
    <row r="32" spans="1:7" x14ac:dyDescent="0.3">
      <c r="A32" s="12" t="s">
        <v>1842</v>
      </c>
      <c r="B32" s="30" t="s">
        <v>1843</v>
      </c>
      <c r="C32" s="30" t="s">
        <v>1207</v>
      </c>
      <c r="D32" s="13">
        <v>384090</v>
      </c>
      <c r="E32" s="14">
        <v>7345.53</v>
      </c>
      <c r="F32" s="15">
        <v>1.9300000000000001E-2</v>
      </c>
      <c r="G32" s="15"/>
    </row>
    <row r="33" spans="1:7" x14ac:dyDescent="0.3">
      <c r="A33" s="12" t="s">
        <v>1902</v>
      </c>
      <c r="B33" s="30" t="s">
        <v>1903</v>
      </c>
      <c r="C33" s="30" t="s">
        <v>1145</v>
      </c>
      <c r="D33" s="13">
        <v>403721</v>
      </c>
      <c r="E33" s="14">
        <v>7266.57</v>
      </c>
      <c r="F33" s="15">
        <v>1.9099999999999999E-2</v>
      </c>
      <c r="G33" s="15"/>
    </row>
    <row r="34" spans="1:7" x14ac:dyDescent="0.3">
      <c r="A34" s="12" t="s">
        <v>1219</v>
      </c>
      <c r="B34" s="30" t="s">
        <v>1220</v>
      </c>
      <c r="C34" s="30" t="s">
        <v>1182</v>
      </c>
      <c r="D34" s="13">
        <v>221546</v>
      </c>
      <c r="E34" s="14">
        <v>7043.94</v>
      </c>
      <c r="F34" s="15">
        <v>1.8499999999999999E-2</v>
      </c>
      <c r="G34" s="15"/>
    </row>
    <row r="35" spans="1:7" x14ac:dyDescent="0.3">
      <c r="A35" s="12" t="s">
        <v>1718</v>
      </c>
      <c r="B35" s="30" t="s">
        <v>1719</v>
      </c>
      <c r="C35" s="30" t="s">
        <v>1358</v>
      </c>
      <c r="D35" s="13">
        <v>1150977</v>
      </c>
      <c r="E35" s="14">
        <v>6899.53</v>
      </c>
      <c r="F35" s="15">
        <v>1.8200000000000001E-2</v>
      </c>
      <c r="G35" s="15"/>
    </row>
    <row r="36" spans="1:7" x14ac:dyDescent="0.3">
      <c r="A36" s="12" t="s">
        <v>1265</v>
      </c>
      <c r="B36" s="30" t="s">
        <v>1266</v>
      </c>
      <c r="C36" s="30" t="s">
        <v>1124</v>
      </c>
      <c r="D36" s="13">
        <v>5368149</v>
      </c>
      <c r="E36" s="14">
        <v>6801.44</v>
      </c>
      <c r="F36" s="15">
        <v>1.7899999999999999E-2</v>
      </c>
      <c r="G36" s="15"/>
    </row>
    <row r="37" spans="1:7" x14ac:dyDescent="0.3">
      <c r="A37" s="12" t="s">
        <v>1700</v>
      </c>
      <c r="B37" s="30" t="s">
        <v>1701</v>
      </c>
      <c r="C37" s="30" t="s">
        <v>1202</v>
      </c>
      <c r="D37" s="13">
        <v>479898</v>
      </c>
      <c r="E37" s="14">
        <v>6313.06</v>
      </c>
      <c r="F37" s="15">
        <v>1.66E-2</v>
      </c>
      <c r="G37" s="15"/>
    </row>
    <row r="38" spans="1:7" x14ac:dyDescent="0.3">
      <c r="A38" s="12" t="s">
        <v>1846</v>
      </c>
      <c r="B38" s="30" t="s">
        <v>1847</v>
      </c>
      <c r="C38" s="30" t="s">
        <v>1239</v>
      </c>
      <c r="D38" s="13">
        <v>525232</v>
      </c>
      <c r="E38" s="14">
        <v>5416.72</v>
      </c>
      <c r="F38" s="15">
        <v>1.43E-2</v>
      </c>
      <c r="G38" s="15"/>
    </row>
    <row r="39" spans="1:7" x14ac:dyDescent="0.3">
      <c r="A39" s="12" t="s">
        <v>1455</v>
      </c>
      <c r="B39" s="30" t="s">
        <v>1456</v>
      </c>
      <c r="C39" s="30" t="s">
        <v>1274</v>
      </c>
      <c r="D39" s="13">
        <v>328113</v>
      </c>
      <c r="E39" s="14">
        <v>5099.2</v>
      </c>
      <c r="F39" s="15">
        <v>1.34E-2</v>
      </c>
      <c r="G39" s="15"/>
    </row>
    <row r="40" spans="1:7" x14ac:dyDescent="0.3">
      <c r="A40" s="12" t="s">
        <v>1275</v>
      </c>
      <c r="B40" s="30" t="s">
        <v>1276</v>
      </c>
      <c r="C40" s="30" t="s">
        <v>1207</v>
      </c>
      <c r="D40" s="13">
        <v>426817</v>
      </c>
      <c r="E40" s="14">
        <v>4659.13</v>
      </c>
      <c r="F40" s="15">
        <v>1.23E-2</v>
      </c>
      <c r="G40" s="15"/>
    </row>
    <row r="41" spans="1:7" x14ac:dyDescent="0.3">
      <c r="A41" s="12" t="s">
        <v>1844</v>
      </c>
      <c r="B41" s="30" t="s">
        <v>1845</v>
      </c>
      <c r="C41" s="30" t="s">
        <v>1371</v>
      </c>
      <c r="D41" s="13">
        <v>155155</v>
      </c>
      <c r="E41" s="14">
        <v>4618.6499999999996</v>
      </c>
      <c r="F41" s="15">
        <v>1.2200000000000001E-2</v>
      </c>
      <c r="G41" s="15"/>
    </row>
    <row r="42" spans="1:7" x14ac:dyDescent="0.3">
      <c r="A42" s="12" t="s">
        <v>1834</v>
      </c>
      <c r="B42" s="30" t="s">
        <v>1835</v>
      </c>
      <c r="C42" s="30" t="s">
        <v>1207</v>
      </c>
      <c r="D42" s="13">
        <v>173923</v>
      </c>
      <c r="E42" s="14">
        <v>4614.53</v>
      </c>
      <c r="F42" s="15">
        <v>1.2200000000000001E-2</v>
      </c>
      <c r="G42" s="15"/>
    </row>
    <row r="43" spans="1:7" x14ac:dyDescent="0.3">
      <c r="A43" s="12" t="s">
        <v>1417</v>
      </c>
      <c r="B43" s="30" t="s">
        <v>1418</v>
      </c>
      <c r="C43" s="30" t="s">
        <v>1371</v>
      </c>
      <c r="D43" s="13">
        <v>1415721</v>
      </c>
      <c r="E43" s="14">
        <v>4386.6099999999997</v>
      </c>
      <c r="F43" s="15">
        <v>1.1599999999999999E-2</v>
      </c>
      <c r="G43" s="15"/>
    </row>
    <row r="44" spans="1:7" x14ac:dyDescent="0.3">
      <c r="A44" s="12" t="s">
        <v>1838</v>
      </c>
      <c r="B44" s="30" t="s">
        <v>1839</v>
      </c>
      <c r="C44" s="30" t="s">
        <v>1401</v>
      </c>
      <c r="D44" s="13">
        <v>889773</v>
      </c>
      <c r="E44" s="14">
        <v>4314.95</v>
      </c>
      <c r="F44" s="15">
        <v>1.14E-2</v>
      </c>
      <c r="G44" s="15"/>
    </row>
    <row r="45" spans="1:7" x14ac:dyDescent="0.3">
      <c r="A45" s="12" t="s">
        <v>1708</v>
      </c>
      <c r="B45" s="30" t="s">
        <v>1709</v>
      </c>
      <c r="C45" s="30" t="s">
        <v>1207</v>
      </c>
      <c r="D45" s="13">
        <v>117124</v>
      </c>
      <c r="E45" s="14">
        <v>4114.21</v>
      </c>
      <c r="F45" s="15">
        <v>1.0800000000000001E-2</v>
      </c>
      <c r="G45" s="15"/>
    </row>
    <row r="46" spans="1:7" x14ac:dyDescent="0.3">
      <c r="A46" s="12" t="s">
        <v>1932</v>
      </c>
      <c r="B46" s="30" t="s">
        <v>1933</v>
      </c>
      <c r="C46" s="30" t="s">
        <v>1207</v>
      </c>
      <c r="D46" s="13">
        <v>442624</v>
      </c>
      <c r="E46" s="14">
        <v>4052.89</v>
      </c>
      <c r="F46" s="15">
        <v>1.0699999999999999E-2</v>
      </c>
      <c r="G46" s="15"/>
    </row>
    <row r="47" spans="1:7" x14ac:dyDescent="0.3">
      <c r="A47" s="12" t="s">
        <v>1866</v>
      </c>
      <c r="B47" s="30" t="s">
        <v>1867</v>
      </c>
      <c r="C47" s="30" t="s">
        <v>1202</v>
      </c>
      <c r="D47" s="13">
        <v>1236654</v>
      </c>
      <c r="E47" s="14">
        <v>3726.66</v>
      </c>
      <c r="F47" s="15">
        <v>9.7999999999999997E-3</v>
      </c>
      <c r="G47" s="15"/>
    </row>
    <row r="48" spans="1:7" x14ac:dyDescent="0.3">
      <c r="A48" s="12" t="s">
        <v>1341</v>
      </c>
      <c r="B48" s="30" t="s">
        <v>1342</v>
      </c>
      <c r="C48" s="30" t="s">
        <v>1167</v>
      </c>
      <c r="D48" s="13">
        <v>398800</v>
      </c>
      <c r="E48" s="14">
        <v>3628.08</v>
      </c>
      <c r="F48" s="15">
        <v>9.5999999999999992E-3</v>
      </c>
      <c r="G48" s="15"/>
    </row>
    <row r="49" spans="1:7" x14ac:dyDescent="0.3">
      <c r="A49" s="12" t="s">
        <v>1441</v>
      </c>
      <c r="B49" s="30" t="s">
        <v>1442</v>
      </c>
      <c r="C49" s="30" t="s">
        <v>1295</v>
      </c>
      <c r="D49" s="13">
        <v>93373</v>
      </c>
      <c r="E49" s="14">
        <v>3517.08</v>
      </c>
      <c r="F49" s="15">
        <v>9.2999999999999992E-3</v>
      </c>
      <c r="G49" s="15"/>
    </row>
    <row r="50" spans="1:7" x14ac:dyDescent="0.3">
      <c r="A50" s="12" t="s">
        <v>1860</v>
      </c>
      <c r="B50" s="30" t="s">
        <v>1861</v>
      </c>
      <c r="C50" s="30" t="s">
        <v>1358</v>
      </c>
      <c r="D50" s="13">
        <v>130380</v>
      </c>
      <c r="E50" s="14">
        <v>3334.86</v>
      </c>
      <c r="F50" s="15">
        <v>8.8000000000000005E-3</v>
      </c>
      <c r="G50" s="15"/>
    </row>
    <row r="51" spans="1:7" x14ac:dyDescent="0.3">
      <c r="A51" s="12" t="s">
        <v>1175</v>
      </c>
      <c r="B51" s="30" t="s">
        <v>1176</v>
      </c>
      <c r="C51" s="30" t="s">
        <v>1164</v>
      </c>
      <c r="D51" s="13">
        <v>460197</v>
      </c>
      <c r="E51" s="14">
        <v>3227.59</v>
      </c>
      <c r="F51" s="15">
        <v>8.5000000000000006E-3</v>
      </c>
      <c r="G51" s="15"/>
    </row>
    <row r="52" spans="1:7" x14ac:dyDescent="0.3">
      <c r="A52" s="12" t="s">
        <v>1352</v>
      </c>
      <c r="B52" s="30" t="s">
        <v>1353</v>
      </c>
      <c r="C52" s="30" t="s">
        <v>1202</v>
      </c>
      <c r="D52" s="13">
        <v>1099073</v>
      </c>
      <c r="E52" s="14">
        <v>3158.74</v>
      </c>
      <c r="F52" s="15">
        <v>8.3000000000000001E-3</v>
      </c>
      <c r="G52" s="15"/>
    </row>
    <row r="53" spans="1:7" x14ac:dyDescent="0.3">
      <c r="A53" s="12" t="s">
        <v>1895</v>
      </c>
      <c r="B53" s="30" t="s">
        <v>1896</v>
      </c>
      <c r="C53" s="30" t="s">
        <v>1202</v>
      </c>
      <c r="D53" s="13">
        <v>102629</v>
      </c>
      <c r="E53" s="14">
        <v>3151.69</v>
      </c>
      <c r="F53" s="15">
        <v>8.3000000000000001E-3</v>
      </c>
      <c r="G53" s="15"/>
    </row>
    <row r="54" spans="1:7" x14ac:dyDescent="0.3">
      <c r="A54" s="12" t="s">
        <v>1313</v>
      </c>
      <c r="B54" s="30" t="s">
        <v>1314</v>
      </c>
      <c r="C54" s="30" t="s">
        <v>1202</v>
      </c>
      <c r="D54" s="13">
        <v>1690069</v>
      </c>
      <c r="E54" s="14">
        <v>3041.28</v>
      </c>
      <c r="F54" s="15">
        <v>8.0000000000000002E-3</v>
      </c>
      <c r="G54" s="15"/>
    </row>
    <row r="55" spans="1:7" x14ac:dyDescent="0.3">
      <c r="A55" s="12" t="s">
        <v>1889</v>
      </c>
      <c r="B55" s="30" t="s">
        <v>1890</v>
      </c>
      <c r="C55" s="30" t="s">
        <v>1302</v>
      </c>
      <c r="D55" s="13">
        <v>784507</v>
      </c>
      <c r="E55" s="14">
        <v>2666.93</v>
      </c>
      <c r="F55" s="15">
        <v>7.0000000000000001E-3</v>
      </c>
      <c r="G55" s="15"/>
    </row>
    <row r="56" spans="1:7" x14ac:dyDescent="0.3">
      <c r="A56" s="12" t="s">
        <v>1875</v>
      </c>
      <c r="B56" s="30" t="s">
        <v>1876</v>
      </c>
      <c r="C56" s="30" t="s">
        <v>1153</v>
      </c>
      <c r="D56" s="13">
        <v>10283131</v>
      </c>
      <c r="E56" s="14">
        <v>2653.05</v>
      </c>
      <c r="F56" s="15">
        <v>7.0000000000000001E-3</v>
      </c>
      <c r="G56" s="15"/>
    </row>
    <row r="57" spans="1:7" x14ac:dyDescent="0.3">
      <c r="A57" s="12" t="s">
        <v>1808</v>
      </c>
      <c r="B57" s="30" t="s">
        <v>1809</v>
      </c>
      <c r="C57" s="30" t="s">
        <v>1274</v>
      </c>
      <c r="D57" s="13">
        <v>143782</v>
      </c>
      <c r="E57" s="14">
        <v>2608.71</v>
      </c>
      <c r="F57" s="15">
        <v>6.8999999999999999E-3</v>
      </c>
      <c r="G57" s="15"/>
    </row>
    <row r="58" spans="1:7" x14ac:dyDescent="0.3">
      <c r="A58" s="12" t="s">
        <v>1858</v>
      </c>
      <c r="B58" s="30" t="s">
        <v>1859</v>
      </c>
      <c r="C58" s="30" t="s">
        <v>1145</v>
      </c>
      <c r="D58" s="13">
        <v>223444</v>
      </c>
      <c r="E58" s="14">
        <v>2422.13</v>
      </c>
      <c r="F58" s="15">
        <v>6.4000000000000003E-3</v>
      </c>
      <c r="G58" s="15"/>
    </row>
    <row r="59" spans="1:7" x14ac:dyDescent="0.3">
      <c r="A59" s="12" t="s">
        <v>1850</v>
      </c>
      <c r="B59" s="30" t="s">
        <v>1851</v>
      </c>
      <c r="C59" s="30" t="s">
        <v>1852</v>
      </c>
      <c r="D59" s="13">
        <v>4812</v>
      </c>
      <c r="E59" s="14">
        <v>1917.76</v>
      </c>
      <c r="F59" s="15">
        <v>5.1000000000000004E-3</v>
      </c>
      <c r="G59" s="15"/>
    </row>
    <row r="60" spans="1:7" x14ac:dyDescent="0.3">
      <c r="A60" s="12" t="s">
        <v>1272</v>
      </c>
      <c r="B60" s="30" t="s">
        <v>1273</v>
      </c>
      <c r="C60" s="30" t="s">
        <v>1274</v>
      </c>
      <c r="D60" s="13">
        <v>156767</v>
      </c>
      <c r="E60" s="14">
        <v>1809.64</v>
      </c>
      <c r="F60" s="15">
        <v>4.7999999999999996E-3</v>
      </c>
      <c r="G60" s="15"/>
    </row>
    <row r="61" spans="1:7" x14ac:dyDescent="0.3">
      <c r="A61" s="12" t="s">
        <v>1385</v>
      </c>
      <c r="B61" s="30" t="s">
        <v>1386</v>
      </c>
      <c r="C61" s="30" t="s">
        <v>1264</v>
      </c>
      <c r="D61" s="13">
        <v>434756</v>
      </c>
      <c r="E61" s="14">
        <v>1787.28</v>
      </c>
      <c r="F61" s="15">
        <v>4.7000000000000002E-3</v>
      </c>
      <c r="G61" s="15"/>
    </row>
    <row r="62" spans="1:7" x14ac:dyDescent="0.3">
      <c r="A62" s="12" t="s">
        <v>1725</v>
      </c>
      <c r="B62" s="30" t="s">
        <v>1726</v>
      </c>
      <c r="C62" s="30" t="s">
        <v>1153</v>
      </c>
      <c r="D62" s="13">
        <v>280944</v>
      </c>
      <c r="E62" s="14">
        <v>1560.36</v>
      </c>
      <c r="F62" s="15">
        <v>4.1000000000000003E-3</v>
      </c>
      <c r="G62" s="15"/>
    </row>
    <row r="63" spans="1:7" x14ac:dyDescent="0.3">
      <c r="A63" s="12" t="s">
        <v>1864</v>
      </c>
      <c r="B63" s="30" t="s">
        <v>1865</v>
      </c>
      <c r="C63" s="30" t="s">
        <v>1250</v>
      </c>
      <c r="D63" s="13">
        <v>129033</v>
      </c>
      <c r="E63" s="14">
        <v>1553.36</v>
      </c>
      <c r="F63" s="15">
        <v>4.1000000000000003E-3</v>
      </c>
      <c r="G63" s="15"/>
    </row>
    <row r="64" spans="1:7" x14ac:dyDescent="0.3">
      <c r="A64" s="12" t="s">
        <v>1954</v>
      </c>
      <c r="B64" s="30" t="s">
        <v>1955</v>
      </c>
      <c r="C64" s="30" t="s">
        <v>1366</v>
      </c>
      <c r="D64" s="13">
        <v>536609</v>
      </c>
      <c r="E64" s="14">
        <v>1523.97</v>
      </c>
      <c r="F64" s="15">
        <v>4.0000000000000001E-3</v>
      </c>
      <c r="G64" s="15"/>
    </row>
    <row r="65" spans="1:7" x14ac:dyDescent="0.3">
      <c r="A65" s="12" t="s">
        <v>1170</v>
      </c>
      <c r="B65" s="30" t="s">
        <v>1171</v>
      </c>
      <c r="C65" s="30" t="s">
        <v>1124</v>
      </c>
      <c r="D65" s="13">
        <v>280847</v>
      </c>
      <c r="E65" s="14">
        <v>1056.69</v>
      </c>
      <c r="F65" s="15">
        <v>2.8E-3</v>
      </c>
      <c r="G65" s="15"/>
    </row>
    <row r="66" spans="1:7" x14ac:dyDescent="0.3">
      <c r="A66" s="12" t="s">
        <v>2007</v>
      </c>
      <c r="B66" s="30" t="s">
        <v>2008</v>
      </c>
      <c r="C66" s="30" t="s">
        <v>1207</v>
      </c>
      <c r="D66" s="13">
        <v>22652</v>
      </c>
      <c r="E66" s="14">
        <v>933.6</v>
      </c>
      <c r="F66" s="15">
        <v>2.5000000000000001E-3</v>
      </c>
      <c r="G66" s="15"/>
    </row>
    <row r="67" spans="1:7" x14ac:dyDescent="0.3">
      <c r="A67" s="12" t="s">
        <v>1704</v>
      </c>
      <c r="B67" s="30" t="s">
        <v>1705</v>
      </c>
      <c r="C67" s="30" t="s">
        <v>1274</v>
      </c>
      <c r="D67" s="13">
        <v>160400</v>
      </c>
      <c r="E67" s="14">
        <v>910.83</v>
      </c>
      <c r="F67" s="15">
        <v>2.3999999999999998E-3</v>
      </c>
      <c r="G67" s="15"/>
    </row>
    <row r="68" spans="1:7" x14ac:dyDescent="0.3">
      <c r="A68" s="12" t="s">
        <v>1408</v>
      </c>
      <c r="B68" s="30" t="s">
        <v>1409</v>
      </c>
      <c r="C68" s="30" t="s">
        <v>1202</v>
      </c>
      <c r="D68" s="13">
        <v>101660</v>
      </c>
      <c r="E68" s="14">
        <v>777.5</v>
      </c>
      <c r="F68" s="15">
        <v>2E-3</v>
      </c>
      <c r="G68" s="15"/>
    </row>
    <row r="69" spans="1:7" x14ac:dyDescent="0.3">
      <c r="A69" s="16" t="s">
        <v>124</v>
      </c>
      <c r="B69" s="31"/>
      <c r="C69" s="31"/>
      <c r="D69" s="17"/>
      <c r="E69" s="37">
        <v>370562.12</v>
      </c>
      <c r="F69" s="38">
        <v>0.97599999999999998</v>
      </c>
      <c r="G69" s="20"/>
    </row>
    <row r="70" spans="1:7" x14ac:dyDescent="0.3">
      <c r="A70" s="16" t="s">
        <v>1477</v>
      </c>
      <c r="B70" s="30"/>
      <c r="C70" s="30"/>
      <c r="D70" s="13"/>
      <c r="E70" s="14"/>
      <c r="F70" s="15"/>
      <c r="G70" s="15"/>
    </row>
    <row r="71" spans="1:7" x14ac:dyDescent="0.3">
      <c r="A71" s="16" t="s">
        <v>124</v>
      </c>
      <c r="B71" s="30"/>
      <c r="C71" s="30"/>
      <c r="D71" s="13"/>
      <c r="E71" s="39" t="s">
        <v>112</v>
      </c>
      <c r="F71" s="40" t="s">
        <v>112</v>
      </c>
      <c r="G71" s="15"/>
    </row>
    <row r="72" spans="1:7" x14ac:dyDescent="0.3">
      <c r="A72" s="21" t="s">
        <v>154</v>
      </c>
      <c r="B72" s="32"/>
      <c r="C72" s="32"/>
      <c r="D72" s="22"/>
      <c r="E72" s="27">
        <v>370562.12</v>
      </c>
      <c r="F72" s="28">
        <v>0.97599999999999998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155</v>
      </c>
      <c r="B75" s="30"/>
      <c r="C75" s="30"/>
      <c r="D75" s="13"/>
      <c r="E75" s="14"/>
      <c r="F75" s="15"/>
      <c r="G75" s="15"/>
    </row>
    <row r="76" spans="1:7" x14ac:dyDescent="0.3">
      <c r="A76" s="12" t="s">
        <v>156</v>
      </c>
      <c r="B76" s="30"/>
      <c r="C76" s="30"/>
      <c r="D76" s="13"/>
      <c r="E76" s="14">
        <v>6858.88</v>
      </c>
      <c r="F76" s="15">
        <v>1.8100000000000002E-2</v>
      </c>
      <c r="G76" s="15">
        <v>6.8055000000000004E-2</v>
      </c>
    </row>
    <row r="77" spans="1:7" x14ac:dyDescent="0.3">
      <c r="A77" s="16" t="s">
        <v>124</v>
      </c>
      <c r="B77" s="31"/>
      <c r="C77" s="31"/>
      <c r="D77" s="17"/>
      <c r="E77" s="37">
        <v>6858.88</v>
      </c>
      <c r="F77" s="38">
        <v>1.8100000000000002E-2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154</v>
      </c>
      <c r="B79" s="32"/>
      <c r="C79" s="32"/>
      <c r="D79" s="22"/>
      <c r="E79" s="18">
        <v>6858.88</v>
      </c>
      <c r="F79" s="19">
        <v>1.8100000000000002E-2</v>
      </c>
      <c r="G79" s="20"/>
    </row>
    <row r="80" spans="1:7" x14ac:dyDescent="0.3">
      <c r="A80" s="12" t="s">
        <v>157</v>
      </c>
      <c r="B80" s="30"/>
      <c r="C80" s="30"/>
      <c r="D80" s="13"/>
      <c r="E80" s="14">
        <v>2.5577062000000002</v>
      </c>
      <c r="F80" s="15">
        <v>6.0000000000000002E-6</v>
      </c>
      <c r="G80" s="15"/>
    </row>
    <row r="81" spans="1:7" x14ac:dyDescent="0.3">
      <c r="A81" s="12" t="s">
        <v>158</v>
      </c>
      <c r="B81" s="30"/>
      <c r="C81" s="30"/>
      <c r="D81" s="13"/>
      <c r="E81" s="14">
        <v>2330.6022938000001</v>
      </c>
      <c r="F81" s="15">
        <v>5.8939999999999999E-3</v>
      </c>
      <c r="G81" s="15">
        <v>6.8055000000000004E-2</v>
      </c>
    </row>
    <row r="82" spans="1:7" x14ac:dyDescent="0.3">
      <c r="A82" s="25" t="s">
        <v>159</v>
      </c>
      <c r="B82" s="33"/>
      <c r="C82" s="33"/>
      <c r="D82" s="26"/>
      <c r="E82" s="27">
        <v>379754.16</v>
      </c>
      <c r="F82" s="28">
        <v>1</v>
      </c>
      <c r="G82" s="28"/>
    </row>
    <row r="87" spans="1:7" x14ac:dyDescent="0.3">
      <c r="A87" s="1" t="s">
        <v>162</v>
      </c>
    </row>
    <row r="88" spans="1:7" x14ac:dyDescent="0.3">
      <c r="A88" s="53" t="s">
        <v>163</v>
      </c>
      <c r="B88" s="34" t="s">
        <v>112</v>
      </c>
    </row>
    <row r="89" spans="1:7" x14ac:dyDescent="0.3">
      <c r="A89" t="s">
        <v>164</v>
      </c>
    </row>
    <row r="90" spans="1:7" x14ac:dyDescent="0.3">
      <c r="A90" t="s">
        <v>165</v>
      </c>
      <c r="B90" t="s">
        <v>166</v>
      </c>
      <c r="C90" t="s">
        <v>166</v>
      </c>
    </row>
    <row r="91" spans="1:7" x14ac:dyDescent="0.3">
      <c r="B91" s="54">
        <v>45169</v>
      </c>
      <c r="C91" s="54">
        <v>45198</v>
      </c>
    </row>
    <row r="92" spans="1:7" x14ac:dyDescent="0.3">
      <c r="A92" t="s">
        <v>170</v>
      </c>
      <c r="B92">
        <v>71.268000000000001</v>
      </c>
      <c r="C92">
        <v>72.313000000000002</v>
      </c>
      <c r="E92" s="2"/>
    </row>
    <row r="93" spans="1:7" x14ac:dyDescent="0.3">
      <c r="A93" t="s">
        <v>171</v>
      </c>
      <c r="B93">
        <v>51.965000000000003</v>
      </c>
      <c r="C93">
        <v>52.728000000000002</v>
      </c>
      <c r="E93" s="2"/>
    </row>
    <row r="94" spans="1:7" x14ac:dyDescent="0.3">
      <c r="A94" t="s">
        <v>634</v>
      </c>
      <c r="B94">
        <v>62.624000000000002</v>
      </c>
      <c r="C94">
        <v>63.470999999999997</v>
      </c>
      <c r="E94" s="2"/>
    </row>
    <row r="95" spans="1:7" x14ac:dyDescent="0.3">
      <c r="A95" t="s">
        <v>635</v>
      </c>
      <c r="B95">
        <v>36.104999999999997</v>
      </c>
      <c r="C95">
        <v>36.594000000000001</v>
      </c>
      <c r="E95" s="2"/>
    </row>
    <row r="96" spans="1:7" x14ac:dyDescent="0.3">
      <c r="E96" s="2"/>
    </row>
    <row r="97" spans="1:4" x14ac:dyDescent="0.3">
      <c r="A97" t="s">
        <v>181</v>
      </c>
      <c r="B97" s="34" t="s">
        <v>112</v>
      </c>
    </row>
    <row r="98" spans="1:4" x14ac:dyDescent="0.3">
      <c r="A98" t="s">
        <v>182</v>
      </c>
      <c r="B98" s="34" t="s">
        <v>112</v>
      </c>
    </row>
    <row r="99" spans="1:4" ht="30" customHeight="1" x14ac:dyDescent="0.3">
      <c r="A99" s="53" t="s">
        <v>183</v>
      </c>
      <c r="B99" s="34" t="s">
        <v>112</v>
      </c>
    </row>
    <row r="100" spans="1:4" ht="30" customHeight="1" x14ac:dyDescent="0.3">
      <c r="A100" s="53" t="s">
        <v>184</v>
      </c>
      <c r="B100" s="34" t="s">
        <v>112</v>
      </c>
    </row>
    <row r="101" spans="1:4" x14ac:dyDescent="0.3">
      <c r="A101" t="s">
        <v>1688</v>
      </c>
      <c r="B101" s="55">
        <v>0.55197499999999999</v>
      </c>
    </row>
    <row r="102" spans="1:4" ht="45" customHeight="1" x14ac:dyDescent="0.3">
      <c r="A102" s="53" t="s">
        <v>186</v>
      </c>
      <c r="B102" s="34" t="s">
        <v>112</v>
      </c>
    </row>
    <row r="103" spans="1:4" ht="30" customHeight="1" x14ac:dyDescent="0.3">
      <c r="A103" s="53" t="s">
        <v>187</v>
      </c>
      <c r="B103" s="34" t="s">
        <v>112</v>
      </c>
    </row>
    <row r="104" spans="1:4" ht="30" customHeight="1" x14ac:dyDescent="0.3">
      <c r="A104" s="53" t="s">
        <v>188</v>
      </c>
      <c r="B104" s="34" t="s">
        <v>112</v>
      </c>
    </row>
    <row r="105" spans="1:4" x14ac:dyDescent="0.3">
      <c r="A105" t="s">
        <v>189</v>
      </c>
      <c r="B105" s="34" t="s">
        <v>112</v>
      </c>
    </row>
    <row r="106" spans="1:4" x14ac:dyDescent="0.3">
      <c r="A106" t="s">
        <v>190</v>
      </c>
      <c r="B106" s="34" t="s">
        <v>112</v>
      </c>
    </row>
    <row r="108" spans="1:4" ht="70.05" customHeight="1" x14ac:dyDescent="0.3">
      <c r="A108" s="76" t="s">
        <v>200</v>
      </c>
      <c r="B108" s="76" t="s">
        <v>201</v>
      </c>
      <c r="C108" s="76" t="s">
        <v>5</v>
      </c>
      <c r="D108" s="76" t="s">
        <v>6</v>
      </c>
    </row>
    <row r="109" spans="1:4" ht="70.05" customHeight="1" x14ac:dyDescent="0.3">
      <c r="A109" s="76" t="s">
        <v>2585</v>
      </c>
      <c r="B109" s="76"/>
      <c r="C109" s="76" t="s">
        <v>82</v>
      </c>
      <c r="D10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1"/>
  <sheetViews>
    <sheetView showGridLines="0" workbookViewId="0">
      <pane ySplit="4" topLeftCell="A22" activePane="bottomLeft" state="frozen"/>
      <selection pane="bottomLeft" activeCell="H22" sqref="H22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2586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2587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801</v>
      </c>
      <c r="B10" s="30"/>
      <c r="C10" s="30"/>
      <c r="D10" s="13"/>
      <c r="E10" s="14"/>
      <c r="F10" s="15"/>
      <c r="G10" s="15"/>
    </row>
    <row r="11" spans="1:8" x14ac:dyDescent="0.3">
      <c r="A11" s="12" t="s">
        <v>2588</v>
      </c>
      <c r="B11" s="30" t="s">
        <v>2589</v>
      </c>
      <c r="C11" s="30"/>
      <c r="D11" s="13">
        <v>4700727</v>
      </c>
      <c r="E11" s="14">
        <v>3437.64</v>
      </c>
      <c r="F11" s="15">
        <v>0.50009999999999999</v>
      </c>
      <c r="G11" s="15"/>
    </row>
    <row r="12" spans="1:8" x14ac:dyDescent="0.3">
      <c r="A12" s="12" t="s">
        <v>2590</v>
      </c>
      <c r="B12" s="30" t="s">
        <v>2591</v>
      </c>
      <c r="C12" s="30"/>
      <c r="D12" s="13">
        <v>6737562</v>
      </c>
      <c r="E12" s="14">
        <v>3410.55</v>
      </c>
      <c r="F12" s="15">
        <v>0.49609999999999999</v>
      </c>
      <c r="G12" s="15"/>
    </row>
    <row r="13" spans="1:8" x14ac:dyDescent="0.3">
      <c r="A13" s="16" t="s">
        <v>124</v>
      </c>
      <c r="B13" s="31"/>
      <c r="C13" s="31"/>
      <c r="D13" s="17"/>
      <c r="E13" s="18">
        <v>6848.19</v>
      </c>
      <c r="F13" s="19">
        <v>0.99619999999999997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154</v>
      </c>
      <c r="B15" s="32"/>
      <c r="C15" s="32"/>
      <c r="D15" s="22"/>
      <c r="E15" s="18">
        <v>6848.19</v>
      </c>
      <c r="F15" s="19">
        <v>0.99619999999999997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155</v>
      </c>
      <c r="B17" s="30"/>
      <c r="C17" s="30"/>
      <c r="D17" s="13"/>
      <c r="E17" s="14"/>
      <c r="F17" s="15"/>
      <c r="G17" s="15"/>
    </row>
    <row r="18" spans="1:7" x14ac:dyDescent="0.3">
      <c r="A18" s="12" t="s">
        <v>156</v>
      </c>
      <c r="B18" s="30"/>
      <c r="C18" s="30"/>
      <c r="D18" s="13"/>
      <c r="E18" s="14">
        <v>25.98</v>
      </c>
      <c r="F18" s="15">
        <v>3.8E-3</v>
      </c>
      <c r="G18" s="15">
        <v>6.8055000000000004E-2</v>
      </c>
    </row>
    <row r="19" spans="1:7" x14ac:dyDescent="0.3">
      <c r="A19" s="16" t="s">
        <v>124</v>
      </c>
      <c r="B19" s="31"/>
      <c r="C19" s="31"/>
      <c r="D19" s="17"/>
      <c r="E19" s="18">
        <v>25.98</v>
      </c>
      <c r="F19" s="19">
        <v>3.8E-3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154</v>
      </c>
      <c r="B21" s="32"/>
      <c r="C21" s="32"/>
      <c r="D21" s="22"/>
      <c r="E21" s="18">
        <v>25.98</v>
      </c>
      <c r="F21" s="19">
        <v>3.8E-3</v>
      </c>
      <c r="G21" s="20"/>
    </row>
    <row r="22" spans="1:7" x14ac:dyDescent="0.3">
      <c r="A22" s="12" t="s">
        <v>157</v>
      </c>
      <c r="B22" s="30"/>
      <c r="C22" s="30"/>
      <c r="D22" s="13"/>
      <c r="E22" s="14">
        <v>9.6883000000000004E-3</v>
      </c>
      <c r="F22" s="15">
        <v>9.9999999999999995E-7</v>
      </c>
      <c r="G22" s="15"/>
    </row>
    <row r="23" spans="1:7" x14ac:dyDescent="0.3">
      <c r="A23" s="12" t="s">
        <v>158</v>
      </c>
      <c r="B23" s="30"/>
      <c r="C23" s="30"/>
      <c r="D23" s="13"/>
      <c r="E23" s="14">
        <v>7.0311700000000005E-2</v>
      </c>
      <c r="F23" s="24">
        <v>-9.9999999999999995E-7</v>
      </c>
      <c r="G23" s="15">
        <v>6.8055000000000004E-2</v>
      </c>
    </row>
    <row r="24" spans="1:7" x14ac:dyDescent="0.3">
      <c r="A24" s="25" t="s">
        <v>159</v>
      </c>
      <c r="B24" s="33"/>
      <c r="C24" s="33"/>
      <c r="D24" s="26"/>
      <c r="E24" s="27">
        <v>6874.25</v>
      </c>
      <c r="F24" s="28">
        <v>1</v>
      </c>
      <c r="G24" s="28"/>
    </row>
    <row r="29" spans="1:7" x14ac:dyDescent="0.3">
      <c r="A29" s="1" t="s">
        <v>162</v>
      </c>
    </row>
    <row r="30" spans="1:7" x14ac:dyDescent="0.3">
      <c r="A30" s="53" t="s">
        <v>163</v>
      </c>
      <c r="B30" s="34" t="s">
        <v>112</v>
      </c>
    </row>
    <row r="31" spans="1:7" x14ac:dyDescent="0.3">
      <c r="A31" t="s">
        <v>164</v>
      </c>
    </row>
    <row r="32" spans="1:7" x14ac:dyDescent="0.3">
      <c r="A32" t="s">
        <v>165</v>
      </c>
      <c r="B32" t="s">
        <v>166</v>
      </c>
      <c r="C32" t="s">
        <v>166</v>
      </c>
    </row>
    <row r="33" spans="1:5" x14ac:dyDescent="0.3">
      <c r="B33" s="54">
        <v>45169</v>
      </c>
      <c r="C33" s="54">
        <v>45198</v>
      </c>
    </row>
    <row r="34" spans="1:5" x14ac:dyDescent="0.3">
      <c r="A34" t="s">
        <v>170</v>
      </c>
      <c r="B34">
        <v>12.347</v>
      </c>
      <c r="C34">
        <v>11.968999999999999</v>
      </c>
      <c r="E34" s="2"/>
    </row>
    <row r="35" spans="1:5" x14ac:dyDescent="0.3">
      <c r="A35" t="s">
        <v>171</v>
      </c>
      <c r="B35">
        <v>12.348000000000001</v>
      </c>
      <c r="C35">
        <v>11.97</v>
      </c>
      <c r="E35" s="2"/>
    </row>
    <row r="36" spans="1:5" x14ac:dyDescent="0.3">
      <c r="A36" t="s">
        <v>634</v>
      </c>
      <c r="B36">
        <v>12.298</v>
      </c>
      <c r="C36">
        <v>11.917999999999999</v>
      </c>
      <c r="E36" s="2"/>
    </row>
    <row r="37" spans="1:5" x14ac:dyDescent="0.3">
      <c r="A37" t="s">
        <v>635</v>
      </c>
      <c r="B37">
        <v>12.298</v>
      </c>
      <c r="C37">
        <v>11.917999999999999</v>
      </c>
      <c r="E37" s="2"/>
    </row>
    <row r="38" spans="1:5" x14ac:dyDescent="0.3">
      <c r="E38" s="2"/>
    </row>
    <row r="39" spans="1:5" x14ac:dyDescent="0.3">
      <c r="A39" t="s">
        <v>181</v>
      </c>
      <c r="B39" s="34" t="s">
        <v>112</v>
      </c>
    </row>
    <row r="40" spans="1:5" x14ac:dyDescent="0.3">
      <c r="A40" t="s">
        <v>182</v>
      </c>
      <c r="B40" s="34" t="s">
        <v>112</v>
      </c>
    </row>
    <row r="41" spans="1:5" ht="30" customHeight="1" x14ac:dyDescent="0.3">
      <c r="A41" s="53" t="s">
        <v>183</v>
      </c>
      <c r="B41" s="34" t="s">
        <v>112</v>
      </c>
    </row>
    <row r="42" spans="1:5" ht="30" customHeight="1" x14ac:dyDescent="0.3">
      <c r="A42" s="53" t="s">
        <v>184</v>
      </c>
      <c r="B42" s="34" t="s">
        <v>112</v>
      </c>
    </row>
    <row r="43" spans="1:5" x14ac:dyDescent="0.3">
      <c r="A43" t="s">
        <v>185</v>
      </c>
      <c r="B43" s="34" t="s">
        <v>112</v>
      </c>
    </row>
    <row r="44" spans="1:5" ht="45" customHeight="1" x14ac:dyDescent="0.3">
      <c r="A44" s="53" t="s">
        <v>186</v>
      </c>
      <c r="B44" s="34" t="s">
        <v>112</v>
      </c>
    </row>
    <row r="45" spans="1:5" ht="30" customHeight="1" x14ac:dyDescent="0.3">
      <c r="A45" s="53" t="s">
        <v>187</v>
      </c>
      <c r="B45" s="34" t="s">
        <v>112</v>
      </c>
    </row>
    <row r="46" spans="1:5" ht="30" customHeight="1" x14ac:dyDescent="0.3">
      <c r="A46" s="53" t="s">
        <v>188</v>
      </c>
      <c r="B46" s="34" t="s">
        <v>112</v>
      </c>
    </row>
    <row r="47" spans="1:5" x14ac:dyDescent="0.3">
      <c r="A47" t="s">
        <v>189</v>
      </c>
      <c r="B47" s="34" t="s">
        <v>112</v>
      </c>
    </row>
    <row r="48" spans="1:5" x14ac:dyDescent="0.3">
      <c r="A48" t="s">
        <v>190</v>
      </c>
      <c r="B48" s="34" t="s">
        <v>112</v>
      </c>
    </row>
    <row r="50" spans="1:4" ht="70.05" customHeight="1" x14ac:dyDescent="0.3">
      <c r="A50" s="76" t="s">
        <v>200</v>
      </c>
      <c r="B50" s="76" t="s">
        <v>201</v>
      </c>
      <c r="C50" s="76" t="s">
        <v>5</v>
      </c>
      <c r="D50" s="76" t="s">
        <v>6</v>
      </c>
    </row>
    <row r="51" spans="1:4" ht="70.05" customHeight="1" x14ac:dyDescent="0.3">
      <c r="A51" s="76" t="s">
        <v>2592</v>
      </c>
      <c r="B51" s="76"/>
      <c r="C51" s="76" t="s">
        <v>84</v>
      </c>
      <c r="D5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39"/>
  <sheetViews>
    <sheetView showGridLines="0" workbookViewId="0">
      <pane ySplit="4" topLeftCell="A73" activePane="bottomLeft" state="frozen"/>
      <selection pane="bottomLeft" activeCell="C75" sqref="C75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2593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2594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2595</v>
      </c>
      <c r="B12" s="30" t="s">
        <v>2596</v>
      </c>
      <c r="C12" s="30" t="s">
        <v>117</v>
      </c>
      <c r="D12" s="13">
        <v>10000000</v>
      </c>
      <c r="E12" s="14">
        <v>9891.06</v>
      </c>
      <c r="F12" s="15">
        <v>4.5100000000000001E-2</v>
      </c>
      <c r="G12" s="15">
        <v>6.7002000000000006E-2</v>
      </c>
    </row>
    <row r="13" spans="1:8" x14ac:dyDescent="0.3">
      <c r="A13" s="12" t="s">
        <v>2597</v>
      </c>
      <c r="B13" s="30" t="s">
        <v>2598</v>
      </c>
      <c r="C13" s="30" t="s">
        <v>117</v>
      </c>
      <c r="D13" s="13">
        <v>9170800</v>
      </c>
      <c r="E13" s="14">
        <v>9047.1299999999992</v>
      </c>
      <c r="F13" s="15">
        <v>4.1300000000000003E-2</v>
      </c>
      <c r="G13" s="15">
        <v>6.7426E-2</v>
      </c>
    </row>
    <row r="14" spans="1:8" x14ac:dyDescent="0.3">
      <c r="A14" s="12" t="s">
        <v>1819</v>
      </c>
      <c r="B14" s="30" t="s">
        <v>1820</v>
      </c>
      <c r="C14" s="30" t="s">
        <v>117</v>
      </c>
      <c r="D14" s="13">
        <v>5000000</v>
      </c>
      <c r="E14" s="14">
        <v>4970.8</v>
      </c>
      <c r="F14" s="15">
        <v>2.2700000000000001E-2</v>
      </c>
      <c r="G14" s="15">
        <v>6.7003999999999994E-2</v>
      </c>
    </row>
    <row r="15" spans="1:8" x14ac:dyDescent="0.3">
      <c r="A15" s="12" t="s">
        <v>1659</v>
      </c>
      <c r="B15" s="30" t="s">
        <v>1660</v>
      </c>
      <c r="C15" s="30" t="s">
        <v>117</v>
      </c>
      <c r="D15" s="13">
        <v>5000000</v>
      </c>
      <c r="E15" s="14">
        <v>4964.46</v>
      </c>
      <c r="F15" s="15">
        <v>2.2599999999999999E-2</v>
      </c>
      <c r="G15" s="15">
        <v>6.7000000000000004E-2</v>
      </c>
    </row>
    <row r="16" spans="1:8" x14ac:dyDescent="0.3">
      <c r="A16" s="12" t="s">
        <v>2599</v>
      </c>
      <c r="B16" s="30" t="s">
        <v>2600</v>
      </c>
      <c r="C16" s="30" t="s">
        <v>117</v>
      </c>
      <c r="D16" s="13">
        <v>5000000</v>
      </c>
      <c r="E16" s="14">
        <v>4951.67</v>
      </c>
      <c r="F16" s="15">
        <v>2.2599999999999999E-2</v>
      </c>
      <c r="G16" s="15">
        <v>6.7216999999999999E-2</v>
      </c>
    </row>
    <row r="17" spans="1:7" x14ac:dyDescent="0.3">
      <c r="A17" s="16" t="s">
        <v>124</v>
      </c>
      <c r="B17" s="31"/>
      <c r="C17" s="31"/>
      <c r="D17" s="17"/>
      <c r="E17" s="18">
        <v>33825.120000000003</v>
      </c>
      <c r="F17" s="19">
        <v>0.15429999999999999</v>
      </c>
      <c r="G17" s="20"/>
    </row>
    <row r="18" spans="1:7" x14ac:dyDescent="0.3">
      <c r="A18" s="16" t="s">
        <v>125</v>
      </c>
      <c r="B18" s="30"/>
      <c r="C18" s="30"/>
      <c r="D18" s="13"/>
      <c r="E18" s="14"/>
      <c r="F18" s="15"/>
      <c r="G18" s="15"/>
    </row>
    <row r="19" spans="1:7" x14ac:dyDescent="0.3">
      <c r="A19" s="12" t="s">
        <v>2601</v>
      </c>
      <c r="B19" s="30" t="s">
        <v>2602</v>
      </c>
      <c r="C19" s="30" t="s">
        <v>128</v>
      </c>
      <c r="D19" s="13">
        <v>10000000</v>
      </c>
      <c r="E19" s="14">
        <v>9878.15</v>
      </c>
      <c r="F19" s="15">
        <v>4.5100000000000001E-2</v>
      </c>
      <c r="G19" s="15">
        <v>7.0349999999999996E-2</v>
      </c>
    </row>
    <row r="20" spans="1:7" x14ac:dyDescent="0.3">
      <c r="A20" s="12" t="s">
        <v>2603</v>
      </c>
      <c r="B20" s="30" t="s">
        <v>2604</v>
      </c>
      <c r="C20" s="30" t="s">
        <v>128</v>
      </c>
      <c r="D20" s="13">
        <v>7500000</v>
      </c>
      <c r="E20" s="14">
        <v>7444.37</v>
      </c>
      <c r="F20" s="15">
        <v>3.4000000000000002E-2</v>
      </c>
      <c r="G20" s="15">
        <v>6.9947999999999996E-2</v>
      </c>
    </row>
    <row r="21" spans="1:7" x14ac:dyDescent="0.3">
      <c r="A21" s="12" t="s">
        <v>2605</v>
      </c>
      <c r="B21" s="30" t="s">
        <v>2606</v>
      </c>
      <c r="C21" s="30" t="s">
        <v>141</v>
      </c>
      <c r="D21" s="13">
        <v>7500000</v>
      </c>
      <c r="E21" s="14">
        <v>7433.48</v>
      </c>
      <c r="F21" s="15">
        <v>3.39E-2</v>
      </c>
      <c r="G21" s="15">
        <v>6.9500999999999993E-2</v>
      </c>
    </row>
    <row r="22" spans="1:7" x14ac:dyDescent="0.3">
      <c r="A22" s="12" t="s">
        <v>2607</v>
      </c>
      <c r="B22" s="30" t="s">
        <v>2608</v>
      </c>
      <c r="C22" s="30" t="s">
        <v>128</v>
      </c>
      <c r="D22" s="13">
        <v>7500000</v>
      </c>
      <c r="E22" s="14">
        <v>7413.4</v>
      </c>
      <c r="F22" s="15">
        <v>3.3799999999999997E-2</v>
      </c>
      <c r="G22" s="15">
        <v>6.9903000000000007E-2</v>
      </c>
    </row>
    <row r="23" spans="1:7" x14ac:dyDescent="0.3">
      <c r="A23" s="12" t="s">
        <v>2609</v>
      </c>
      <c r="B23" s="30" t="s">
        <v>2610</v>
      </c>
      <c r="C23" s="30" t="s">
        <v>141</v>
      </c>
      <c r="D23" s="13">
        <v>5000000</v>
      </c>
      <c r="E23" s="14">
        <v>4997.09</v>
      </c>
      <c r="F23" s="15">
        <v>2.2800000000000001E-2</v>
      </c>
      <c r="G23" s="15">
        <v>7.0912000000000003E-2</v>
      </c>
    </row>
    <row r="24" spans="1:7" x14ac:dyDescent="0.3">
      <c r="A24" s="12" t="s">
        <v>2611</v>
      </c>
      <c r="B24" s="30" t="s">
        <v>2612</v>
      </c>
      <c r="C24" s="30" t="s">
        <v>141</v>
      </c>
      <c r="D24" s="13">
        <v>5000000</v>
      </c>
      <c r="E24" s="14">
        <v>4942.96</v>
      </c>
      <c r="F24" s="15">
        <v>2.2599999999999999E-2</v>
      </c>
      <c r="G24" s="15">
        <v>7.0199999999999999E-2</v>
      </c>
    </row>
    <row r="25" spans="1:7" x14ac:dyDescent="0.3">
      <c r="A25" s="12" t="s">
        <v>2613</v>
      </c>
      <c r="B25" s="30" t="s">
        <v>2614</v>
      </c>
      <c r="C25" s="30" t="s">
        <v>128</v>
      </c>
      <c r="D25" s="13">
        <v>5000000</v>
      </c>
      <c r="E25" s="14">
        <v>4930.18</v>
      </c>
      <c r="F25" s="15">
        <v>2.2499999999999999E-2</v>
      </c>
      <c r="G25" s="15">
        <v>6.9851999999999997E-2</v>
      </c>
    </row>
    <row r="26" spans="1:7" x14ac:dyDescent="0.3">
      <c r="A26" s="12" t="s">
        <v>2615</v>
      </c>
      <c r="B26" s="30" t="s">
        <v>2616</v>
      </c>
      <c r="C26" s="30" t="s">
        <v>128</v>
      </c>
      <c r="D26" s="13">
        <v>2500000</v>
      </c>
      <c r="E26" s="14">
        <v>2489.25</v>
      </c>
      <c r="F26" s="15">
        <v>1.14E-2</v>
      </c>
      <c r="G26" s="15">
        <v>7.1632000000000001E-2</v>
      </c>
    </row>
    <row r="27" spans="1:7" x14ac:dyDescent="0.3">
      <c r="A27" s="12" t="s">
        <v>2617</v>
      </c>
      <c r="B27" s="30" t="s">
        <v>2618</v>
      </c>
      <c r="C27" s="30" t="s">
        <v>128</v>
      </c>
      <c r="D27" s="13">
        <v>2500000</v>
      </c>
      <c r="E27" s="14">
        <v>2468.4699999999998</v>
      </c>
      <c r="F27" s="15">
        <v>1.1299999999999999E-2</v>
      </c>
      <c r="G27" s="15">
        <v>7.0650000000000004E-2</v>
      </c>
    </row>
    <row r="28" spans="1:7" x14ac:dyDescent="0.3">
      <c r="A28" s="12" t="s">
        <v>2619</v>
      </c>
      <c r="B28" s="30" t="s">
        <v>2620</v>
      </c>
      <c r="C28" s="30" t="s">
        <v>128</v>
      </c>
      <c r="D28" s="13">
        <v>2500000</v>
      </c>
      <c r="E28" s="14">
        <v>2458.9299999999998</v>
      </c>
      <c r="F28" s="15">
        <v>1.12E-2</v>
      </c>
      <c r="G28" s="15">
        <v>7.0078000000000001E-2</v>
      </c>
    </row>
    <row r="29" spans="1:7" x14ac:dyDescent="0.3">
      <c r="A29" s="16" t="s">
        <v>124</v>
      </c>
      <c r="B29" s="31"/>
      <c r="C29" s="31"/>
      <c r="D29" s="17"/>
      <c r="E29" s="18">
        <v>54456.28</v>
      </c>
      <c r="F29" s="19">
        <v>0.24859999999999999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147</v>
      </c>
      <c r="B31" s="30"/>
      <c r="C31" s="30"/>
      <c r="D31" s="13"/>
      <c r="E31" s="14"/>
      <c r="F31" s="15"/>
      <c r="G31" s="15"/>
    </row>
    <row r="32" spans="1:7" x14ac:dyDescent="0.3">
      <c r="A32" s="12" t="s">
        <v>2621</v>
      </c>
      <c r="B32" s="30" t="s">
        <v>2622</v>
      </c>
      <c r="C32" s="30" t="s">
        <v>128</v>
      </c>
      <c r="D32" s="13">
        <v>10000000</v>
      </c>
      <c r="E32" s="14">
        <v>9951.27</v>
      </c>
      <c r="F32" s="15">
        <v>4.5400000000000003E-2</v>
      </c>
      <c r="G32" s="15">
        <v>7.1494000000000002E-2</v>
      </c>
    </row>
    <row r="33" spans="1:7" x14ac:dyDescent="0.3">
      <c r="A33" s="12" t="s">
        <v>2623</v>
      </c>
      <c r="B33" s="30" t="s">
        <v>2624</v>
      </c>
      <c r="C33" s="30" t="s">
        <v>128</v>
      </c>
      <c r="D33" s="13">
        <v>10000000</v>
      </c>
      <c r="E33" s="14">
        <v>9942.59</v>
      </c>
      <c r="F33" s="15">
        <v>4.5400000000000003E-2</v>
      </c>
      <c r="G33" s="15">
        <v>7.0251999999999995E-2</v>
      </c>
    </row>
    <row r="34" spans="1:7" x14ac:dyDescent="0.3">
      <c r="A34" s="12" t="s">
        <v>2625</v>
      </c>
      <c r="B34" s="30" t="s">
        <v>2626</v>
      </c>
      <c r="C34" s="30" t="s">
        <v>128</v>
      </c>
      <c r="D34" s="13">
        <v>7500000</v>
      </c>
      <c r="E34" s="14">
        <v>7492.64</v>
      </c>
      <c r="F34" s="15">
        <v>3.4200000000000001E-2</v>
      </c>
      <c r="G34" s="15">
        <v>7.1720000000000006E-2</v>
      </c>
    </row>
    <row r="35" spans="1:7" x14ac:dyDescent="0.3">
      <c r="A35" s="12" t="s">
        <v>2627</v>
      </c>
      <c r="B35" s="30" t="s">
        <v>2628</v>
      </c>
      <c r="C35" s="30" t="s">
        <v>128</v>
      </c>
      <c r="D35" s="13">
        <v>7500000</v>
      </c>
      <c r="E35" s="14">
        <v>7412.72</v>
      </c>
      <c r="F35" s="15">
        <v>3.3799999999999997E-2</v>
      </c>
      <c r="G35" s="15">
        <v>7.0451E-2</v>
      </c>
    </row>
    <row r="36" spans="1:7" x14ac:dyDescent="0.3">
      <c r="A36" s="12" t="s">
        <v>2629</v>
      </c>
      <c r="B36" s="30" t="s">
        <v>2630</v>
      </c>
      <c r="C36" s="30" t="s">
        <v>128</v>
      </c>
      <c r="D36" s="13">
        <v>5000000</v>
      </c>
      <c r="E36" s="14">
        <v>4994.87</v>
      </c>
      <c r="F36" s="15">
        <v>2.2800000000000001E-2</v>
      </c>
      <c r="G36" s="15">
        <v>7.5010999999999994E-2</v>
      </c>
    </row>
    <row r="37" spans="1:7" x14ac:dyDescent="0.3">
      <c r="A37" s="12" t="s">
        <v>2631</v>
      </c>
      <c r="B37" s="30" t="s">
        <v>2632</v>
      </c>
      <c r="C37" s="30" t="s">
        <v>141</v>
      </c>
      <c r="D37" s="13">
        <v>5000000</v>
      </c>
      <c r="E37" s="14">
        <v>4990.9399999999996</v>
      </c>
      <c r="F37" s="15">
        <v>2.2800000000000001E-2</v>
      </c>
      <c r="G37" s="15">
        <v>7.3639999999999997E-2</v>
      </c>
    </row>
    <row r="38" spans="1:7" x14ac:dyDescent="0.3">
      <c r="A38" s="12" t="s">
        <v>2633</v>
      </c>
      <c r="B38" s="30" t="s">
        <v>2634</v>
      </c>
      <c r="C38" s="30" t="s">
        <v>128</v>
      </c>
      <c r="D38" s="13">
        <v>5000000</v>
      </c>
      <c r="E38" s="14">
        <v>4984.6499999999996</v>
      </c>
      <c r="F38" s="15">
        <v>2.2700000000000001E-2</v>
      </c>
      <c r="G38" s="15">
        <v>7.0250000000000007E-2</v>
      </c>
    </row>
    <row r="39" spans="1:7" x14ac:dyDescent="0.3">
      <c r="A39" s="12" t="s">
        <v>2635</v>
      </c>
      <c r="B39" s="30" t="s">
        <v>2636</v>
      </c>
      <c r="C39" s="30" t="s">
        <v>141</v>
      </c>
      <c r="D39" s="13">
        <v>5000000</v>
      </c>
      <c r="E39" s="14">
        <v>4981.3999999999996</v>
      </c>
      <c r="F39" s="15">
        <v>2.2700000000000001E-2</v>
      </c>
      <c r="G39" s="15">
        <v>7.1748999999999993E-2</v>
      </c>
    </row>
    <row r="40" spans="1:7" x14ac:dyDescent="0.3">
      <c r="A40" s="12" t="s">
        <v>2637</v>
      </c>
      <c r="B40" s="30" t="s">
        <v>2638</v>
      </c>
      <c r="C40" s="30" t="s">
        <v>128</v>
      </c>
      <c r="D40" s="13">
        <v>5000000</v>
      </c>
      <c r="E40" s="14">
        <v>4981.0600000000004</v>
      </c>
      <c r="F40" s="15">
        <v>2.2700000000000001E-2</v>
      </c>
      <c r="G40" s="15">
        <v>7.3046E-2</v>
      </c>
    </row>
    <row r="41" spans="1:7" x14ac:dyDescent="0.3">
      <c r="A41" s="12" t="s">
        <v>2639</v>
      </c>
      <c r="B41" s="30" t="s">
        <v>2640</v>
      </c>
      <c r="C41" s="30" t="s">
        <v>128</v>
      </c>
      <c r="D41" s="13">
        <v>5000000</v>
      </c>
      <c r="E41" s="14">
        <v>4975.04</v>
      </c>
      <c r="F41" s="15">
        <v>2.2700000000000001E-2</v>
      </c>
      <c r="G41" s="15">
        <v>7.0453000000000002E-2</v>
      </c>
    </row>
    <row r="42" spans="1:7" x14ac:dyDescent="0.3">
      <c r="A42" s="12" t="s">
        <v>2641</v>
      </c>
      <c r="B42" s="30" t="s">
        <v>2642</v>
      </c>
      <c r="C42" s="30" t="s">
        <v>128</v>
      </c>
      <c r="D42" s="13">
        <v>5000000</v>
      </c>
      <c r="E42" s="14">
        <v>4973.8</v>
      </c>
      <c r="F42" s="15">
        <v>2.2700000000000001E-2</v>
      </c>
      <c r="G42" s="15">
        <v>7.3949000000000001E-2</v>
      </c>
    </row>
    <row r="43" spans="1:7" x14ac:dyDescent="0.3">
      <c r="A43" s="12" t="s">
        <v>2643</v>
      </c>
      <c r="B43" s="30" t="s">
        <v>2644</v>
      </c>
      <c r="C43" s="30" t="s">
        <v>128</v>
      </c>
      <c r="D43" s="13">
        <v>5000000</v>
      </c>
      <c r="E43" s="14">
        <v>4964.55</v>
      </c>
      <c r="F43" s="15">
        <v>2.2599999999999999E-2</v>
      </c>
      <c r="G43" s="15">
        <v>7.0451E-2</v>
      </c>
    </row>
    <row r="44" spans="1:7" x14ac:dyDescent="0.3">
      <c r="A44" s="12" t="s">
        <v>2645</v>
      </c>
      <c r="B44" s="30" t="s">
        <v>2646</v>
      </c>
      <c r="C44" s="30" t="s">
        <v>128</v>
      </c>
      <c r="D44" s="13">
        <v>5000000</v>
      </c>
      <c r="E44" s="14">
        <v>4952.18</v>
      </c>
      <c r="F44" s="15">
        <v>2.2599999999999999E-2</v>
      </c>
      <c r="G44" s="15">
        <v>7.0499000000000006E-2</v>
      </c>
    </row>
    <row r="45" spans="1:7" x14ac:dyDescent="0.3">
      <c r="A45" s="12" t="s">
        <v>2647</v>
      </c>
      <c r="B45" s="30" t="s">
        <v>2648</v>
      </c>
      <c r="C45" s="30" t="s">
        <v>128</v>
      </c>
      <c r="D45" s="13">
        <v>5000000</v>
      </c>
      <c r="E45" s="14">
        <v>4949.59</v>
      </c>
      <c r="F45" s="15">
        <v>2.2599999999999999E-2</v>
      </c>
      <c r="G45" s="15">
        <v>7.2900999999999994E-2</v>
      </c>
    </row>
    <row r="46" spans="1:7" x14ac:dyDescent="0.3">
      <c r="A46" s="12" t="s">
        <v>2649</v>
      </c>
      <c r="B46" s="30" t="s">
        <v>2650</v>
      </c>
      <c r="C46" s="30" t="s">
        <v>128</v>
      </c>
      <c r="D46" s="13">
        <v>5000000</v>
      </c>
      <c r="E46" s="14">
        <v>4948.3500000000004</v>
      </c>
      <c r="F46" s="15">
        <v>2.2599999999999999E-2</v>
      </c>
      <c r="G46" s="15">
        <v>7.6200000000000004E-2</v>
      </c>
    </row>
    <row r="47" spans="1:7" x14ac:dyDescent="0.3">
      <c r="A47" s="12" t="s">
        <v>2651</v>
      </c>
      <c r="B47" s="30" t="s">
        <v>2652</v>
      </c>
      <c r="C47" s="30" t="s">
        <v>128</v>
      </c>
      <c r="D47" s="13">
        <v>5000000</v>
      </c>
      <c r="E47" s="14">
        <v>4947.04</v>
      </c>
      <c r="F47" s="15">
        <v>2.2599999999999999E-2</v>
      </c>
      <c r="G47" s="15">
        <v>7.5150999999999996E-2</v>
      </c>
    </row>
    <row r="48" spans="1:7" x14ac:dyDescent="0.3">
      <c r="A48" s="12" t="s">
        <v>2653</v>
      </c>
      <c r="B48" s="30" t="s">
        <v>2654</v>
      </c>
      <c r="C48" s="30" t="s">
        <v>128</v>
      </c>
      <c r="D48" s="13">
        <v>5000000</v>
      </c>
      <c r="E48" s="14">
        <v>4931.42</v>
      </c>
      <c r="F48" s="15">
        <v>2.2499999999999999E-2</v>
      </c>
      <c r="G48" s="15">
        <v>7.0499000000000006E-2</v>
      </c>
    </row>
    <row r="49" spans="1:7" x14ac:dyDescent="0.3">
      <c r="A49" s="12" t="s">
        <v>2655</v>
      </c>
      <c r="B49" s="30" t="s">
        <v>2656</v>
      </c>
      <c r="C49" s="30" t="s">
        <v>128</v>
      </c>
      <c r="D49" s="13">
        <v>2500000</v>
      </c>
      <c r="E49" s="14">
        <v>2494.44</v>
      </c>
      <c r="F49" s="15">
        <v>1.14E-2</v>
      </c>
      <c r="G49" s="15">
        <v>7.3994000000000004E-2</v>
      </c>
    </row>
    <row r="50" spans="1:7" x14ac:dyDescent="0.3">
      <c r="A50" s="12" t="s">
        <v>2657</v>
      </c>
      <c r="B50" s="30" t="s">
        <v>2658</v>
      </c>
      <c r="C50" s="30" t="s">
        <v>128</v>
      </c>
      <c r="D50" s="13">
        <v>2500000</v>
      </c>
      <c r="E50" s="14">
        <v>2489.98</v>
      </c>
      <c r="F50" s="15">
        <v>1.14E-2</v>
      </c>
      <c r="G50" s="15">
        <v>7.7296000000000004E-2</v>
      </c>
    </row>
    <row r="51" spans="1:7" x14ac:dyDescent="0.3">
      <c r="A51" s="12" t="s">
        <v>2659</v>
      </c>
      <c r="B51" s="30" t="s">
        <v>2660</v>
      </c>
      <c r="C51" s="30" t="s">
        <v>141</v>
      </c>
      <c r="D51" s="13">
        <v>2500000</v>
      </c>
      <c r="E51" s="14">
        <v>2480.98</v>
      </c>
      <c r="F51" s="15">
        <v>1.1299999999999999E-2</v>
      </c>
      <c r="G51" s="15">
        <v>7.1748999999999993E-2</v>
      </c>
    </row>
    <row r="52" spans="1:7" x14ac:dyDescent="0.3">
      <c r="A52" s="12" t="s">
        <v>2661</v>
      </c>
      <c r="B52" s="30" t="s">
        <v>2662</v>
      </c>
      <c r="C52" s="30" t="s">
        <v>128</v>
      </c>
      <c r="D52" s="13">
        <v>2500000</v>
      </c>
      <c r="E52" s="14">
        <v>2480.86</v>
      </c>
      <c r="F52" s="15">
        <v>1.1299999999999999E-2</v>
      </c>
      <c r="G52" s="15">
        <v>7.4099999999999999E-2</v>
      </c>
    </row>
    <row r="53" spans="1:7" x14ac:dyDescent="0.3">
      <c r="A53" s="12" t="s">
        <v>2663</v>
      </c>
      <c r="B53" s="30" t="s">
        <v>2664</v>
      </c>
      <c r="C53" s="30" t="s">
        <v>128</v>
      </c>
      <c r="D53" s="13">
        <v>2500000</v>
      </c>
      <c r="E53" s="14">
        <v>2464.23</v>
      </c>
      <c r="F53" s="15">
        <v>1.12E-2</v>
      </c>
      <c r="G53" s="15">
        <v>7.0648000000000002E-2</v>
      </c>
    </row>
    <row r="54" spans="1:7" x14ac:dyDescent="0.3">
      <c r="A54" s="16" t="s">
        <v>124</v>
      </c>
      <c r="B54" s="31"/>
      <c r="C54" s="31"/>
      <c r="D54" s="17"/>
      <c r="E54" s="18">
        <v>111784.6</v>
      </c>
      <c r="F54" s="19">
        <v>0.51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21" t="s">
        <v>154</v>
      </c>
      <c r="B56" s="32"/>
      <c r="C56" s="32"/>
      <c r="D56" s="22"/>
      <c r="E56" s="18">
        <v>200066</v>
      </c>
      <c r="F56" s="19">
        <v>0.91290000000000004</v>
      </c>
      <c r="G56" s="20"/>
    </row>
    <row r="57" spans="1:7" x14ac:dyDescent="0.3">
      <c r="A57" s="12"/>
      <c r="B57" s="30"/>
      <c r="C57" s="30"/>
      <c r="D57" s="13"/>
      <c r="E57" s="14"/>
      <c r="F57" s="15"/>
      <c r="G57" s="15"/>
    </row>
    <row r="58" spans="1:7" x14ac:dyDescent="0.3">
      <c r="A58" s="12"/>
      <c r="B58" s="30"/>
      <c r="C58" s="30"/>
      <c r="D58" s="13"/>
      <c r="E58" s="14"/>
      <c r="F58" s="15"/>
      <c r="G58" s="15"/>
    </row>
    <row r="59" spans="1:7" x14ac:dyDescent="0.3">
      <c r="A59" s="16" t="s">
        <v>155</v>
      </c>
      <c r="B59" s="30"/>
      <c r="C59" s="30"/>
      <c r="D59" s="13"/>
      <c r="E59" s="14"/>
      <c r="F59" s="15"/>
      <c r="G59" s="15"/>
    </row>
    <row r="60" spans="1:7" x14ac:dyDescent="0.3">
      <c r="A60" s="12" t="s">
        <v>156</v>
      </c>
      <c r="B60" s="30"/>
      <c r="C60" s="30"/>
      <c r="D60" s="13"/>
      <c r="E60" s="14">
        <v>19157.71</v>
      </c>
      <c r="F60" s="15">
        <v>8.7400000000000005E-2</v>
      </c>
      <c r="G60" s="15">
        <v>6.8055000000000004E-2</v>
      </c>
    </row>
    <row r="61" spans="1:7" x14ac:dyDescent="0.3">
      <c r="A61" s="16" t="s">
        <v>124</v>
      </c>
      <c r="B61" s="31"/>
      <c r="C61" s="31"/>
      <c r="D61" s="17"/>
      <c r="E61" s="18">
        <v>19157.71</v>
      </c>
      <c r="F61" s="19">
        <v>8.7400000000000005E-2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21" t="s">
        <v>154</v>
      </c>
      <c r="B63" s="32"/>
      <c r="C63" s="32"/>
      <c r="D63" s="22"/>
      <c r="E63" s="18">
        <v>19157.71</v>
      </c>
      <c r="F63" s="19">
        <v>8.7400000000000005E-2</v>
      </c>
      <c r="G63" s="20"/>
    </row>
    <row r="64" spans="1:7" x14ac:dyDescent="0.3">
      <c r="A64" s="12" t="s">
        <v>157</v>
      </c>
      <c r="B64" s="30"/>
      <c r="C64" s="30"/>
      <c r="D64" s="13"/>
      <c r="E64" s="14">
        <v>7.1439895</v>
      </c>
      <c r="F64" s="15">
        <v>3.1999999999999999E-5</v>
      </c>
      <c r="G64" s="15"/>
    </row>
    <row r="65" spans="1:7" x14ac:dyDescent="0.3">
      <c r="A65" s="12" t="s">
        <v>158</v>
      </c>
      <c r="B65" s="30"/>
      <c r="C65" s="30"/>
      <c r="D65" s="13"/>
      <c r="E65" s="23">
        <v>-44.823989500000003</v>
      </c>
      <c r="F65" s="24">
        <v>-3.3199999999999999E-4</v>
      </c>
      <c r="G65" s="15">
        <v>6.8055000000000004E-2</v>
      </c>
    </row>
    <row r="66" spans="1:7" x14ac:dyDescent="0.3">
      <c r="A66" s="25" t="s">
        <v>159</v>
      </c>
      <c r="B66" s="33"/>
      <c r="C66" s="33"/>
      <c r="D66" s="26"/>
      <c r="E66" s="27">
        <v>219186.03</v>
      </c>
      <c r="F66" s="28">
        <v>1</v>
      </c>
      <c r="G66" s="28"/>
    </row>
    <row r="68" spans="1:7" x14ac:dyDescent="0.3">
      <c r="A68" s="1" t="s">
        <v>160</v>
      </c>
    </row>
    <row r="69" spans="1:7" x14ac:dyDescent="0.3">
      <c r="A69" s="1" t="s">
        <v>161</v>
      </c>
    </row>
    <row r="71" spans="1:7" x14ac:dyDescent="0.3">
      <c r="A71" s="1" t="s">
        <v>162</v>
      </c>
    </row>
    <row r="72" spans="1:7" x14ac:dyDescent="0.3">
      <c r="A72" s="53" t="s">
        <v>163</v>
      </c>
      <c r="B72" s="34" t="s">
        <v>112</v>
      </c>
    </row>
    <row r="73" spans="1:7" x14ac:dyDescent="0.3">
      <c r="A73" t="s">
        <v>164</v>
      </c>
    </row>
    <row r="74" spans="1:7" x14ac:dyDescent="0.3">
      <c r="A74" t="s">
        <v>300</v>
      </c>
      <c r="B74" t="s">
        <v>166</v>
      </c>
      <c r="C74" t="s">
        <v>166</v>
      </c>
    </row>
    <row r="75" spans="1:7" x14ac:dyDescent="0.3">
      <c r="B75" s="54">
        <v>45169</v>
      </c>
      <c r="C75" s="54">
        <v>45199</v>
      </c>
    </row>
    <row r="76" spans="1:7" x14ac:dyDescent="0.3">
      <c r="A76" t="s">
        <v>167</v>
      </c>
      <c r="B76">
        <v>2989.9404</v>
      </c>
      <c r="C76">
        <v>3006.8325</v>
      </c>
      <c r="E76" s="2"/>
    </row>
    <row r="77" spans="1:7" x14ac:dyDescent="0.3">
      <c r="A77" t="s">
        <v>168</v>
      </c>
      <c r="B77">
        <v>1739.5065999999999</v>
      </c>
      <c r="C77">
        <v>1749.3335999999999</v>
      </c>
      <c r="E77" s="2"/>
    </row>
    <row r="78" spans="1:7" x14ac:dyDescent="0.3">
      <c r="A78" t="s">
        <v>1103</v>
      </c>
      <c r="B78">
        <v>1031.0535</v>
      </c>
      <c r="C78">
        <v>1031.0535</v>
      </c>
      <c r="E78" s="2"/>
    </row>
    <row r="79" spans="1:7" x14ac:dyDescent="0.3">
      <c r="A79" t="s">
        <v>630</v>
      </c>
      <c r="B79">
        <v>2363.0862999999999</v>
      </c>
      <c r="C79">
        <v>2376.4367999999999</v>
      </c>
      <c r="E79" s="2"/>
    </row>
    <row r="80" spans="1:7" x14ac:dyDescent="0.3">
      <c r="A80" t="s">
        <v>170</v>
      </c>
      <c r="B80">
        <v>2989.9609999999998</v>
      </c>
      <c r="C80">
        <v>3006.8530000000001</v>
      </c>
      <c r="E80" s="2"/>
    </row>
    <row r="81" spans="1:5" x14ac:dyDescent="0.3">
      <c r="A81" t="s">
        <v>171</v>
      </c>
      <c r="B81">
        <v>2989.9652000000001</v>
      </c>
      <c r="C81">
        <v>3006.8571999999999</v>
      </c>
      <c r="E81" s="2"/>
    </row>
    <row r="82" spans="1:5" x14ac:dyDescent="0.3">
      <c r="A82" t="s">
        <v>631</v>
      </c>
      <c r="B82">
        <v>1005.4263</v>
      </c>
      <c r="C82">
        <v>1005.2498000000001</v>
      </c>
      <c r="E82" s="2"/>
    </row>
    <row r="83" spans="1:5" x14ac:dyDescent="0.3">
      <c r="A83" t="s">
        <v>632</v>
      </c>
      <c r="B83">
        <v>2173.6725000000001</v>
      </c>
      <c r="C83">
        <v>2174.6579999999999</v>
      </c>
      <c r="E83" s="2"/>
    </row>
    <row r="84" spans="1:5" x14ac:dyDescent="0.3">
      <c r="A84" t="s">
        <v>2665</v>
      </c>
      <c r="B84">
        <v>2033.3267000000001</v>
      </c>
      <c r="C84">
        <v>2044.4115999999999</v>
      </c>
      <c r="E84" s="2"/>
    </row>
    <row r="85" spans="1:5" x14ac:dyDescent="0.3">
      <c r="A85" t="s">
        <v>179</v>
      </c>
      <c r="B85">
        <v>1711.6690000000001</v>
      </c>
      <c r="C85">
        <v>1720.9971</v>
      </c>
      <c r="E85" s="2"/>
    </row>
    <row r="86" spans="1:5" x14ac:dyDescent="0.3">
      <c r="A86" t="s">
        <v>2666</v>
      </c>
      <c r="B86">
        <v>1088.1141</v>
      </c>
      <c r="C86">
        <v>1094.0462</v>
      </c>
      <c r="E86" s="2"/>
    </row>
    <row r="87" spans="1:5" x14ac:dyDescent="0.3">
      <c r="A87" t="s">
        <v>646</v>
      </c>
      <c r="B87">
        <v>2153.8681999999999</v>
      </c>
      <c r="C87">
        <v>2153.5942</v>
      </c>
      <c r="E87" s="2"/>
    </row>
    <row r="88" spans="1:5" x14ac:dyDescent="0.3">
      <c r="A88" t="s">
        <v>2667</v>
      </c>
      <c r="B88">
        <v>2938.6963999999998</v>
      </c>
      <c r="C88">
        <v>2954.7174</v>
      </c>
      <c r="E88" s="2"/>
    </row>
    <row r="89" spans="1:5" x14ac:dyDescent="0.3">
      <c r="A89" t="s">
        <v>1828</v>
      </c>
      <c r="B89">
        <v>2938.6981999999998</v>
      </c>
      <c r="C89">
        <v>2954.7190000000001</v>
      </c>
      <c r="E89" s="2"/>
    </row>
    <row r="90" spans="1:5" x14ac:dyDescent="0.3">
      <c r="A90" t="s">
        <v>647</v>
      </c>
      <c r="B90">
        <v>1051.6713999999999</v>
      </c>
      <c r="C90">
        <v>1057.4049</v>
      </c>
      <c r="E90" s="2"/>
    </row>
    <row r="91" spans="1:5" x14ac:dyDescent="0.3">
      <c r="A91" t="s">
        <v>648</v>
      </c>
      <c r="B91">
        <v>1102.8966</v>
      </c>
      <c r="C91">
        <v>1108.9091000000001</v>
      </c>
      <c r="E91" s="2"/>
    </row>
    <row r="92" spans="1:5" x14ac:dyDescent="0.3">
      <c r="A92" t="s">
        <v>2668</v>
      </c>
      <c r="B92" t="s">
        <v>169</v>
      </c>
      <c r="C92" t="s">
        <v>169</v>
      </c>
      <c r="E92" s="2"/>
    </row>
    <row r="93" spans="1:5" x14ac:dyDescent="0.3">
      <c r="A93" t="s">
        <v>2669</v>
      </c>
      <c r="B93" t="s">
        <v>169</v>
      </c>
      <c r="C93" t="s">
        <v>169</v>
      </c>
      <c r="E93" s="2"/>
    </row>
    <row r="94" spans="1:5" x14ac:dyDescent="0.3">
      <c r="A94" t="s">
        <v>2670</v>
      </c>
      <c r="B94">
        <v>1056.2834</v>
      </c>
      <c r="C94">
        <v>1056.2834</v>
      </c>
      <c r="E94" s="2"/>
    </row>
    <row r="95" spans="1:5" x14ac:dyDescent="0.3">
      <c r="A95" t="s">
        <v>2671</v>
      </c>
      <c r="B95" t="s">
        <v>169</v>
      </c>
      <c r="C95" t="s">
        <v>169</v>
      </c>
      <c r="E95" s="2"/>
    </row>
    <row r="96" spans="1:5" x14ac:dyDescent="0.3">
      <c r="A96" t="s">
        <v>2672</v>
      </c>
      <c r="B96">
        <v>2672.5237000000002</v>
      </c>
      <c r="C96">
        <v>2687.0933</v>
      </c>
      <c r="E96" s="2"/>
    </row>
    <row r="97" spans="1:5" x14ac:dyDescent="0.3">
      <c r="A97" t="s">
        <v>2673</v>
      </c>
      <c r="B97" t="s">
        <v>169</v>
      </c>
      <c r="C97" t="s">
        <v>169</v>
      </c>
      <c r="E97" s="2"/>
    </row>
    <row r="98" spans="1:5" x14ac:dyDescent="0.3">
      <c r="A98" t="s">
        <v>2674</v>
      </c>
      <c r="B98">
        <v>1244.9579000000001</v>
      </c>
      <c r="C98">
        <v>1244.7478000000001</v>
      </c>
      <c r="E98" s="2"/>
    </row>
    <row r="99" spans="1:5" x14ac:dyDescent="0.3">
      <c r="A99" t="s">
        <v>2675</v>
      </c>
      <c r="B99">
        <v>1231.4206999999999</v>
      </c>
      <c r="C99">
        <v>1231.9628</v>
      </c>
      <c r="E99" s="2"/>
    </row>
    <row r="100" spans="1:5" x14ac:dyDescent="0.3">
      <c r="A100" t="s">
        <v>1106</v>
      </c>
      <c r="B100" t="s">
        <v>169</v>
      </c>
      <c r="C100" t="s">
        <v>169</v>
      </c>
      <c r="E100" s="2"/>
    </row>
    <row r="101" spans="1:5" x14ac:dyDescent="0.3">
      <c r="A101" t="s">
        <v>1107</v>
      </c>
      <c r="B101" t="s">
        <v>169</v>
      </c>
      <c r="C101" t="s">
        <v>169</v>
      </c>
      <c r="E101" s="2"/>
    </row>
    <row r="102" spans="1:5" x14ac:dyDescent="0.3">
      <c r="A102" t="s">
        <v>1108</v>
      </c>
      <c r="B102" t="s">
        <v>169</v>
      </c>
      <c r="C102" t="s">
        <v>169</v>
      </c>
      <c r="E102" s="2"/>
    </row>
    <row r="103" spans="1:5" x14ac:dyDescent="0.3">
      <c r="A103" t="s">
        <v>1109</v>
      </c>
      <c r="B103" t="s">
        <v>169</v>
      </c>
      <c r="C103" t="s">
        <v>169</v>
      </c>
      <c r="E103" s="2"/>
    </row>
    <row r="104" spans="1:5" x14ac:dyDescent="0.3">
      <c r="A104" t="s">
        <v>180</v>
      </c>
      <c r="E104" s="2"/>
    </row>
    <row r="106" spans="1:5" x14ac:dyDescent="0.3">
      <c r="A106" t="s">
        <v>638</v>
      </c>
    </row>
    <row r="108" spans="1:5" x14ac:dyDescent="0.3">
      <c r="A108" s="56" t="s">
        <v>639</v>
      </c>
      <c r="B108" s="56" t="s">
        <v>640</v>
      </c>
      <c r="C108" s="56" t="s">
        <v>641</v>
      </c>
      <c r="D108" s="56" t="s">
        <v>642</v>
      </c>
    </row>
    <row r="109" spans="1:5" x14ac:dyDescent="0.3">
      <c r="A109" s="56" t="s">
        <v>2676</v>
      </c>
      <c r="B109" s="56"/>
      <c r="C109" s="56">
        <v>5.8091409000000001</v>
      </c>
      <c r="D109" s="56">
        <v>5.8091409000000001</v>
      </c>
    </row>
    <row r="110" spans="1:5" x14ac:dyDescent="0.3">
      <c r="A110" s="56" t="s">
        <v>644</v>
      </c>
      <c r="B110" s="56"/>
      <c r="C110" s="56">
        <v>5.8510004999999996</v>
      </c>
      <c r="D110" s="56">
        <v>5.8510004999999996</v>
      </c>
    </row>
    <row r="111" spans="1:5" x14ac:dyDescent="0.3">
      <c r="A111" s="56" t="s">
        <v>645</v>
      </c>
      <c r="B111" s="56"/>
      <c r="C111" s="56">
        <v>11.2634284</v>
      </c>
      <c r="D111" s="56">
        <v>11.2634284</v>
      </c>
    </row>
    <row r="112" spans="1:5" x14ac:dyDescent="0.3">
      <c r="A112" s="56" t="s">
        <v>646</v>
      </c>
      <c r="B112" s="56"/>
      <c r="C112" s="56">
        <v>11.993948400000001</v>
      </c>
      <c r="D112" s="56">
        <v>11.993948400000001</v>
      </c>
    </row>
    <row r="113" spans="1:4" x14ac:dyDescent="0.3">
      <c r="A113" s="56" t="s">
        <v>2677</v>
      </c>
      <c r="B113" s="56"/>
      <c r="C113" s="56">
        <v>5.7429275000000004</v>
      </c>
      <c r="D113" s="56">
        <v>5.7429275000000004</v>
      </c>
    </row>
    <row r="114" spans="1:4" x14ac:dyDescent="0.3">
      <c r="A114" s="56" t="s">
        <v>2678</v>
      </c>
      <c r="B114" s="56"/>
      <c r="C114" s="56">
        <v>6.9925949000000003</v>
      </c>
      <c r="D114" s="56">
        <v>6.9925949000000003</v>
      </c>
    </row>
    <row r="115" spans="1:4" x14ac:dyDescent="0.3">
      <c r="A115" s="56" t="s">
        <v>2679</v>
      </c>
      <c r="B115" s="56"/>
      <c r="C115" s="56">
        <v>6.1550313000000001</v>
      </c>
      <c r="D115" s="56">
        <v>6.1550313000000001</v>
      </c>
    </row>
    <row r="117" spans="1:4" x14ac:dyDescent="0.3">
      <c r="A117" t="s">
        <v>182</v>
      </c>
      <c r="B117" s="34" t="s">
        <v>112</v>
      </c>
    </row>
    <row r="118" spans="1:4" ht="30" customHeight="1" x14ac:dyDescent="0.3">
      <c r="A118" s="53" t="s">
        <v>183</v>
      </c>
      <c r="B118" s="34" t="s">
        <v>112</v>
      </c>
    </row>
    <row r="119" spans="1:4" ht="30" customHeight="1" x14ac:dyDescent="0.3">
      <c r="A119" s="53" t="s">
        <v>184</v>
      </c>
      <c r="B119" s="34" t="s">
        <v>112</v>
      </c>
    </row>
    <row r="120" spans="1:4" x14ac:dyDescent="0.3">
      <c r="A120" t="s">
        <v>185</v>
      </c>
      <c r="B120" s="55">
        <f>+B134</f>
        <v>0.10470555813897391</v>
      </c>
    </row>
    <row r="121" spans="1:4" ht="45" customHeight="1" x14ac:dyDescent="0.3">
      <c r="A121" s="53" t="s">
        <v>186</v>
      </c>
      <c r="B121" s="34" t="s">
        <v>112</v>
      </c>
    </row>
    <row r="122" spans="1:4" ht="30" customHeight="1" x14ac:dyDescent="0.3">
      <c r="A122" s="53" t="s">
        <v>187</v>
      </c>
      <c r="B122" s="34" t="s">
        <v>112</v>
      </c>
    </row>
    <row r="123" spans="1:4" ht="30" customHeight="1" x14ac:dyDescent="0.3">
      <c r="A123" s="53" t="s">
        <v>188</v>
      </c>
      <c r="B123" s="55">
        <v>9834.2994237999992</v>
      </c>
    </row>
    <row r="124" spans="1:4" x14ac:dyDescent="0.3">
      <c r="A124" t="s">
        <v>189</v>
      </c>
      <c r="B124" s="34" t="s">
        <v>112</v>
      </c>
    </row>
    <row r="125" spans="1:4" x14ac:dyDescent="0.3">
      <c r="A125" t="s">
        <v>190</v>
      </c>
      <c r="B125" s="34" t="s">
        <v>112</v>
      </c>
    </row>
    <row r="127" spans="1:4" x14ac:dyDescent="0.3">
      <c r="A127" t="s">
        <v>191</v>
      </c>
    </row>
    <row r="128" spans="1:4" x14ac:dyDescent="0.3">
      <c r="A128" s="58" t="s">
        <v>192</v>
      </c>
      <c r="B128" s="58" t="s">
        <v>2680</v>
      </c>
    </row>
    <row r="129" spans="1:6" x14ac:dyDescent="0.3">
      <c r="A129" s="58" t="s">
        <v>194</v>
      </c>
      <c r="B129" s="58" t="s">
        <v>2681</v>
      </c>
    </row>
    <row r="130" spans="1:6" x14ac:dyDescent="0.3">
      <c r="A130" s="58"/>
      <c r="B130" s="58"/>
    </row>
    <row r="131" spans="1:6" x14ac:dyDescent="0.3">
      <c r="A131" s="58" t="s">
        <v>196</v>
      </c>
      <c r="B131" s="59">
        <v>7.0557682503988</v>
      </c>
    </row>
    <row r="132" spans="1:6" x14ac:dyDescent="0.3">
      <c r="A132" s="58"/>
      <c r="B132" s="58"/>
    </row>
    <row r="133" spans="1:6" x14ac:dyDescent="0.3">
      <c r="A133" s="58" t="s">
        <v>197</v>
      </c>
      <c r="B133" s="60">
        <v>0.1074</v>
      </c>
    </row>
    <row r="134" spans="1:6" x14ac:dyDescent="0.3">
      <c r="A134" s="58" t="s">
        <v>198</v>
      </c>
      <c r="B134" s="60">
        <v>0.10470555813897391</v>
      </c>
    </row>
    <row r="135" spans="1:6" x14ac:dyDescent="0.3">
      <c r="A135" s="58"/>
      <c r="B135" s="58"/>
    </row>
    <row r="136" spans="1:6" x14ac:dyDescent="0.3">
      <c r="A136" s="58" t="s">
        <v>199</v>
      </c>
      <c r="B136" s="61">
        <v>45199</v>
      </c>
    </row>
    <row r="138" spans="1:6" ht="70.05" customHeight="1" x14ac:dyDescent="0.3">
      <c r="A138" s="76" t="s">
        <v>200</v>
      </c>
      <c r="B138" s="76" t="s">
        <v>201</v>
      </c>
      <c r="C138" s="76" t="s">
        <v>5</v>
      </c>
      <c r="D138" s="76" t="s">
        <v>6</v>
      </c>
      <c r="E138" s="76" t="s">
        <v>5</v>
      </c>
      <c r="F138" s="76" t="s">
        <v>6</v>
      </c>
    </row>
    <row r="139" spans="1:6" ht="70.05" customHeight="1" x14ac:dyDescent="0.3">
      <c r="A139" s="76" t="s">
        <v>2680</v>
      </c>
      <c r="B139" s="76"/>
      <c r="C139" s="76" t="s">
        <v>86</v>
      </c>
      <c r="D139" s="76"/>
      <c r="E139" s="76" t="s">
        <v>87</v>
      </c>
      <c r="F13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25" activePane="bottomLeft" state="frozen"/>
      <selection pane="bottomLeft" activeCell="C46" sqref="C46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2682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2683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2686</v>
      </c>
      <c r="B9" s="30" t="s">
        <v>2687</v>
      </c>
      <c r="C9" s="30"/>
      <c r="D9" s="13">
        <v>48597.705999999998</v>
      </c>
      <c r="E9" s="14">
        <v>6559.6</v>
      </c>
      <c r="F9" s="15">
        <v>0.9708</v>
      </c>
      <c r="G9" s="15"/>
    </row>
    <row r="10" spans="1:8" x14ac:dyDescent="0.3">
      <c r="A10" s="16" t="s">
        <v>124</v>
      </c>
      <c r="B10" s="31"/>
      <c r="C10" s="31"/>
      <c r="D10" s="17"/>
      <c r="E10" s="18">
        <v>6559.6</v>
      </c>
      <c r="F10" s="19">
        <v>0.9708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6559.6</v>
      </c>
      <c r="F12" s="19">
        <v>0.9708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28.98</v>
      </c>
      <c r="F15" s="15">
        <v>4.3E-3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28.98</v>
      </c>
      <c r="F16" s="19">
        <v>4.3E-3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28.98</v>
      </c>
      <c r="F18" s="19">
        <v>4.3E-3</v>
      </c>
      <c r="G18" s="20"/>
    </row>
    <row r="19" spans="1:7" x14ac:dyDescent="0.3">
      <c r="A19" s="12" t="s">
        <v>157</v>
      </c>
      <c r="B19" s="30"/>
      <c r="C19" s="30"/>
      <c r="D19" s="13"/>
      <c r="E19" s="14">
        <v>1.08062E-2</v>
      </c>
      <c r="F19" s="15">
        <v>9.9999999999999995E-7</v>
      </c>
      <c r="G19" s="15"/>
    </row>
    <row r="20" spans="1:7" x14ac:dyDescent="0.3">
      <c r="A20" s="12" t="s">
        <v>158</v>
      </c>
      <c r="B20" s="30"/>
      <c r="C20" s="30"/>
      <c r="D20" s="13"/>
      <c r="E20" s="14">
        <v>168.29919380000001</v>
      </c>
      <c r="F20" s="15">
        <v>2.4899000000000001E-2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6756.89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45198</v>
      </c>
    </row>
    <row r="31" spans="1:7" x14ac:dyDescent="0.3">
      <c r="A31" t="s">
        <v>170</v>
      </c>
      <c r="B31">
        <v>26.832999999999998</v>
      </c>
      <c r="C31">
        <v>26.015000000000001</v>
      </c>
      <c r="E31" s="2"/>
    </row>
    <row r="32" spans="1:7" x14ac:dyDescent="0.3">
      <c r="A32" t="s">
        <v>634</v>
      </c>
      <c r="B32">
        <v>24.361999999999998</v>
      </c>
      <c r="C32">
        <v>23.606000000000002</v>
      </c>
      <c r="E32" s="2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6559.5995716999996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2693</v>
      </c>
      <c r="B45" s="76"/>
      <c r="C45" s="76" t="s">
        <v>89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24" activePane="bottomLeft" state="frozen"/>
      <selection pane="bottomLeft" sqref="A1:G1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2694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2695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2696</v>
      </c>
      <c r="B9" s="30" t="s">
        <v>2697</v>
      </c>
      <c r="C9" s="30"/>
      <c r="D9" s="13">
        <v>1299790.1100000001</v>
      </c>
      <c r="E9" s="14">
        <v>141316.98000000001</v>
      </c>
      <c r="F9" s="15">
        <v>1.0017</v>
      </c>
      <c r="G9" s="15"/>
    </row>
    <row r="10" spans="1:8" x14ac:dyDescent="0.3">
      <c r="A10" s="16" t="s">
        <v>124</v>
      </c>
      <c r="B10" s="31"/>
      <c r="C10" s="31"/>
      <c r="D10" s="17"/>
      <c r="E10" s="18">
        <v>141316.98000000001</v>
      </c>
      <c r="F10" s="19">
        <v>1.0017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141316.98000000001</v>
      </c>
      <c r="F12" s="19">
        <v>1.0017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705.47</v>
      </c>
      <c r="F15" s="15">
        <v>5.0000000000000001E-3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705.47</v>
      </c>
      <c r="F16" s="19">
        <v>5.0000000000000001E-3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705.47</v>
      </c>
      <c r="F18" s="19">
        <v>5.0000000000000001E-3</v>
      </c>
      <c r="G18" s="20"/>
    </row>
    <row r="19" spans="1:7" x14ac:dyDescent="0.3">
      <c r="A19" s="12" t="s">
        <v>157</v>
      </c>
      <c r="B19" s="30"/>
      <c r="C19" s="30"/>
      <c r="D19" s="13"/>
      <c r="E19" s="14">
        <v>0.26307409999999998</v>
      </c>
      <c r="F19" s="15">
        <v>9.9999999999999995E-7</v>
      </c>
      <c r="G19" s="15"/>
    </row>
    <row r="20" spans="1:7" x14ac:dyDescent="0.3">
      <c r="A20" s="12" t="s">
        <v>158</v>
      </c>
      <c r="B20" s="30"/>
      <c r="C20" s="30"/>
      <c r="D20" s="13"/>
      <c r="E20" s="23">
        <v>-949.59307409999997</v>
      </c>
      <c r="F20" s="24">
        <v>-6.7010000000000004E-3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141073.12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45196</v>
      </c>
    </row>
    <row r="31" spans="1:7" x14ac:dyDescent="0.3">
      <c r="A31" t="s">
        <v>170</v>
      </c>
      <c r="B31">
        <v>38.634</v>
      </c>
      <c r="C31">
        <v>36.762999999999998</v>
      </c>
      <c r="E31" s="74"/>
    </row>
    <row r="32" spans="1:7" x14ac:dyDescent="0.3">
      <c r="A32" t="s">
        <v>634</v>
      </c>
      <c r="B32">
        <v>34.973999999999997</v>
      </c>
      <c r="C32">
        <v>33.256999999999998</v>
      </c>
      <c r="E32" s="75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141316.97874670001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2698</v>
      </c>
      <c r="B45" s="76"/>
      <c r="C45" s="76" t="s">
        <v>91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95"/>
  <sheetViews>
    <sheetView showGridLines="0" workbookViewId="0">
      <pane ySplit="4" topLeftCell="A74" activePane="bottomLeft" state="frozen"/>
      <selection pane="bottomLeft" activeCell="A90" sqref="A9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2699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2700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1121</v>
      </c>
      <c r="B7" s="30"/>
      <c r="C7" s="30"/>
      <c r="D7" s="13"/>
      <c r="E7" s="14"/>
      <c r="F7" s="15"/>
      <c r="G7" s="15"/>
    </row>
    <row r="8" spans="1:8" x14ac:dyDescent="0.3">
      <c r="A8" s="12" t="s">
        <v>1143</v>
      </c>
      <c r="B8" s="30" t="s">
        <v>1144</v>
      </c>
      <c r="C8" s="30" t="s">
        <v>1145</v>
      </c>
      <c r="D8" s="13">
        <v>154802</v>
      </c>
      <c r="E8" s="14">
        <v>1793.61</v>
      </c>
      <c r="F8" s="15">
        <v>0.13500000000000001</v>
      </c>
      <c r="G8" s="15"/>
    </row>
    <row r="9" spans="1:8" x14ac:dyDescent="0.3">
      <c r="A9" s="12" t="s">
        <v>1226</v>
      </c>
      <c r="B9" s="30" t="s">
        <v>1227</v>
      </c>
      <c r="C9" s="30" t="s">
        <v>1145</v>
      </c>
      <c r="D9" s="13">
        <v>84566</v>
      </c>
      <c r="E9" s="14">
        <v>1003.08</v>
      </c>
      <c r="F9" s="15">
        <v>7.5499999999999998E-2</v>
      </c>
      <c r="G9" s="15"/>
    </row>
    <row r="10" spans="1:8" x14ac:dyDescent="0.3">
      <c r="A10" s="12" t="s">
        <v>1298</v>
      </c>
      <c r="B10" s="30" t="s">
        <v>1299</v>
      </c>
      <c r="C10" s="30" t="s">
        <v>1145</v>
      </c>
      <c r="D10" s="13">
        <v>17332</v>
      </c>
      <c r="E10" s="14">
        <v>968.34</v>
      </c>
      <c r="F10" s="15">
        <v>7.2900000000000006E-2</v>
      </c>
      <c r="G10" s="15"/>
    </row>
    <row r="11" spans="1:8" x14ac:dyDescent="0.3">
      <c r="A11" s="12" t="s">
        <v>1309</v>
      </c>
      <c r="B11" s="30" t="s">
        <v>1310</v>
      </c>
      <c r="C11" s="30" t="s">
        <v>1302</v>
      </c>
      <c r="D11" s="13">
        <v>16242</v>
      </c>
      <c r="E11" s="14">
        <v>834.47</v>
      </c>
      <c r="F11" s="15">
        <v>6.2799999999999995E-2</v>
      </c>
      <c r="G11" s="15"/>
    </row>
    <row r="12" spans="1:8" x14ac:dyDescent="0.3">
      <c r="A12" s="12" t="s">
        <v>1424</v>
      </c>
      <c r="B12" s="30" t="s">
        <v>1425</v>
      </c>
      <c r="C12" s="30" t="s">
        <v>1145</v>
      </c>
      <c r="D12" s="13">
        <v>19267</v>
      </c>
      <c r="E12" s="14">
        <v>725.43</v>
      </c>
      <c r="F12" s="15">
        <v>5.4600000000000003E-2</v>
      </c>
      <c r="G12" s="15"/>
    </row>
    <row r="13" spans="1:8" x14ac:dyDescent="0.3">
      <c r="A13" s="12" t="s">
        <v>1879</v>
      </c>
      <c r="B13" s="30" t="s">
        <v>1880</v>
      </c>
      <c r="C13" s="30" t="s">
        <v>1302</v>
      </c>
      <c r="D13" s="13">
        <v>125092</v>
      </c>
      <c r="E13" s="14">
        <v>709.77</v>
      </c>
      <c r="F13" s="15">
        <v>5.3400000000000003E-2</v>
      </c>
      <c r="G13" s="15"/>
    </row>
    <row r="14" spans="1:8" x14ac:dyDescent="0.3">
      <c r="A14" s="12" t="s">
        <v>1258</v>
      </c>
      <c r="B14" s="30" t="s">
        <v>1259</v>
      </c>
      <c r="C14" s="30" t="s">
        <v>1145</v>
      </c>
      <c r="D14" s="13">
        <v>42325</v>
      </c>
      <c r="E14" s="14">
        <v>387</v>
      </c>
      <c r="F14" s="15">
        <v>2.9100000000000001E-2</v>
      </c>
      <c r="G14" s="15"/>
    </row>
    <row r="15" spans="1:8" x14ac:dyDescent="0.3">
      <c r="A15" s="12" t="s">
        <v>1283</v>
      </c>
      <c r="B15" s="30" t="s">
        <v>1284</v>
      </c>
      <c r="C15" s="30" t="s">
        <v>1145</v>
      </c>
      <c r="D15" s="13">
        <v>32879</v>
      </c>
      <c r="E15" s="14">
        <v>385.1</v>
      </c>
      <c r="F15" s="15">
        <v>2.9000000000000001E-2</v>
      </c>
      <c r="G15" s="15"/>
    </row>
    <row r="16" spans="1:8" x14ac:dyDescent="0.3">
      <c r="A16" s="12" t="s">
        <v>1404</v>
      </c>
      <c r="B16" s="30" t="s">
        <v>1405</v>
      </c>
      <c r="C16" s="30" t="s">
        <v>1145</v>
      </c>
      <c r="D16" s="13">
        <v>16236</v>
      </c>
      <c r="E16" s="14">
        <v>313.20999999999998</v>
      </c>
      <c r="F16" s="15">
        <v>2.3599999999999999E-2</v>
      </c>
      <c r="G16" s="15"/>
    </row>
    <row r="17" spans="1:7" x14ac:dyDescent="0.3">
      <c r="A17" s="12" t="s">
        <v>1889</v>
      </c>
      <c r="B17" s="30" t="s">
        <v>1890</v>
      </c>
      <c r="C17" s="30" t="s">
        <v>1302</v>
      </c>
      <c r="D17" s="13">
        <v>72951</v>
      </c>
      <c r="E17" s="14">
        <v>248</v>
      </c>
      <c r="F17" s="15">
        <v>1.8700000000000001E-2</v>
      </c>
      <c r="G17" s="15"/>
    </row>
    <row r="18" spans="1:7" x14ac:dyDescent="0.3">
      <c r="A18" s="12" t="s">
        <v>1300</v>
      </c>
      <c r="B18" s="30" t="s">
        <v>1301</v>
      </c>
      <c r="C18" s="30" t="s">
        <v>1302</v>
      </c>
      <c r="D18" s="13">
        <v>29062</v>
      </c>
      <c r="E18" s="14">
        <v>233.7</v>
      </c>
      <c r="F18" s="15">
        <v>1.7600000000000001E-2</v>
      </c>
      <c r="G18" s="15"/>
    </row>
    <row r="19" spans="1:7" x14ac:dyDescent="0.3">
      <c r="A19" s="12" t="s">
        <v>2024</v>
      </c>
      <c r="B19" s="30" t="s">
        <v>2025</v>
      </c>
      <c r="C19" s="30" t="s">
        <v>1145</v>
      </c>
      <c r="D19" s="13">
        <v>55702</v>
      </c>
      <c r="E19" s="14">
        <v>220.25</v>
      </c>
      <c r="F19" s="15">
        <v>1.66E-2</v>
      </c>
      <c r="G19" s="15"/>
    </row>
    <row r="20" spans="1:7" x14ac:dyDescent="0.3">
      <c r="A20" s="12" t="s">
        <v>1891</v>
      </c>
      <c r="B20" s="30" t="s">
        <v>1892</v>
      </c>
      <c r="C20" s="30" t="s">
        <v>1145</v>
      </c>
      <c r="D20" s="13">
        <v>22276</v>
      </c>
      <c r="E20" s="14">
        <v>208.43</v>
      </c>
      <c r="F20" s="15">
        <v>1.5699999999999999E-2</v>
      </c>
      <c r="G20" s="15"/>
    </row>
    <row r="21" spans="1:7" x14ac:dyDescent="0.3">
      <c r="A21" s="12" t="s">
        <v>1279</v>
      </c>
      <c r="B21" s="30" t="s">
        <v>1280</v>
      </c>
      <c r="C21" s="30" t="s">
        <v>1145</v>
      </c>
      <c r="D21" s="13">
        <v>22710</v>
      </c>
      <c r="E21" s="14">
        <v>194.28</v>
      </c>
      <c r="F21" s="15">
        <v>1.46E-2</v>
      </c>
      <c r="G21" s="15"/>
    </row>
    <row r="22" spans="1:7" x14ac:dyDescent="0.3">
      <c r="A22" s="12" t="s">
        <v>1315</v>
      </c>
      <c r="B22" s="30" t="s">
        <v>1316</v>
      </c>
      <c r="C22" s="30" t="s">
        <v>1145</v>
      </c>
      <c r="D22" s="13">
        <v>67718</v>
      </c>
      <c r="E22" s="14">
        <v>184.33</v>
      </c>
      <c r="F22" s="15">
        <v>1.3899999999999999E-2</v>
      </c>
      <c r="G22" s="15"/>
    </row>
    <row r="23" spans="1:7" x14ac:dyDescent="0.3">
      <c r="A23" s="12" t="s">
        <v>1836</v>
      </c>
      <c r="B23" s="30" t="s">
        <v>1837</v>
      </c>
      <c r="C23" s="30" t="s">
        <v>1145</v>
      </c>
      <c r="D23" s="13">
        <v>11278</v>
      </c>
      <c r="E23" s="14">
        <v>167.15</v>
      </c>
      <c r="F23" s="15">
        <v>1.26E-2</v>
      </c>
      <c r="G23" s="15"/>
    </row>
    <row r="24" spans="1:7" x14ac:dyDescent="0.3">
      <c r="A24" s="12" t="s">
        <v>2042</v>
      </c>
      <c r="B24" s="30" t="s">
        <v>2043</v>
      </c>
      <c r="C24" s="30" t="s">
        <v>1145</v>
      </c>
      <c r="D24" s="13">
        <v>9194</v>
      </c>
      <c r="E24" s="14">
        <v>154.01</v>
      </c>
      <c r="F24" s="15">
        <v>1.1599999999999999E-2</v>
      </c>
      <c r="G24" s="15"/>
    </row>
    <row r="25" spans="1:7" x14ac:dyDescent="0.3">
      <c r="A25" s="12" t="s">
        <v>1311</v>
      </c>
      <c r="B25" s="30" t="s">
        <v>1312</v>
      </c>
      <c r="C25" s="30" t="s">
        <v>1302</v>
      </c>
      <c r="D25" s="13">
        <v>5971</v>
      </c>
      <c r="E25" s="14">
        <v>150.72999999999999</v>
      </c>
      <c r="F25" s="15">
        <v>1.1299999999999999E-2</v>
      </c>
      <c r="G25" s="15"/>
    </row>
    <row r="26" spans="1:7" x14ac:dyDescent="0.3">
      <c r="A26" s="12" t="s">
        <v>1902</v>
      </c>
      <c r="B26" s="30" t="s">
        <v>1903</v>
      </c>
      <c r="C26" s="30" t="s">
        <v>1145</v>
      </c>
      <c r="D26" s="13">
        <v>6995</v>
      </c>
      <c r="E26" s="14">
        <v>125.9</v>
      </c>
      <c r="F26" s="15">
        <v>9.4999999999999998E-3</v>
      </c>
      <c r="G26" s="15"/>
    </row>
    <row r="27" spans="1:7" x14ac:dyDescent="0.3">
      <c r="A27" s="12" t="s">
        <v>2259</v>
      </c>
      <c r="B27" s="30" t="s">
        <v>2260</v>
      </c>
      <c r="C27" s="30" t="s">
        <v>1302</v>
      </c>
      <c r="D27" s="13">
        <v>11346</v>
      </c>
      <c r="E27" s="14">
        <v>123.16</v>
      </c>
      <c r="F27" s="15">
        <v>9.2999999999999992E-3</v>
      </c>
      <c r="G27" s="15"/>
    </row>
    <row r="28" spans="1:7" x14ac:dyDescent="0.3">
      <c r="A28" s="12" t="s">
        <v>2269</v>
      </c>
      <c r="B28" s="30" t="s">
        <v>2270</v>
      </c>
      <c r="C28" s="30" t="s">
        <v>1145</v>
      </c>
      <c r="D28" s="13">
        <v>1304</v>
      </c>
      <c r="E28" s="14">
        <v>93.98</v>
      </c>
      <c r="F28" s="15">
        <v>7.1000000000000004E-3</v>
      </c>
      <c r="G28" s="15"/>
    </row>
    <row r="29" spans="1:7" x14ac:dyDescent="0.3">
      <c r="A29" s="12" t="s">
        <v>1944</v>
      </c>
      <c r="B29" s="30" t="s">
        <v>1945</v>
      </c>
      <c r="C29" s="30" t="s">
        <v>1145</v>
      </c>
      <c r="D29" s="13">
        <v>16450</v>
      </c>
      <c r="E29" s="14">
        <v>92.34</v>
      </c>
      <c r="F29" s="15">
        <v>6.8999999999999999E-3</v>
      </c>
      <c r="G29" s="15"/>
    </row>
    <row r="30" spans="1:7" x14ac:dyDescent="0.3">
      <c r="A30" s="12" t="s">
        <v>2082</v>
      </c>
      <c r="B30" s="30" t="s">
        <v>2083</v>
      </c>
      <c r="C30" s="30" t="s">
        <v>1145</v>
      </c>
      <c r="D30" s="13">
        <v>5442</v>
      </c>
      <c r="E30" s="14">
        <v>84.26</v>
      </c>
      <c r="F30" s="15">
        <v>6.3E-3</v>
      </c>
      <c r="G30" s="15"/>
    </row>
    <row r="31" spans="1:7" x14ac:dyDescent="0.3">
      <c r="A31" s="12" t="s">
        <v>2086</v>
      </c>
      <c r="B31" s="30" t="s">
        <v>2087</v>
      </c>
      <c r="C31" s="30" t="s">
        <v>1145</v>
      </c>
      <c r="D31" s="13">
        <v>1852</v>
      </c>
      <c r="E31" s="14">
        <v>71.48</v>
      </c>
      <c r="F31" s="15">
        <v>5.4000000000000003E-3</v>
      </c>
      <c r="G31" s="15"/>
    </row>
    <row r="32" spans="1:7" x14ac:dyDescent="0.3">
      <c r="A32" s="12" t="s">
        <v>2357</v>
      </c>
      <c r="B32" s="30" t="s">
        <v>2358</v>
      </c>
      <c r="C32" s="30" t="s">
        <v>1145</v>
      </c>
      <c r="D32" s="13">
        <v>7943</v>
      </c>
      <c r="E32" s="14">
        <v>62.31</v>
      </c>
      <c r="F32" s="15">
        <v>4.7000000000000002E-3</v>
      </c>
      <c r="G32" s="15"/>
    </row>
    <row r="33" spans="1:7" x14ac:dyDescent="0.3">
      <c r="A33" s="16" t="s">
        <v>124</v>
      </c>
      <c r="B33" s="31"/>
      <c r="C33" s="31"/>
      <c r="D33" s="17"/>
      <c r="E33" s="37">
        <f>SUM(E8:E32)</f>
        <v>9534.32</v>
      </c>
      <c r="F33" s="48">
        <f>SUM(F8:F32)</f>
        <v>0.71769999999999989</v>
      </c>
      <c r="G33" s="20"/>
    </row>
    <row r="34" spans="1:7" x14ac:dyDescent="0.3">
      <c r="A34" s="16" t="s">
        <v>1477</v>
      </c>
      <c r="B34" s="30"/>
      <c r="C34" s="30"/>
      <c r="D34" s="13"/>
      <c r="E34" s="14"/>
      <c r="F34" s="15"/>
      <c r="G34" s="15"/>
    </row>
    <row r="35" spans="1:7" x14ac:dyDescent="0.3">
      <c r="A35" s="16" t="s">
        <v>124</v>
      </c>
      <c r="B35" s="30"/>
      <c r="C35" s="30"/>
      <c r="D35" s="13"/>
      <c r="E35" s="39" t="s">
        <v>112</v>
      </c>
      <c r="F35" s="40" t="s">
        <v>112</v>
      </c>
      <c r="G35" s="15"/>
    </row>
    <row r="36" spans="1:7" x14ac:dyDescent="0.3">
      <c r="A36" s="16" t="s">
        <v>2701</v>
      </c>
      <c r="B36" s="30"/>
      <c r="C36" s="30"/>
      <c r="D36" s="13"/>
      <c r="E36" s="63"/>
      <c r="F36" s="64"/>
      <c r="G36" s="15"/>
    </row>
    <row r="37" spans="1:7" x14ac:dyDescent="0.3">
      <c r="A37" s="12" t="s">
        <v>2702</v>
      </c>
      <c r="B37" s="30" t="s">
        <v>2703</v>
      </c>
      <c r="C37" s="30" t="s">
        <v>2704</v>
      </c>
      <c r="D37" s="13">
        <v>1131</v>
      </c>
      <c r="E37" s="14">
        <v>504.57</v>
      </c>
      <c r="F37" s="15">
        <v>3.7999999999999999E-2</v>
      </c>
      <c r="G37" s="15"/>
    </row>
    <row r="38" spans="1:7" x14ac:dyDescent="0.3">
      <c r="A38" s="12" t="s">
        <v>2705</v>
      </c>
      <c r="B38" s="30" t="s">
        <v>2706</v>
      </c>
      <c r="C38" s="30" t="s">
        <v>2704</v>
      </c>
      <c r="D38" s="13">
        <v>3373</v>
      </c>
      <c r="E38" s="14">
        <v>436.34</v>
      </c>
      <c r="F38" s="15">
        <v>3.2800000000000003E-2</v>
      </c>
      <c r="G38" s="15"/>
    </row>
    <row r="39" spans="1:7" x14ac:dyDescent="0.3">
      <c r="A39" s="12" t="s">
        <v>2707</v>
      </c>
      <c r="B39" s="30" t="s">
        <v>2708</v>
      </c>
      <c r="C39" s="30" t="s">
        <v>2709</v>
      </c>
      <c r="D39" s="13">
        <v>2473</v>
      </c>
      <c r="E39" s="14">
        <v>306.17</v>
      </c>
      <c r="F39" s="15">
        <v>2.3E-2</v>
      </c>
      <c r="G39" s="15"/>
    </row>
    <row r="40" spans="1:7" x14ac:dyDescent="0.3">
      <c r="A40" s="12" t="s">
        <v>2710</v>
      </c>
      <c r="B40" s="30" t="s">
        <v>2711</v>
      </c>
      <c r="C40" s="30" t="s">
        <v>2704</v>
      </c>
      <c r="D40" s="13">
        <v>3556</v>
      </c>
      <c r="E40" s="14">
        <v>304.07</v>
      </c>
      <c r="F40" s="15">
        <v>2.29E-2</v>
      </c>
      <c r="G40" s="15"/>
    </row>
    <row r="41" spans="1:7" x14ac:dyDescent="0.3">
      <c r="A41" s="12" t="s">
        <v>2712</v>
      </c>
      <c r="B41" s="30" t="s">
        <v>2713</v>
      </c>
      <c r="C41" s="30" t="s">
        <v>2704</v>
      </c>
      <c r="D41" s="13">
        <v>2873</v>
      </c>
      <c r="E41" s="14">
        <v>243.06</v>
      </c>
      <c r="F41" s="15">
        <v>1.83E-2</v>
      </c>
      <c r="G41" s="15"/>
    </row>
    <row r="42" spans="1:7" x14ac:dyDescent="0.3">
      <c r="A42" s="12" t="s">
        <v>2714</v>
      </c>
      <c r="B42" s="30" t="s">
        <v>2715</v>
      </c>
      <c r="C42" s="30" t="s">
        <v>2716</v>
      </c>
      <c r="D42" s="13">
        <v>541</v>
      </c>
      <c r="E42" s="14">
        <v>227.44</v>
      </c>
      <c r="F42" s="15">
        <v>1.7100000000000001E-2</v>
      </c>
      <c r="G42" s="15"/>
    </row>
    <row r="43" spans="1:7" x14ac:dyDescent="0.3">
      <c r="A43" s="12" t="s">
        <v>2717</v>
      </c>
      <c r="B43" s="30" t="s">
        <v>2718</v>
      </c>
      <c r="C43" s="30" t="s">
        <v>2704</v>
      </c>
      <c r="D43" s="13">
        <v>7912</v>
      </c>
      <c r="E43" s="14">
        <v>217.98</v>
      </c>
      <c r="F43" s="15">
        <v>1.6400000000000001E-2</v>
      </c>
      <c r="G43" s="15"/>
    </row>
    <row r="44" spans="1:7" x14ac:dyDescent="0.3">
      <c r="A44" s="12" t="s">
        <v>2719</v>
      </c>
      <c r="B44" s="30" t="s">
        <v>2720</v>
      </c>
      <c r="C44" s="30" t="s">
        <v>2721</v>
      </c>
      <c r="D44" s="13">
        <v>978</v>
      </c>
      <c r="E44" s="14">
        <v>201.53</v>
      </c>
      <c r="F44" s="15">
        <v>1.52E-2</v>
      </c>
      <c r="G44" s="15"/>
    </row>
    <row r="45" spans="1:7" x14ac:dyDescent="0.3">
      <c r="A45" s="12" t="s">
        <v>2722</v>
      </c>
      <c r="B45" s="30" t="s">
        <v>2723</v>
      </c>
      <c r="C45" s="30" t="s">
        <v>2721</v>
      </c>
      <c r="D45" s="13">
        <v>2437</v>
      </c>
      <c r="E45" s="14">
        <v>196.04</v>
      </c>
      <c r="F45" s="15">
        <v>1.4800000000000001E-2</v>
      </c>
      <c r="G45" s="15"/>
    </row>
    <row r="46" spans="1:7" x14ac:dyDescent="0.3">
      <c r="A46" s="12" t="s">
        <v>2724</v>
      </c>
      <c r="B46" s="30" t="s">
        <v>2725</v>
      </c>
      <c r="C46" s="30" t="s">
        <v>2709</v>
      </c>
      <c r="D46" s="13">
        <v>749</v>
      </c>
      <c r="E46" s="14">
        <v>167.2</v>
      </c>
      <c r="F46" s="15">
        <v>1.26E-2</v>
      </c>
      <c r="G46" s="15"/>
    </row>
    <row r="47" spans="1:7" x14ac:dyDescent="0.3">
      <c r="A47" s="12" t="s">
        <v>2726</v>
      </c>
      <c r="B47" s="30" t="s">
        <v>2727</v>
      </c>
      <c r="C47" s="30" t="s">
        <v>2721</v>
      </c>
      <c r="D47" s="13">
        <v>1865</v>
      </c>
      <c r="E47" s="14">
        <v>121.38</v>
      </c>
      <c r="F47" s="15">
        <v>9.1000000000000004E-3</v>
      </c>
      <c r="G47" s="15"/>
    </row>
    <row r="48" spans="1:7" x14ac:dyDescent="0.3">
      <c r="A48" s="12" t="s">
        <v>2728</v>
      </c>
      <c r="B48" s="30" t="s">
        <v>2729</v>
      </c>
      <c r="C48" s="30" t="s">
        <v>2721</v>
      </c>
      <c r="D48" s="13">
        <v>491</v>
      </c>
      <c r="E48" s="14">
        <v>119.2</v>
      </c>
      <c r="F48" s="15">
        <v>8.9999999999999993E-3</v>
      </c>
      <c r="G48" s="15"/>
    </row>
    <row r="49" spans="1:7" x14ac:dyDescent="0.3">
      <c r="A49" s="12" t="s">
        <v>2730</v>
      </c>
      <c r="B49" s="30" t="s">
        <v>2731</v>
      </c>
      <c r="C49" s="30" t="s">
        <v>2709</v>
      </c>
      <c r="D49" s="13">
        <v>1748</v>
      </c>
      <c r="E49" s="14">
        <v>108.8</v>
      </c>
      <c r="F49" s="15">
        <v>8.2000000000000007E-3</v>
      </c>
      <c r="G49" s="15"/>
    </row>
    <row r="50" spans="1:7" x14ac:dyDescent="0.3">
      <c r="A50" s="12" t="s">
        <v>2732</v>
      </c>
      <c r="B50" s="30" t="s">
        <v>2733</v>
      </c>
      <c r="C50" s="30" t="s">
        <v>2721</v>
      </c>
      <c r="D50" s="13">
        <v>479</v>
      </c>
      <c r="E50" s="14">
        <v>108.72</v>
      </c>
      <c r="F50" s="15">
        <v>8.2000000000000007E-3</v>
      </c>
      <c r="G50" s="15"/>
    </row>
    <row r="51" spans="1:7" x14ac:dyDescent="0.3">
      <c r="A51" s="12" t="s">
        <v>2734</v>
      </c>
      <c r="B51" s="30" t="s">
        <v>2735</v>
      </c>
      <c r="C51" s="30" t="s">
        <v>2709</v>
      </c>
      <c r="D51" s="13">
        <v>361</v>
      </c>
      <c r="E51" s="14">
        <v>104.27</v>
      </c>
      <c r="F51" s="15">
        <v>7.7999999999999996E-3</v>
      </c>
      <c r="G51" s="15"/>
    </row>
    <row r="52" spans="1:7" x14ac:dyDescent="0.3">
      <c r="A52" s="12" t="s">
        <v>2736</v>
      </c>
      <c r="B52" s="30" t="s">
        <v>2737</v>
      </c>
      <c r="C52" s="30" t="s">
        <v>2721</v>
      </c>
      <c r="D52" s="13">
        <v>398</v>
      </c>
      <c r="E52" s="14">
        <v>85.46</v>
      </c>
      <c r="F52" s="15">
        <v>6.4000000000000003E-3</v>
      </c>
      <c r="G52" s="15"/>
    </row>
    <row r="53" spans="1:7" x14ac:dyDescent="0.3">
      <c r="A53" s="12" t="s">
        <v>2738</v>
      </c>
      <c r="B53" s="30" t="s">
        <v>2739</v>
      </c>
      <c r="C53" s="30" t="s">
        <v>2716</v>
      </c>
      <c r="D53" s="13">
        <v>260</v>
      </c>
      <c r="E53" s="14">
        <v>42.49</v>
      </c>
      <c r="F53" s="15">
        <v>3.2000000000000002E-3</v>
      </c>
      <c r="G53" s="15"/>
    </row>
    <row r="54" spans="1:7" x14ac:dyDescent="0.3">
      <c r="A54" s="12" t="s">
        <v>2740</v>
      </c>
      <c r="B54" s="30" t="s">
        <v>2741</v>
      </c>
      <c r="C54" s="30" t="s">
        <v>2742</v>
      </c>
      <c r="D54" s="13">
        <v>454</v>
      </c>
      <c r="E54" s="14">
        <v>38.950000000000003</v>
      </c>
      <c r="F54" s="15">
        <v>2.8999999999999998E-3</v>
      </c>
      <c r="G54" s="15"/>
    </row>
    <row r="55" spans="1:7" x14ac:dyDescent="0.3">
      <c r="A55" s="12" t="s">
        <v>2743</v>
      </c>
      <c r="B55" s="30" t="s">
        <v>2744</v>
      </c>
      <c r="C55" s="30" t="s">
        <v>2716</v>
      </c>
      <c r="D55" s="13">
        <v>414</v>
      </c>
      <c r="E55" s="14">
        <v>38.450000000000003</v>
      </c>
      <c r="F55" s="15">
        <v>2.8999999999999998E-3</v>
      </c>
      <c r="G55" s="15"/>
    </row>
    <row r="56" spans="1:7" x14ac:dyDescent="0.3">
      <c r="A56" s="12" t="s">
        <v>2745</v>
      </c>
      <c r="B56" s="30" t="s">
        <v>2746</v>
      </c>
      <c r="C56" s="30" t="s">
        <v>2716</v>
      </c>
      <c r="D56" s="13">
        <v>222</v>
      </c>
      <c r="E56" s="14">
        <v>25.31</v>
      </c>
      <c r="F56" s="15">
        <v>1.9E-3</v>
      </c>
      <c r="G56" s="15"/>
    </row>
    <row r="57" spans="1:7" x14ac:dyDescent="0.3">
      <c r="A57" s="16" t="s">
        <v>124</v>
      </c>
      <c r="B57" s="30"/>
      <c r="C57" s="30"/>
      <c r="D57" s="13"/>
      <c r="E57" s="47">
        <f>SUM(E37:E56)</f>
        <v>3597.4299999999989</v>
      </c>
      <c r="F57" s="48">
        <f>SUM(F37:F56)</f>
        <v>0.27070000000000005</v>
      </c>
      <c r="G57" s="15"/>
    </row>
    <row r="58" spans="1:7" x14ac:dyDescent="0.3">
      <c r="A58" s="16"/>
      <c r="B58" s="30"/>
      <c r="C58" s="30"/>
      <c r="D58" s="13"/>
      <c r="E58" s="63"/>
      <c r="F58" s="64"/>
      <c r="G58" s="15"/>
    </row>
    <row r="59" spans="1:7" x14ac:dyDescent="0.3">
      <c r="A59" s="21" t="s">
        <v>154</v>
      </c>
      <c r="B59" s="32"/>
      <c r="C59" s="32"/>
      <c r="D59" s="22"/>
      <c r="E59" s="27">
        <v>13131.75</v>
      </c>
      <c r="F59" s="28">
        <v>0.98839999999999995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155</v>
      </c>
      <c r="B62" s="30"/>
      <c r="C62" s="30"/>
      <c r="D62" s="13"/>
      <c r="E62" s="14"/>
      <c r="F62" s="15"/>
      <c r="G62" s="15"/>
    </row>
    <row r="63" spans="1:7" x14ac:dyDescent="0.3">
      <c r="A63" s="12" t="s">
        <v>156</v>
      </c>
      <c r="B63" s="30"/>
      <c r="C63" s="30"/>
      <c r="D63" s="13"/>
      <c r="E63" s="14">
        <v>63.95</v>
      </c>
      <c r="F63" s="15">
        <v>4.7999999999999996E-3</v>
      </c>
      <c r="G63" s="15">
        <v>6.8055000000000004E-2</v>
      </c>
    </row>
    <row r="64" spans="1:7" x14ac:dyDescent="0.3">
      <c r="A64" s="16" t="s">
        <v>124</v>
      </c>
      <c r="B64" s="31"/>
      <c r="C64" s="31"/>
      <c r="D64" s="17"/>
      <c r="E64" s="37">
        <v>63.95</v>
      </c>
      <c r="F64" s="38">
        <v>4.7999999999999996E-3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154</v>
      </c>
      <c r="B66" s="32"/>
      <c r="C66" s="32"/>
      <c r="D66" s="22"/>
      <c r="E66" s="18">
        <v>63.95</v>
      </c>
      <c r="F66" s="19">
        <v>4.7999999999999996E-3</v>
      </c>
      <c r="G66" s="20"/>
    </row>
    <row r="67" spans="1:7" x14ac:dyDescent="0.3">
      <c r="A67" s="12" t="s">
        <v>157</v>
      </c>
      <c r="B67" s="30"/>
      <c r="C67" s="30"/>
      <c r="D67" s="13"/>
      <c r="E67" s="14">
        <v>2.3848100000000001E-2</v>
      </c>
      <c r="F67" s="15">
        <v>9.9999999999999995E-7</v>
      </c>
      <c r="G67" s="15"/>
    </row>
    <row r="68" spans="1:7" x14ac:dyDescent="0.3">
      <c r="A68" s="12" t="s">
        <v>158</v>
      </c>
      <c r="B68" s="30"/>
      <c r="C68" s="30"/>
      <c r="D68" s="13"/>
      <c r="E68" s="14">
        <v>93.496151900000001</v>
      </c>
      <c r="F68" s="15">
        <v>6.7990000000000004E-3</v>
      </c>
      <c r="G68" s="15">
        <v>6.8055000000000004E-2</v>
      </c>
    </row>
    <row r="69" spans="1:7" x14ac:dyDescent="0.3">
      <c r="A69" s="25" t="s">
        <v>159</v>
      </c>
      <c r="B69" s="33"/>
      <c r="C69" s="33"/>
      <c r="D69" s="26"/>
      <c r="E69" s="27">
        <v>13289.22</v>
      </c>
      <c r="F69" s="28">
        <v>1</v>
      </c>
      <c r="G69" s="28"/>
    </row>
    <row r="74" spans="1:7" x14ac:dyDescent="0.3">
      <c r="A74" s="1" t="s">
        <v>162</v>
      </c>
    </row>
    <row r="75" spans="1:7" x14ac:dyDescent="0.3">
      <c r="A75" s="53" t="s">
        <v>163</v>
      </c>
      <c r="B75" s="34" t="s">
        <v>112</v>
      </c>
    </row>
    <row r="76" spans="1:7" x14ac:dyDescent="0.3">
      <c r="A76" t="s">
        <v>164</v>
      </c>
    </row>
    <row r="77" spans="1:7" x14ac:dyDescent="0.3">
      <c r="A77" t="s">
        <v>165</v>
      </c>
      <c r="B77" t="s">
        <v>166</v>
      </c>
      <c r="C77" t="s">
        <v>166</v>
      </c>
    </row>
    <row r="78" spans="1:7" x14ac:dyDescent="0.3">
      <c r="B78" s="54">
        <v>45169</v>
      </c>
      <c r="C78" s="54">
        <v>45198</v>
      </c>
    </row>
    <row r="79" spans="1:7" x14ac:dyDescent="0.3">
      <c r="A79" t="s">
        <v>170</v>
      </c>
      <c r="B79">
        <v>14.3552</v>
      </c>
      <c r="C79">
        <v>14.489699999999999</v>
      </c>
      <c r="E79" s="2"/>
    </row>
    <row r="80" spans="1:7" x14ac:dyDescent="0.3">
      <c r="A80" t="s">
        <v>171</v>
      </c>
      <c r="B80">
        <v>14.3552</v>
      </c>
      <c r="C80">
        <v>14.489699999999999</v>
      </c>
      <c r="E80" s="2"/>
    </row>
    <row r="81" spans="1:5" x14ac:dyDescent="0.3">
      <c r="A81" t="s">
        <v>634</v>
      </c>
      <c r="B81">
        <v>14.1168</v>
      </c>
      <c r="C81">
        <v>14.242699999999999</v>
      </c>
      <c r="E81" s="2"/>
    </row>
    <row r="82" spans="1:5" x14ac:dyDescent="0.3">
      <c r="A82" t="s">
        <v>635</v>
      </c>
      <c r="B82">
        <v>14.1168</v>
      </c>
      <c r="C82">
        <v>14.242699999999999</v>
      </c>
      <c r="E82" s="2"/>
    </row>
    <row r="83" spans="1:5" x14ac:dyDescent="0.3">
      <c r="E83" s="2"/>
    </row>
    <row r="84" spans="1:5" x14ac:dyDescent="0.3">
      <c r="A84" t="s">
        <v>181</v>
      </c>
      <c r="B84" s="34" t="s">
        <v>112</v>
      </c>
    </row>
    <row r="85" spans="1:5" x14ac:dyDescent="0.3">
      <c r="A85" t="s">
        <v>182</v>
      </c>
      <c r="B85" s="34" t="s">
        <v>112</v>
      </c>
    </row>
    <row r="86" spans="1:5" ht="30" customHeight="1" x14ac:dyDescent="0.3">
      <c r="A86" s="53" t="s">
        <v>183</v>
      </c>
      <c r="B86" s="34" t="s">
        <v>112</v>
      </c>
    </row>
    <row r="87" spans="1:5" ht="30" customHeight="1" x14ac:dyDescent="0.3">
      <c r="A87" s="53" t="s">
        <v>184</v>
      </c>
      <c r="B87" s="55">
        <v>3597.4299999999989</v>
      </c>
    </row>
    <row r="88" spans="1:5" ht="45" customHeight="1" x14ac:dyDescent="0.3">
      <c r="A88" s="53" t="s">
        <v>2688</v>
      </c>
      <c r="B88" s="34" t="s">
        <v>112</v>
      </c>
    </row>
    <row r="89" spans="1:5" ht="30" customHeight="1" x14ac:dyDescent="0.3">
      <c r="A89" s="53" t="s">
        <v>2689</v>
      </c>
      <c r="B89" s="34" t="s">
        <v>112</v>
      </c>
    </row>
    <row r="90" spans="1:5" ht="30" customHeight="1" x14ac:dyDescent="0.3">
      <c r="A90" s="53" t="s">
        <v>2690</v>
      </c>
      <c r="B90" s="34" t="s">
        <v>112</v>
      </c>
    </row>
    <row r="91" spans="1:5" x14ac:dyDescent="0.3">
      <c r="A91" t="s">
        <v>2691</v>
      </c>
      <c r="B91" s="34" t="s">
        <v>112</v>
      </c>
    </row>
    <row r="92" spans="1:5" x14ac:dyDescent="0.3">
      <c r="A92" t="s">
        <v>2692</v>
      </c>
      <c r="B92" s="34" t="s">
        <v>112</v>
      </c>
    </row>
    <row r="94" spans="1:5" ht="70.05" customHeight="1" x14ac:dyDescent="0.3">
      <c r="A94" s="76" t="s">
        <v>200</v>
      </c>
      <c r="B94" s="76" t="s">
        <v>201</v>
      </c>
      <c r="C94" s="76" t="s">
        <v>5</v>
      </c>
      <c r="D94" s="76" t="s">
        <v>6</v>
      </c>
    </row>
    <row r="95" spans="1:5" ht="70.05" customHeight="1" x14ac:dyDescent="0.3">
      <c r="A95" s="76" t="s">
        <v>2747</v>
      </c>
      <c r="B95" s="76"/>
      <c r="C95" s="76" t="s">
        <v>93</v>
      </c>
      <c r="D9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27" activePane="bottomLeft" state="frozen"/>
      <selection pane="bottomLeft" activeCell="C48" sqref="C48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2748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2749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2750</v>
      </c>
      <c r="B9" s="30" t="s">
        <v>2751</v>
      </c>
      <c r="C9" s="30"/>
      <c r="D9" s="13">
        <v>211417.91399999999</v>
      </c>
      <c r="E9" s="14">
        <v>7418.07</v>
      </c>
      <c r="F9" s="15">
        <v>0.99260000000000004</v>
      </c>
      <c r="G9" s="15"/>
    </row>
    <row r="10" spans="1:8" x14ac:dyDescent="0.3">
      <c r="A10" s="16" t="s">
        <v>124</v>
      </c>
      <c r="B10" s="31"/>
      <c r="C10" s="31"/>
      <c r="D10" s="17"/>
      <c r="E10" s="18">
        <v>7418.07</v>
      </c>
      <c r="F10" s="19">
        <v>0.99260000000000004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7418.07</v>
      </c>
      <c r="F12" s="19">
        <v>0.99260000000000004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76.94</v>
      </c>
      <c r="F15" s="15">
        <v>1.03E-2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76.94</v>
      </c>
      <c r="F16" s="19">
        <v>1.03E-2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76.94</v>
      </c>
      <c r="F18" s="19">
        <v>1.03E-2</v>
      </c>
      <c r="G18" s="20"/>
    </row>
    <row r="19" spans="1:7" x14ac:dyDescent="0.3">
      <c r="A19" s="12" t="s">
        <v>157</v>
      </c>
      <c r="B19" s="30"/>
      <c r="C19" s="30"/>
      <c r="D19" s="13"/>
      <c r="E19" s="14">
        <v>2.8692200000000001E-2</v>
      </c>
      <c r="F19" s="15">
        <v>3.0000000000000001E-6</v>
      </c>
      <c r="G19" s="15"/>
    </row>
    <row r="20" spans="1:7" x14ac:dyDescent="0.3">
      <c r="A20" s="12" t="s">
        <v>158</v>
      </c>
      <c r="B20" s="30"/>
      <c r="C20" s="30"/>
      <c r="D20" s="13"/>
      <c r="E20" s="23">
        <v>-21.438692199999998</v>
      </c>
      <c r="F20" s="24">
        <v>-2.9030000000000002E-3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7473.6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45198</v>
      </c>
    </row>
    <row r="31" spans="1:7" x14ac:dyDescent="0.3">
      <c r="A31" t="s">
        <v>170</v>
      </c>
      <c r="B31">
        <v>17.9267</v>
      </c>
      <c r="C31">
        <v>17.236599999999999</v>
      </c>
      <c r="E31" s="2"/>
    </row>
    <row r="32" spans="1:7" x14ac:dyDescent="0.3">
      <c r="A32" t="s">
        <v>634</v>
      </c>
      <c r="B32">
        <v>16.505700000000001</v>
      </c>
      <c r="C32">
        <v>15.8599</v>
      </c>
      <c r="E32" s="2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7418.0706891999998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2752</v>
      </c>
      <c r="B45" s="76"/>
      <c r="C45" s="76" t="s">
        <v>95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26" activePane="bottomLeft" state="frozen"/>
      <selection pane="bottomLeft" activeCell="C29" sqref="C29:C36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2753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2754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2755</v>
      </c>
      <c r="B9" s="30" t="s">
        <v>2756</v>
      </c>
      <c r="C9" s="30"/>
      <c r="D9" s="13">
        <v>112458.40031</v>
      </c>
      <c r="E9" s="14">
        <v>11509.45</v>
      </c>
      <c r="F9" s="15">
        <v>0.99709999999999999</v>
      </c>
      <c r="G9" s="15"/>
    </row>
    <row r="10" spans="1:8" x14ac:dyDescent="0.3">
      <c r="A10" s="16" t="s">
        <v>124</v>
      </c>
      <c r="B10" s="31"/>
      <c r="C10" s="31"/>
      <c r="D10" s="17"/>
      <c r="E10" s="18">
        <v>11509.45</v>
      </c>
      <c r="F10" s="19">
        <v>0.99709999999999999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11509.45</v>
      </c>
      <c r="F12" s="19">
        <v>0.99709999999999999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125.91</v>
      </c>
      <c r="F15" s="15">
        <v>1.09E-2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125.91</v>
      </c>
      <c r="F16" s="19">
        <v>1.09E-2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125.91</v>
      </c>
      <c r="F18" s="19">
        <v>1.09E-2</v>
      </c>
      <c r="G18" s="20"/>
    </row>
    <row r="19" spans="1:7" x14ac:dyDescent="0.3">
      <c r="A19" s="12" t="s">
        <v>157</v>
      </c>
      <c r="B19" s="30"/>
      <c r="C19" s="30"/>
      <c r="D19" s="13"/>
      <c r="E19" s="14">
        <v>4.6950899999999997E-2</v>
      </c>
      <c r="F19" s="15">
        <v>3.9999999999999998E-6</v>
      </c>
      <c r="G19" s="15"/>
    </row>
    <row r="20" spans="1:7" x14ac:dyDescent="0.3">
      <c r="A20" s="12" t="s">
        <v>158</v>
      </c>
      <c r="B20" s="30"/>
      <c r="C20" s="30"/>
      <c r="D20" s="13"/>
      <c r="E20" s="23">
        <v>-91.916950900000003</v>
      </c>
      <c r="F20" s="24">
        <v>-8.0040000000000007E-3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11543.49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45198</v>
      </c>
    </row>
    <row r="31" spans="1:7" x14ac:dyDescent="0.3">
      <c r="A31" t="s">
        <v>170</v>
      </c>
      <c r="B31">
        <v>14.523400000000001</v>
      </c>
      <c r="C31">
        <v>14.166499999999999</v>
      </c>
      <c r="E31" s="2"/>
    </row>
    <row r="32" spans="1:7" x14ac:dyDescent="0.3">
      <c r="A32" t="s">
        <v>634</v>
      </c>
      <c r="B32">
        <v>13.588100000000001</v>
      </c>
      <c r="C32">
        <v>13.244999999999999</v>
      </c>
      <c r="E32" s="2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11509.4501267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2757</v>
      </c>
      <c r="B45" s="76"/>
      <c r="C45" s="76" t="s">
        <v>97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21" activePane="bottomLeft" state="frozen"/>
      <selection pane="bottomLeft" activeCell="H42" sqref="H42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2758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2759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2760</v>
      </c>
      <c r="B9" s="30" t="s">
        <v>2761</v>
      </c>
      <c r="C9" s="30"/>
      <c r="D9" s="13">
        <v>35582.508000000002</v>
      </c>
      <c r="E9" s="14">
        <v>9072.82</v>
      </c>
      <c r="F9" s="15">
        <v>1.006</v>
      </c>
      <c r="G9" s="15"/>
    </row>
    <row r="10" spans="1:8" x14ac:dyDescent="0.3">
      <c r="A10" s="16" t="s">
        <v>124</v>
      </c>
      <c r="B10" s="31"/>
      <c r="C10" s="31"/>
      <c r="D10" s="17"/>
      <c r="E10" s="18">
        <v>9072.82</v>
      </c>
      <c r="F10" s="19">
        <v>1.006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9072.82</v>
      </c>
      <c r="F12" s="19">
        <v>1.006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41.97</v>
      </c>
      <c r="F15" s="15">
        <v>4.7000000000000002E-3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41.97</v>
      </c>
      <c r="F16" s="19">
        <v>4.7000000000000002E-3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41.97</v>
      </c>
      <c r="F18" s="19">
        <v>4.7000000000000002E-3</v>
      </c>
      <c r="G18" s="20"/>
    </row>
    <row r="19" spans="1:7" x14ac:dyDescent="0.3">
      <c r="A19" s="12" t="s">
        <v>157</v>
      </c>
      <c r="B19" s="30"/>
      <c r="C19" s="30"/>
      <c r="D19" s="13"/>
      <c r="E19" s="14">
        <v>1.5650299999999999E-2</v>
      </c>
      <c r="F19" s="15">
        <v>9.9999999999999995E-7</v>
      </c>
      <c r="G19" s="15"/>
    </row>
    <row r="20" spans="1:7" x14ac:dyDescent="0.3">
      <c r="A20" s="12" t="s">
        <v>158</v>
      </c>
      <c r="B20" s="30"/>
      <c r="C20" s="30"/>
      <c r="D20" s="13"/>
      <c r="E20" s="23">
        <v>-95.805650299999996</v>
      </c>
      <c r="F20" s="24">
        <v>-1.0701E-2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9019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45198</v>
      </c>
    </row>
    <row r="31" spans="1:7" x14ac:dyDescent="0.3">
      <c r="A31" t="s">
        <v>170</v>
      </c>
      <c r="B31">
        <v>28.247399999999999</v>
      </c>
      <c r="C31">
        <v>27.598099999999999</v>
      </c>
      <c r="E31" s="2"/>
    </row>
    <row r="32" spans="1:7" x14ac:dyDescent="0.3">
      <c r="A32" t="s">
        <v>634</v>
      </c>
      <c r="B32">
        <v>25.987500000000001</v>
      </c>
      <c r="C32">
        <v>25.3721</v>
      </c>
      <c r="E32" s="2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9072.8191428999999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2762</v>
      </c>
      <c r="B45" s="76"/>
      <c r="C45" s="76" t="s">
        <v>99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"/>
  <sheetViews>
    <sheetView showGridLines="0" workbookViewId="0">
      <pane ySplit="4" topLeftCell="A65" activePane="bottomLeft" state="frozen"/>
      <selection pane="bottomLeft" activeCell="D87" sqref="D87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447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448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449</v>
      </c>
      <c r="B11" s="30" t="s">
        <v>450</v>
      </c>
      <c r="C11" s="30" t="s">
        <v>211</v>
      </c>
      <c r="D11" s="13">
        <v>102000000</v>
      </c>
      <c r="E11" s="14">
        <v>95637.55</v>
      </c>
      <c r="F11" s="15">
        <v>7.4099999999999999E-2</v>
      </c>
      <c r="G11" s="15">
        <v>7.5149999999999995E-2</v>
      </c>
    </row>
    <row r="12" spans="1:8" x14ac:dyDescent="0.3">
      <c r="A12" s="12" t="s">
        <v>451</v>
      </c>
      <c r="B12" s="30" t="s">
        <v>452</v>
      </c>
      <c r="C12" s="30" t="s">
        <v>211</v>
      </c>
      <c r="D12" s="13">
        <v>97500000</v>
      </c>
      <c r="E12" s="14">
        <v>93612.87</v>
      </c>
      <c r="F12" s="15">
        <v>7.2499999999999995E-2</v>
      </c>
      <c r="G12" s="15">
        <v>7.6170000000000002E-2</v>
      </c>
    </row>
    <row r="13" spans="1:8" x14ac:dyDescent="0.3">
      <c r="A13" s="12" t="s">
        <v>453</v>
      </c>
      <c r="B13" s="30" t="s">
        <v>454</v>
      </c>
      <c r="C13" s="30" t="s">
        <v>222</v>
      </c>
      <c r="D13" s="13">
        <v>100000000</v>
      </c>
      <c r="E13" s="14">
        <v>93314.1</v>
      </c>
      <c r="F13" s="15">
        <v>7.2300000000000003E-2</v>
      </c>
      <c r="G13" s="15">
        <v>7.6399999999999996E-2</v>
      </c>
    </row>
    <row r="14" spans="1:8" x14ac:dyDescent="0.3">
      <c r="A14" s="12" t="s">
        <v>455</v>
      </c>
      <c r="B14" s="30" t="s">
        <v>456</v>
      </c>
      <c r="C14" s="30" t="s">
        <v>211</v>
      </c>
      <c r="D14" s="13">
        <v>98500000</v>
      </c>
      <c r="E14" s="14">
        <v>92694.61</v>
      </c>
      <c r="F14" s="15">
        <v>7.1800000000000003E-2</v>
      </c>
      <c r="G14" s="15">
        <v>7.5550000000000006E-2</v>
      </c>
    </row>
    <row r="15" spans="1:8" x14ac:dyDescent="0.3">
      <c r="A15" s="12" t="s">
        <v>457</v>
      </c>
      <c r="B15" s="30" t="s">
        <v>458</v>
      </c>
      <c r="C15" s="30" t="s">
        <v>222</v>
      </c>
      <c r="D15" s="13">
        <v>96000000</v>
      </c>
      <c r="E15" s="14">
        <v>91923.74</v>
      </c>
      <c r="F15" s="15">
        <v>7.1199999999999999E-2</v>
      </c>
      <c r="G15" s="15">
        <v>7.5535000000000005E-2</v>
      </c>
    </row>
    <row r="16" spans="1:8" x14ac:dyDescent="0.3">
      <c r="A16" s="12" t="s">
        <v>459</v>
      </c>
      <c r="B16" s="30" t="s">
        <v>460</v>
      </c>
      <c r="C16" s="30" t="s">
        <v>211</v>
      </c>
      <c r="D16" s="13">
        <v>95500000</v>
      </c>
      <c r="E16" s="14">
        <v>91556.14</v>
      </c>
      <c r="F16" s="15">
        <v>7.0900000000000005E-2</v>
      </c>
      <c r="G16" s="15">
        <v>7.6200000000000004E-2</v>
      </c>
    </row>
    <row r="17" spans="1:7" x14ac:dyDescent="0.3">
      <c r="A17" s="12" t="s">
        <v>461</v>
      </c>
      <c r="B17" s="30" t="s">
        <v>462</v>
      </c>
      <c r="C17" s="30" t="s">
        <v>222</v>
      </c>
      <c r="D17" s="13">
        <v>82000000</v>
      </c>
      <c r="E17" s="14">
        <v>76777.990000000005</v>
      </c>
      <c r="F17" s="15">
        <v>5.9499999999999997E-2</v>
      </c>
      <c r="G17" s="15">
        <v>7.5398999999999994E-2</v>
      </c>
    </row>
    <row r="18" spans="1:7" x14ac:dyDescent="0.3">
      <c r="A18" s="12" t="s">
        <v>463</v>
      </c>
      <c r="B18" s="30" t="s">
        <v>464</v>
      </c>
      <c r="C18" s="30" t="s">
        <v>211</v>
      </c>
      <c r="D18" s="13">
        <v>80000000</v>
      </c>
      <c r="E18" s="14">
        <v>74376.320000000007</v>
      </c>
      <c r="F18" s="15">
        <v>5.7599999999999998E-2</v>
      </c>
      <c r="G18" s="15">
        <v>7.5475E-2</v>
      </c>
    </row>
    <row r="19" spans="1:7" x14ac:dyDescent="0.3">
      <c r="A19" s="12" t="s">
        <v>465</v>
      </c>
      <c r="B19" s="30" t="s">
        <v>466</v>
      </c>
      <c r="C19" s="30" t="s">
        <v>211</v>
      </c>
      <c r="D19" s="13">
        <v>75000000</v>
      </c>
      <c r="E19" s="14">
        <v>70987.13</v>
      </c>
      <c r="F19" s="15">
        <v>5.5E-2</v>
      </c>
      <c r="G19" s="15">
        <v>7.5800000000000006E-2</v>
      </c>
    </row>
    <row r="20" spans="1:7" x14ac:dyDescent="0.3">
      <c r="A20" s="12" t="s">
        <v>467</v>
      </c>
      <c r="B20" s="30" t="s">
        <v>468</v>
      </c>
      <c r="C20" s="30" t="s">
        <v>469</v>
      </c>
      <c r="D20" s="13">
        <v>66500000</v>
      </c>
      <c r="E20" s="14">
        <v>62997.71</v>
      </c>
      <c r="F20" s="15">
        <v>4.8800000000000003E-2</v>
      </c>
      <c r="G20" s="15">
        <v>7.6399999999999996E-2</v>
      </c>
    </row>
    <row r="21" spans="1:7" x14ac:dyDescent="0.3">
      <c r="A21" s="12" t="s">
        <v>470</v>
      </c>
      <c r="B21" s="30" t="s">
        <v>471</v>
      </c>
      <c r="C21" s="30" t="s">
        <v>211</v>
      </c>
      <c r="D21" s="13">
        <v>38500000</v>
      </c>
      <c r="E21" s="14">
        <v>35788.68</v>
      </c>
      <c r="F21" s="15">
        <v>2.7699999999999999E-2</v>
      </c>
      <c r="G21" s="15">
        <v>7.5398999999999994E-2</v>
      </c>
    </row>
    <row r="22" spans="1:7" x14ac:dyDescent="0.3">
      <c r="A22" s="12" t="s">
        <v>472</v>
      </c>
      <c r="B22" s="30" t="s">
        <v>473</v>
      </c>
      <c r="C22" s="30" t="s">
        <v>211</v>
      </c>
      <c r="D22" s="13">
        <v>33500000</v>
      </c>
      <c r="E22" s="14">
        <v>33356.35</v>
      </c>
      <c r="F22" s="15">
        <v>2.58E-2</v>
      </c>
      <c r="G22" s="15">
        <v>7.6220999999999997E-2</v>
      </c>
    </row>
    <row r="23" spans="1:7" x14ac:dyDescent="0.3">
      <c r="A23" s="12" t="s">
        <v>474</v>
      </c>
      <c r="B23" s="30" t="s">
        <v>475</v>
      </c>
      <c r="C23" s="30" t="s">
        <v>211</v>
      </c>
      <c r="D23" s="13">
        <v>28000000</v>
      </c>
      <c r="E23" s="14">
        <v>27166.5</v>
      </c>
      <c r="F23" s="15">
        <v>2.1000000000000001E-2</v>
      </c>
      <c r="G23" s="15">
        <v>7.6175000000000007E-2</v>
      </c>
    </row>
    <row r="24" spans="1:7" x14ac:dyDescent="0.3">
      <c r="A24" s="12" t="s">
        <v>476</v>
      </c>
      <c r="B24" s="30" t="s">
        <v>477</v>
      </c>
      <c r="C24" s="30" t="s">
        <v>211</v>
      </c>
      <c r="D24" s="13">
        <v>26000000</v>
      </c>
      <c r="E24" s="14">
        <v>26269.02</v>
      </c>
      <c r="F24" s="15">
        <v>2.0400000000000001E-2</v>
      </c>
      <c r="G24" s="15">
        <v>7.6200000000000004E-2</v>
      </c>
    </row>
    <row r="25" spans="1:7" x14ac:dyDescent="0.3">
      <c r="A25" s="12" t="s">
        <v>478</v>
      </c>
      <c r="B25" s="30" t="s">
        <v>479</v>
      </c>
      <c r="C25" s="30" t="s">
        <v>211</v>
      </c>
      <c r="D25" s="13">
        <v>27500000</v>
      </c>
      <c r="E25" s="14">
        <v>26267.51</v>
      </c>
      <c r="F25" s="15">
        <v>2.0299999999999999E-2</v>
      </c>
      <c r="G25" s="15">
        <v>7.6220999999999997E-2</v>
      </c>
    </row>
    <row r="26" spans="1:7" x14ac:dyDescent="0.3">
      <c r="A26" s="12" t="s">
        <v>306</v>
      </c>
      <c r="B26" s="30" t="s">
        <v>307</v>
      </c>
      <c r="C26" s="30" t="s">
        <v>211</v>
      </c>
      <c r="D26" s="13">
        <v>13500000</v>
      </c>
      <c r="E26" s="14">
        <v>13670.34</v>
      </c>
      <c r="F26" s="15">
        <v>1.06E-2</v>
      </c>
      <c r="G26" s="15">
        <v>7.6219999999999996E-2</v>
      </c>
    </row>
    <row r="27" spans="1:7" x14ac:dyDescent="0.3">
      <c r="A27" s="12" t="s">
        <v>480</v>
      </c>
      <c r="B27" s="30" t="s">
        <v>481</v>
      </c>
      <c r="C27" s="30" t="s">
        <v>211</v>
      </c>
      <c r="D27" s="13">
        <v>12500000</v>
      </c>
      <c r="E27" s="14">
        <v>12112.5</v>
      </c>
      <c r="F27" s="15">
        <v>9.4000000000000004E-3</v>
      </c>
      <c r="G27" s="15">
        <v>7.6175000000000007E-2</v>
      </c>
    </row>
    <row r="28" spans="1:7" x14ac:dyDescent="0.3">
      <c r="A28" s="12" t="s">
        <v>482</v>
      </c>
      <c r="B28" s="30" t="s">
        <v>483</v>
      </c>
      <c r="C28" s="30" t="s">
        <v>211</v>
      </c>
      <c r="D28" s="13">
        <v>11500000</v>
      </c>
      <c r="E28" s="14">
        <v>11042.79</v>
      </c>
      <c r="F28" s="15">
        <v>8.6E-3</v>
      </c>
      <c r="G28" s="15">
        <v>7.6171000000000003E-2</v>
      </c>
    </row>
    <row r="29" spans="1:7" x14ac:dyDescent="0.3">
      <c r="A29" s="12" t="s">
        <v>484</v>
      </c>
      <c r="B29" s="30" t="s">
        <v>485</v>
      </c>
      <c r="C29" s="30" t="s">
        <v>211</v>
      </c>
      <c r="D29" s="13">
        <v>6000000</v>
      </c>
      <c r="E29" s="14">
        <v>6373.35</v>
      </c>
      <c r="F29" s="15">
        <v>4.8999999999999998E-3</v>
      </c>
      <c r="G29" s="15">
        <v>7.6175000000000007E-2</v>
      </c>
    </row>
    <row r="30" spans="1:7" x14ac:dyDescent="0.3">
      <c r="A30" s="12" t="s">
        <v>486</v>
      </c>
      <c r="B30" s="30" t="s">
        <v>487</v>
      </c>
      <c r="C30" s="30" t="s">
        <v>211</v>
      </c>
      <c r="D30" s="13">
        <v>6000000</v>
      </c>
      <c r="E30" s="14">
        <v>6047.06</v>
      </c>
      <c r="F30" s="15">
        <v>4.7000000000000002E-3</v>
      </c>
      <c r="G30" s="15">
        <v>7.6219999999999996E-2</v>
      </c>
    </row>
    <row r="31" spans="1:7" x14ac:dyDescent="0.3">
      <c r="A31" s="12" t="s">
        <v>488</v>
      </c>
      <c r="B31" s="30" t="s">
        <v>489</v>
      </c>
      <c r="C31" s="30" t="s">
        <v>211</v>
      </c>
      <c r="D31" s="13">
        <v>5500000</v>
      </c>
      <c r="E31" s="14">
        <v>5533.84</v>
      </c>
      <c r="F31" s="15">
        <v>4.3E-3</v>
      </c>
      <c r="G31" s="15">
        <v>7.6175000000000007E-2</v>
      </c>
    </row>
    <row r="32" spans="1:7" x14ac:dyDescent="0.3">
      <c r="A32" s="12" t="s">
        <v>490</v>
      </c>
      <c r="B32" s="30" t="s">
        <v>491</v>
      </c>
      <c r="C32" s="30" t="s">
        <v>211</v>
      </c>
      <c r="D32" s="13">
        <v>3300000</v>
      </c>
      <c r="E32" s="14">
        <v>3436.83</v>
      </c>
      <c r="F32" s="15">
        <v>2.7000000000000001E-3</v>
      </c>
      <c r="G32" s="15">
        <v>7.5449000000000002E-2</v>
      </c>
    </row>
    <row r="33" spans="1:7" x14ac:dyDescent="0.3">
      <c r="A33" s="12" t="s">
        <v>492</v>
      </c>
      <c r="B33" s="30" t="s">
        <v>493</v>
      </c>
      <c r="C33" s="30" t="s">
        <v>211</v>
      </c>
      <c r="D33" s="13">
        <v>3500000</v>
      </c>
      <c r="E33" s="14">
        <v>3284.14</v>
      </c>
      <c r="F33" s="15">
        <v>2.5000000000000001E-3</v>
      </c>
      <c r="G33" s="15">
        <v>7.5475E-2</v>
      </c>
    </row>
    <row r="34" spans="1:7" x14ac:dyDescent="0.3">
      <c r="A34" s="12" t="s">
        <v>494</v>
      </c>
      <c r="B34" s="30" t="s">
        <v>495</v>
      </c>
      <c r="C34" s="30" t="s">
        <v>211</v>
      </c>
      <c r="D34" s="13">
        <v>3000000</v>
      </c>
      <c r="E34" s="14">
        <v>3120.99</v>
      </c>
      <c r="F34" s="15">
        <v>2.3999999999999998E-3</v>
      </c>
      <c r="G34" s="15">
        <v>7.5556999999999999E-2</v>
      </c>
    </row>
    <row r="35" spans="1:7" x14ac:dyDescent="0.3">
      <c r="A35" s="12" t="s">
        <v>308</v>
      </c>
      <c r="B35" s="30" t="s">
        <v>309</v>
      </c>
      <c r="C35" s="30" t="s">
        <v>211</v>
      </c>
      <c r="D35" s="13">
        <v>2500000</v>
      </c>
      <c r="E35" s="14">
        <v>2529.9499999999998</v>
      </c>
      <c r="F35" s="15">
        <v>2E-3</v>
      </c>
      <c r="G35" s="15">
        <v>7.6149999999999995E-2</v>
      </c>
    </row>
    <row r="36" spans="1:7" x14ac:dyDescent="0.3">
      <c r="A36" s="12" t="s">
        <v>496</v>
      </c>
      <c r="B36" s="30" t="s">
        <v>497</v>
      </c>
      <c r="C36" s="30" t="s">
        <v>211</v>
      </c>
      <c r="D36" s="13">
        <v>2500000</v>
      </c>
      <c r="E36" s="14">
        <v>2506.9899999999998</v>
      </c>
      <c r="F36" s="15">
        <v>1.9E-3</v>
      </c>
      <c r="G36" s="15">
        <v>7.6175000000000007E-2</v>
      </c>
    </row>
    <row r="37" spans="1:7" x14ac:dyDescent="0.3">
      <c r="A37" s="12" t="s">
        <v>498</v>
      </c>
      <c r="B37" s="30" t="s">
        <v>499</v>
      </c>
      <c r="C37" s="30" t="s">
        <v>211</v>
      </c>
      <c r="D37" s="13">
        <v>2000000</v>
      </c>
      <c r="E37" s="14">
        <v>2057.44</v>
      </c>
      <c r="F37" s="15">
        <v>1.6000000000000001E-3</v>
      </c>
      <c r="G37" s="15">
        <v>7.5449000000000002E-2</v>
      </c>
    </row>
    <row r="38" spans="1:7" x14ac:dyDescent="0.3">
      <c r="A38" s="12" t="s">
        <v>500</v>
      </c>
      <c r="B38" s="30" t="s">
        <v>501</v>
      </c>
      <c r="C38" s="30" t="s">
        <v>211</v>
      </c>
      <c r="D38" s="13">
        <v>2000000</v>
      </c>
      <c r="E38" s="14">
        <v>1976.77</v>
      </c>
      <c r="F38" s="15">
        <v>1.5E-3</v>
      </c>
      <c r="G38" s="15">
        <v>7.6175000000000007E-2</v>
      </c>
    </row>
    <row r="39" spans="1:7" x14ac:dyDescent="0.3">
      <c r="A39" s="12" t="s">
        <v>502</v>
      </c>
      <c r="B39" s="30" t="s">
        <v>503</v>
      </c>
      <c r="C39" s="30" t="s">
        <v>211</v>
      </c>
      <c r="D39" s="13">
        <v>1500000</v>
      </c>
      <c r="E39" s="14">
        <v>1512.73</v>
      </c>
      <c r="F39" s="15">
        <v>1.1999999999999999E-3</v>
      </c>
      <c r="G39" s="15">
        <v>7.6175000000000007E-2</v>
      </c>
    </row>
    <row r="40" spans="1:7" x14ac:dyDescent="0.3">
      <c r="A40" s="12" t="s">
        <v>504</v>
      </c>
      <c r="B40" s="30" t="s">
        <v>505</v>
      </c>
      <c r="C40" s="30" t="s">
        <v>211</v>
      </c>
      <c r="D40" s="13">
        <v>1000000</v>
      </c>
      <c r="E40" s="14">
        <v>1042.79</v>
      </c>
      <c r="F40" s="15">
        <v>8.0000000000000004E-4</v>
      </c>
      <c r="G40" s="15">
        <v>7.5449000000000002E-2</v>
      </c>
    </row>
    <row r="41" spans="1:7" x14ac:dyDescent="0.3">
      <c r="A41" s="12" t="s">
        <v>506</v>
      </c>
      <c r="B41" s="30" t="s">
        <v>507</v>
      </c>
      <c r="C41" s="30" t="s">
        <v>211</v>
      </c>
      <c r="D41" s="13">
        <v>1000000</v>
      </c>
      <c r="E41" s="14">
        <v>1031.4100000000001</v>
      </c>
      <c r="F41" s="15">
        <v>8.0000000000000004E-4</v>
      </c>
      <c r="G41" s="15">
        <v>7.5603000000000004E-2</v>
      </c>
    </row>
    <row r="42" spans="1:7" x14ac:dyDescent="0.3">
      <c r="A42" s="12" t="s">
        <v>508</v>
      </c>
      <c r="B42" s="30" t="s">
        <v>509</v>
      </c>
      <c r="C42" s="30" t="s">
        <v>211</v>
      </c>
      <c r="D42" s="13">
        <v>1000000</v>
      </c>
      <c r="E42" s="14">
        <v>989.43</v>
      </c>
      <c r="F42" s="15">
        <v>8.0000000000000004E-4</v>
      </c>
      <c r="G42" s="15">
        <v>7.5774999999999995E-2</v>
      </c>
    </row>
    <row r="43" spans="1:7" x14ac:dyDescent="0.3">
      <c r="A43" s="12" t="s">
        <v>510</v>
      </c>
      <c r="B43" s="30" t="s">
        <v>511</v>
      </c>
      <c r="C43" s="30" t="s">
        <v>211</v>
      </c>
      <c r="D43" s="13">
        <v>1000000</v>
      </c>
      <c r="E43" s="14">
        <v>988.04</v>
      </c>
      <c r="F43" s="15">
        <v>8.0000000000000004E-4</v>
      </c>
      <c r="G43" s="15">
        <v>7.5749999999999998E-2</v>
      </c>
    </row>
    <row r="44" spans="1:7" x14ac:dyDescent="0.3">
      <c r="A44" s="12" t="s">
        <v>512</v>
      </c>
      <c r="B44" s="30" t="s">
        <v>513</v>
      </c>
      <c r="C44" s="30" t="s">
        <v>211</v>
      </c>
      <c r="D44" s="13">
        <v>1000000</v>
      </c>
      <c r="E44" s="14">
        <v>965.65</v>
      </c>
      <c r="F44" s="15">
        <v>6.9999999999999999E-4</v>
      </c>
      <c r="G44" s="15">
        <v>7.6200000000000004E-2</v>
      </c>
    </row>
    <row r="45" spans="1:7" x14ac:dyDescent="0.3">
      <c r="A45" s="12" t="s">
        <v>514</v>
      </c>
      <c r="B45" s="30" t="s">
        <v>515</v>
      </c>
      <c r="C45" s="30" t="s">
        <v>211</v>
      </c>
      <c r="D45" s="13">
        <v>500000</v>
      </c>
      <c r="E45" s="14">
        <v>542.39</v>
      </c>
      <c r="F45" s="15">
        <v>4.0000000000000002E-4</v>
      </c>
      <c r="G45" s="15">
        <v>7.5149999999999995E-2</v>
      </c>
    </row>
    <row r="46" spans="1:7" x14ac:dyDescent="0.3">
      <c r="A46" s="12" t="s">
        <v>516</v>
      </c>
      <c r="B46" s="30" t="s">
        <v>517</v>
      </c>
      <c r="C46" s="30" t="s">
        <v>211</v>
      </c>
      <c r="D46" s="13">
        <v>500000</v>
      </c>
      <c r="E46" s="14">
        <v>517.80999999999995</v>
      </c>
      <c r="F46" s="15">
        <v>4.0000000000000002E-4</v>
      </c>
      <c r="G46" s="15">
        <v>7.5774999999999995E-2</v>
      </c>
    </row>
    <row r="47" spans="1:7" x14ac:dyDescent="0.3">
      <c r="A47" s="12" t="s">
        <v>434</v>
      </c>
      <c r="B47" s="30" t="s">
        <v>435</v>
      </c>
      <c r="C47" s="30" t="s">
        <v>211</v>
      </c>
      <c r="D47" s="13">
        <v>500000</v>
      </c>
      <c r="E47" s="14">
        <v>515.66</v>
      </c>
      <c r="F47" s="15">
        <v>4.0000000000000002E-4</v>
      </c>
      <c r="G47" s="15">
        <v>7.5449000000000002E-2</v>
      </c>
    </row>
    <row r="48" spans="1:7" x14ac:dyDescent="0.3">
      <c r="A48" s="12" t="s">
        <v>518</v>
      </c>
      <c r="B48" s="30" t="s">
        <v>519</v>
      </c>
      <c r="C48" s="30" t="s">
        <v>211</v>
      </c>
      <c r="D48" s="13">
        <v>500000</v>
      </c>
      <c r="E48" s="14">
        <v>514.38</v>
      </c>
      <c r="F48" s="15">
        <v>4.0000000000000002E-4</v>
      </c>
      <c r="G48" s="15">
        <v>7.5011999999999995E-2</v>
      </c>
    </row>
    <row r="49" spans="1:7" x14ac:dyDescent="0.3">
      <c r="A49" s="12" t="s">
        <v>436</v>
      </c>
      <c r="B49" s="30" t="s">
        <v>437</v>
      </c>
      <c r="C49" s="30" t="s">
        <v>211</v>
      </c>
      <c r="D49" s="13">
        <v>500000</v>
      </c>
      <c r="E49" s="14">
        <v>513.22</v>
      </c>
      <c r="F49" s="15">
        <v>4.0000000000000002E-4</v>
      </c>
      <c r="G49" s="15">
        <v>7.5149999999999995E-2</v>
      </c>
    </row>
    <row r="50" spans="1:7" x14ac:dyDescent="0.3">
      <c r="A50" s="12" t="s">
        <v>520</v>
      </c>
      <c r="B50" s="30" t="s">
        <v>521</v>
      </c>
      <c r="C50" s="30" t="s">
        <v>222</v>
      </c>
      <c r="D50" s="13">
        <v>500000</v>
      </c>
      <c r="E50" s="14">
        <v>479.13</v>
      </c>
      <c r="F50" s="15">
        <v>4.0000000000000002E-4</v>
      </c>
      <c r="G50" s="15">
        <v>7.5599E-2</v>
      </c>
    </row>
    <row r="51" spans="1:7" x14ac:dyDescent="0.3">
      <c r="A51" s="12" t="s">
        <v>522</v>
      </c>
      <c r="B51" s="30" t="s">
        <v>523</v>
      </c>
      <c r="C51" s="30" t="s">
        <v>208</v>
      </c>
      <c r="D51" s="13">
        <v>500000</v>
      </c>
      <c r="E51" s="14">
        <v>479</v>
      </c>
      <c r="F51" s="15">
        <v>4.0000000000000002E-4</v>
      </c>
      <c r="G51" s="15">
        <v>7.6249999999999998E-2</v>
      </c>
    </row>
    <row r="52" spans="1:7" x14ac:dyDescent="0.3">
      <c r="A52" s="16" t="s">
        <v>124</v>
      </c>
      <c r="B52" s="31"/>
      <c r="C52" s="31"/>
      <c r="D52" s="17"/>
      <c r="E52" s="18">
        <v>1076510.8500000001</v>
      </c>
      <c r="F52" s="19">
        <v>0.83389999999999997</v>
      </c>
      <c r="G52" s="20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16" t="s">
        <v>293</v>
      </c>
      <c r="B54" s="30"/>
      <c r="C54" s="30"/>
      <c r="D54" s="13"/>
      <c r="E54" s="14"/>
      <c r="F54" s="15"/>
      <c r="G54" s="15"/>
    </row>
    <row r="55" spans="1:7" x14ac:dyDescent="0.3">
      <c r="A55" s="12" t="s">
        <v>524</v>
      </c>
      <c r="B55" s="30" t="s">
        <v>525</v>
      </c>
      <c r="C55" s="30" t="s">
        <v>117</v>
      </c>
      <c r="D55" s="13">
        <v>67000000</v>
      </c>
      <c r="E55" s="14">
        <v>66732.800000000003</v>
      </c>
      <c r="F55" s="15">
        <v>5.1700000000000003E-2</v>
      </c>
      <c r="G55" s="15">
        <v>7.3778830288999994E-2</v>
      </c>
    </row>
    <row r="56" spans="1:7" x14ac:dyDescent="0.3">
      <c r="A56" s="12" t="s">
        <v>526</v>
      </c>
      <c r="B56" s="30" t="s">
        <v>527</v>
      </c>
      <c r="C56" s="30" t="s">
        <v>117</v>
      </c>
      <c r="D56" s="13">
        <v>56000000</v>
      </c>
      <c r="E56" s="14">
        <v>57092.62</v>
      </c>
      <c r="F56" s="15">
        <v>4.4200000000000003E-2</v>
      </c>
      <c r="G56" s="15">
        <v>7.3618220179999999E-2</v>
      </c>
    </row>
    <row r="57" spans="1:7" x14ac:dyDescent="0.3">
      <c r="A57" s="12" t="s">
        <v>442</v>
      </c>
      <c r="B57" s="30" t="s">
        <v>443</v>
      </c>
      <c r="C57" s="30" t="s">
        <v>117</v>
      </c>
      <c r="D57" s="13">
        <v>56500000</v>
      </c>
      <c r="E57" s="14">
        <v>56118.23</v>
      </c>
      <c r="F57" s="15">
        <v>4.3499999999999997E-2</v>
      </c>
      <c r="G57" s="15">
        <v>7.380266378E-2</v>
      </c>
    </row>
    <row r="58" spans="1:7" x14ac:dyDescent="0.3">
      <c r="A58" s="16" t="s">
        <v>124</v>
      </c>
      <c r="B58" s="31"/>
      <c r="C58" s="31"/>
      <c r="D58" s="17"/>
      <c r="E58" s="18">
        <v>179943.65</v>
      </c>
      <c r="F58" s="19">
        <v>0.1394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296</v>
      </c>
      <c r="B60" s="30"/>
      <c r="C60" s="30"/>
      <c r="D60" s="13"/>
      <c r="E60" s="14"/>
      <c r="F60" s="15"/>
      <c r="G60" s="15"/>
    </row>
    <row r="61" spans="1:7" x14ac:dyDescent="0.3">
      <c r="A61" s="16" t="s">
        <v>124</v>
      </c>
      <c r="B61" s="30"/>
      <c r="C61" s="30"/>
      <c r="D61" s="13"/>
      <c r="E61" s="35" t="s">
        <v>112</v>
      </c>
      <c r="F61" s="36" t="s">
        <v>112</v>
      </c>
      <c r="G61" s="15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6" t="s">
        <v>297</v>
      </c>
      <c r="B63" s="30"/>
      <c r="C63" s="30"/>
      <c r="D63" s="13"/>
      <c r="E63" s="14"/>
      <c r="F63" s="15"/>
      <c r="G63" s="15"/>
    </row>
    <row r="64" spans="1:7" x14ac:dyDescent="0.3">
      <c r="A64" s="16" t="s">
        <v>124</v>
      </c>
      <c r="B64" s="30"/>
      <c r="C64" s="30"/>
      <c r="D64" s="13"/>
      <c r="E64" s="35" t="s">
        <v>112</v>
      </c>
      <c r="F64" s="36" t="s">
        <v>112</v>
      </c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154</v>
      </c>
      <c r="B66" s="32"/>
      <c r="C66" s="32"/>
      <c r="D66" s="22"/>
      <c r="E66" s="18">
        <v>1256454.5</v>
      </c>
      <c r="F66" s="19">
        <v>0.97330000000000005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155</v>
      </c>
      <c r="B69" s="30"/>
      <c r="C69" s="30"/>
      <c r="D69" s="13"/>
      <c r="E69" s="14"/>
      <c r="F69" s="15"/>
      <c r="G69" s="15"/>
    </row>
    <row r="70" spans="1:7" x14ac:dyDescent="0.3">
      <c r="A70" s="12" t="s">
        <v>156</v>
      </c>
      <c r="B70" s="30"/>
      <c r="C70" s="30"/>
      <c r="D70" s="13"/>
      <c r="E70" s="14">
        <v>1368.98</v>
      </c>
      <c r="F70" s="15">
        <v>1.1000000000000001E-3</v>
      </c>
      <c r="G70" s="15">
        <v>6.8055000000000004E-2</v>
      </c>
    </row>
    <row r="71" spans="1:7" x14ac:dyDescent="0.3">
      <c r="A71" s="16" t="s">
        <v>124</v>
      </c>
      <c r="B71" s="31"/>
      <c r="C71" s="31"/>
      <c r="D71" s="17"/>
      <c r="E71" s="18">
        <v>1368.98</v>
      </c>
      <c r="F71" s="19">
        <v>1.1000000000000001E-3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154</v>
      </c>
      <c r="B73" s="32"/>
      <c r="C73" s="32"/>
      <c r="D73" s="22"/>
      <c r="E73" s="18">
        <v>1368.98</v>
      </c>
      <c r="F73" s="19">
        <v>1.1000000000000001E-3</v>
      </c>
      <c r="G73" s="20"/>
    </row>
    <row r="74" spans="1:7" x14ac:dyDescent="0.3">
      <c r="A74" s="12" t="s">
        <v>157</v>
      </c>
      <c r="B74" s="30"/>
      <c r="C74" s="30"/>
      <c r="D74" s="13"/>
      <c r="E74" s="14">
        <v>32978.3338821</v>
      </c>
      <c r="F74" s="15">
        <v>2.5548000000000001E-2</v>
      </c>
      <c r="G74" s="15"/>
    </row>
    <row r="75" spans="1:7" x14ac:dyDescent="0.3">
      <c r="A75" s="12" t="s">
        <v>158</v>
      </c>
      <c r="B75" s="30"/>
      <c r="C75" s="30"/>
      <c r="D75" s="13"/>
      <c r="E75" s="14">
        <v>24.3261179</v>
      </c>
      <c r="F75" s="15">
        <v>5.1999999999999997E-5</v>
      </c>
      <c r="G75" s="15">
        <v>6.8055000000000004E-2</v>
      </c>
    </row>
    <row r="76" spans="1:7" x14ac:dyDescent="0.3">
      <c r="A76" s="25" t="s">
        <v>159</v>
      </c>
      <c r="B76" s="33"/>
      <c r="C76" s="33"/>
      <c r="D76" s="26"/>
      <c r="E76" s="27">
        <v>1290826.1399999999</v>
      </c>
      <c r="F76" s="28">
        <v>1</v>
      </c>
      <c r="G76" s="28"/>
    </row>
    <row r="78" spans="1:7" x14ac:dyDescent="0.3">
      <c r="A78" s="1" t="s">
        <v>161</v>
      </c>
    </row>
    <row r="81" spans="1:5" x14ac:dyDescent="0.3">
      <c r="A81" s="1" t="s">
        <v>162</v>
      </c>
    </row>
    <row r="82" spans="1:5" x14ac:dyDescent="0.3">
      <c r="A82" s="53" t="s">
        <v>163</v>
      </c>
      <c r="B82" s="34" t="s">
        <v>112</v>
      </c>
    </row>
    <row r="83" spans="1:5" x14ac:dyDescent="0.3">
      <c r="A83" t="s">
        <v>164</v>
      </c>
    </row>
    <row r="84" spans="1:5" x14ac:dyDescent="0.3">
      <c r="A84" t="s">
        <v>300</v>
      </c>
      <c r="B84" t="s">
        <v>166</v>
      </c>
      <c r="C84" t="s">
        <v>166</v>
      </c>
    </row>
    <row r="85" spans="1:5" x14ac:dyDescent="0.3">
      <c r="B85" s="54">
        <v>45169</v>
      </c>
      <c r="C85" s="54">
        <v>45198</v>
      </c>
    </row>
    <row r="86" spans="1:5" x14ac:dyDescent="0.3">
      <c r="A86" t="s">
        <v>301</v>
      </c>
      <c r="B86">
        <v>1155.7541000000001</v>
      </c>
      <c r="C86">
        <v>1160.0541000000001</v>
      </c>
      <c r="E86" s="2"/>
    </row>
    <row r="87" spans="1:5" x14ac:dyDescent="0.3">
      <c r="E87" s="2"/>
    </row>
    <row r="88" spans="1:5" x14ac:dyDescent="0.3">
      <c r="A88" t="s">
        <v>181</v>
      </c>
      <c r="B88" s="34" t="s">
        <v>112</v>
      </c>
    </row>
    <row r="89" spans="1:5" x14ac:dyDescent="0.3">
      <c r="A89" t="s">
        <v>182</v>
      </c>
      <c r="B89" s="34" t="s">
        <v>112</v>
      </c>
    </row>
    <row r="90" spans="1:5" ht="30" customHeight="1" x14ac:dyDescent="0.3">
      <c r="A90" s="53" t="s">
        <v>183</v>
      </c>
      <c r="B90" s="34" t="s">
        <v>112</v>
      </c>
    </row>
    <row r="91" spans="1:5" ht="30" customHeight="1" x14ac:dyDescent="0.3">
      <c r="A91" s="53" t="s">
        <v>184</v>
      </c>
      <c r="B91" s="34" t="s">
        <v>112</v>
      </c>
    </row>
    <row r="92" spans="1:5" x14ac:dyDescent="0.3">
      <c r="A92" t="s">
        <v>185</v>
      </c>
      <c r="B92" s="55">
        <f>+B106</f>
        <v>7.2172075851400912</v>
      </c>
    </row>
    <row r="93" spans="1:5" ht="45" customHeight="1" x14ac:dyDescent="0.3">
      <c r="A93" s="53" t="s">
        <v>186</v>
      </c>
      <c r="B93" s="34" t="s">
        <v>112</v>
      </c>
    </row>
    <row r="94" spans="1:5" ht="30" customHeight="1" x14ac:dyDescent="0.3">
      <c r="A94" s="53" t="s">
        <v>187</v>
      </c>
      <c r="B94" s="34" t="s">
        <v>112</v>
      </c>
    </row>
    <row r="95" spans="1:5" ht="30" customHeight="1" x14ac:dyDescent="0.3">
      <c r="A95" s="53" t="s">
        <v>188</v>
      </c>
      <c r="B95" s="55">
        <v>431507.64</v>
      </c>
    </row>
    <row r="96" spans="1:5" x14ac:dyDescent="0.3">
      <c r="A96" t="s">
        <v>189</v>
      </c>
      <c r="B96" s="34" t="s">
        <v>112</v>
      </c>
    </row>
    <row r="97" spans="1:4" x14ac:dyDescent="0.3">
      <c r="A97" t="s">
        <v>190</v>
      </c>
      <c r="B97" s="34" t="s">
        <v>112</v>
      </c>
    </row>
    <row r="99" spans="1:4" x14ac:dyDescent="0.3">
      <c r="A99" t="s">
        <v>191</v>
      </c>
    </row>
    <row r="100" spans="1:4" x14ac:dyDescent="0.3">
      <c r="A100" s="58" t="s">
        <v>192</v>
      </c>
      <c r="B100" s="58" t="s">
        <v>528</v>
      </c>
    </row>
    <row r="101" spans="1:4" x14ac:dyDescent="0.3">
      <c r="A101" s="58" t="s">
        <v>194</v>
      </c>
      <c r="B101" s="58" t="s">
        <v>303</v>
      </c>
    </row>
    <row r="102" spans="1:4" x14ac:dyDescent="0.3">
      <c r="A102" s="58"/>
      <c r="B102" s="58"/>
    </row>
    <row r="103" spans="1:4" x14ac:dyDescent="0.3">
      <c r="A103" s="58" t="s">
        <v>196</v>
      </c>
      <c r="B103" s="59">
        <v>7.5537344315186896</v>
      </c>
    </row>
    <row r="104" spans="1:4" x14ac:dyDescent="0.3">
      <c r="A104" s="58"/>
      <c r="B104" s="58"/>
    </row>
    <row r="105" spans="1:4" x14ac:dyDescent="0.3">
      <c r="A105" s="58" t="s">
        <v>197</v>
      </c>
      <c r="B105" s="60">
        <v>5.7396000000000003</v>
      </c>
    </row>
    <row r="106" spans="1:4" x14ac:dyDescent="0.3">
      <c r="A106" s="58" t="s">
        <v>198</v>
      </c>
      <c r="B106" s="60">
        <v>7.2172075851400912</v>
      </c>
    </row>
    <row r="107" spans="1:4" x14ac:dyDescent="0.3">
      <c r="A107" s="58"/>
      <c r="B107" s="58"/>
    </row>
    <row r="108" spans="1:4" x14ac:dyDescent="0.3">
      <c r="A108" s="58" t="s">
        <v>199</v>
      </c>
      <c r="B108" s="61">
        <v>45199</v>
      </c>
    </row>
    <row r="110" spans="1:4" ht="70.05" customHeight="1" x14ac:dyDescent="0.3">
      <c r="A110" s="76" t="s">
        <v>200</v>
      </c>
      <c r="B110" s="76" t="s">
        <v>201</v>
      </c>
      <c r="C110" s="76" t="s">
        <v>5</v>
      </c>
      <c r="D110" s="76" t="s">
        <v>6</v>
      </c>
    </row>
    <row r="111" spans="1:4" ht="70.05" customHeight="1" x14ac:dyDescent="0.3">
      <c r="A111" s="76" t="s">
        <v>528</v>
      </c>
      <c r="B111" s="76"/>
      <c r="C111" s="76" t="s">
        <v>16</v>
      </c>
      <c r="D11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29" activePane="bottomLeft" state="frozen"/>
      <selection pane="bottomLeft" activeCell="C29" sqref="C29:C39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2763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2764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2684</v>
      </c>
      <c r="B7" s="30"/>
      <c r="C7" s="30"/>
      <c r="D7" s="13"/>
      <c r="E7" s="14"/>
      <c r="F7" s="15"/>
      <c r="G7" s="15"/>
    </row>
    <row r="8" spans="1:8" x14ac:dyDescent="0.3">
      <c r="A8" s="16" t="s">
        <v>2685</v>
      </c>
      <c r="B8" s="31"/>
      <c r="C8" s="31"/>
      <c r="D8" s="17"/>
      <c r="E8" s="46"/>
      <c r="F8" s="20"/>
      <c r="G8" s="20"/>
    </row>
    <row r="9" spans="1:8" x14ac:dyDescent="0.3">
      <c r="A9" s="12" t="s">
        <v>2765</v>
      </c>
      <c r="B9" s="30" t="s">
        <v>2766</v>
      </c>
      <c r="C9" s="30"/>
      <c r="D9" s="13">
        <v>1147535.8060000001</v>
      </c>
      <c r="E9" s="14">
        <v>191500.93</v>
      </c>
      <c r="F9" s="15">
        <v>0.99990000000000001</v>
      </c>
      <c r="G9" s="15"/>
    </row>
    <row r="10" spans="1:8" x14ac:dyDescent="0.3">
      <c r="A10" s="16" t="s">
        <v>124</v>
      </c>
      <c r="B10" s="31"/>
      <c r="C10" s="31"/>
      <c r="D10" s="17"/>
      <c r="E10" s="18">
        <v>191500.93</v>
      </c>
      <c r="F10" s="19">
        <v>0.99990000000000001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154</v>
      </c>
      <c r="B12" s="32"/>
      <c r="C12" s="32"/>
      <c r="D12" s="22"/>
      <c r="E12" s="18">
        <v>191500.93</v>
      </c>
      <c r="F12" s="19">
        <v>0.99990000000000001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155</v>
      </c>
      <c r="B14" s="30"/>
      <c r="C14" s="30"/>
      <c r="D14" s="13"/>
      <c r="E14" s="14"/>
      <c r="F14" s="15"/>
      <c r="G14" s="15"/>
    </row>
    <row r="15" spans="1:8" x14ac:dyDescent="0.3">
      <c r="A15" s="12" t="s">
        <v>156</v>
      </c>
      <c r="B15" s="30"/>
      <c r="C15" s="30"/>
      <c r="D15" s="13"/>
      <c r="E15" s="14">
        <v>1011.25</v>
      </c>
      <c r="F15" s="15">
        <v>5.3E-3</v>
      </c>
      <c r="G15" s="15">
        <v>6.8055000000000004E-2</v>
      </c>
    </row>
    <row r="16" spans="1:8" x14ac:dyDescent="0.3">
      <c r="A16" s="16" t="s">
        <v>124</v>
      </c>
      <c r="B16" s="31"/>
      <c r="C16" s="31"/>
      <c r="D16" s="17"/>
      <c r="E16" s="18">
        <v>1011.25</v>
      </c>
      <c r="F16" s="19">
        <v>5.3E-3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154</v>
      </c>
      <c r="B18" s="32"/>
      <c r="C18" s="32"/>
      <c r="D18" s="22"/>
      <c r="E18" s="18">
        <v>1011.25</v>
      </c>
      <c r="F18" s="19">
        <v>5.3E-3</v>
      </c>
      <c r="G18" s="20"/>
    </row>
    <row r="19" spans="1:7" x14ac:dyDescent="0.3">
      <c r="A19" s="12" t="s">
        <v>157</v>
      </c>
      <c r="B19" s="30"/>
      <c r="C19" s="30"/>
      <c r="D19" s="13"/>
      <c r="E19" s="14">
        <v>0.37709769999999998</v>
      </c>
      <c r="F19" s="15">
        <v>9.9999999999999995E-7</v>
      </c>
      <c r="G19" s="15"/>
    </row>
    <row r="20" spans="1:7" x14ac:dyDescent="0.3">
      <c r="A20" s="12" t="s">
        <v>158</v>
      </c>
      <c r="B20" s="30"/>
      <c r="C20" s="30"/>
      <c r="D20" s="13"/>
      <c r="E20" s="23">
        <v>-995.1670977</v>
      </c>
      <c r="F20" s="24">
        <v>-5.2009999999999999E-3</v>
      </c>
      <c r="G20" s="15">
        <v>6.8055000000000004E-2</v>
      </c>
    </row>
    <row r="21" spans="1:7" x14ac:dyDescent="0.3">
      <c r="A21" s="25" t="s">
        <v>159</v>
      </c>
      <c r="B21" s="33"/>
      <c r="C21" s="33"/>
      <c r="D21" s="26"/>
      <c r="E21" s="27">
        <v>191517.39</v>
      </c>
      <c r="F21" s="28">
        <v>1</v>
      </c>
      <c r="G21" s="28"/>
    </row>
    <row r="26" spans="1:7" x14ac:dyDescent="0.3">
      <c r="A26" s="1" t="s">
        <v>162</v>
      </c>
    </row>
    <row r="27" spans="1:7" x14ac:dyDescent="0.3">
      <c r="A27" s="53" t="s">
        <v>163</v>
      </c>
      <c r="B27" s="34" t="s">
        <v>112</v>
      </c>
    </row>
    <row r="28" spans="1:7" x14ac:dyDescent="0.3">
      <c r="A28" t="s">
        <v>164</v>
      </c>
    </row>
    <row r="29" spans="1:7" x14ac:dyDescent="0.3">
      <c r="A29" t="s">
        <v>165</v>
      </c>
      <c r="B29" t="s">
        <v>166</v>
      </c>
      <c r="C29" t="s">
        <v>166</v>
      </c>
    </row>
    <row r="30" spans="1:7" x14ac:dyDescent="0.3">
      <c r="B30" s="54">
        <v>45169</v>
      </c>
      <c r="C30" s="54">
        <v>45198</v>
      </c>
    </row>
    <row r="31" spans="1:7" x14ac:dyDescent="0.3">
      <c r="A31" t="s">
        <v>170</v>
      </c>
      <c r="B31">
        <v>19.012899999999998</v>
      </c>
      <c r="C31">
        <v>18.1587</v>
      </c>
      <c r="E31" s="2"/>
    </row>
    <row r="32" spans="1:7" x14ac:dyDescent="0.3">
      <c r="A32" t="s">
        <v>634</v>
      </c>
      <c r="B32">
        <v>18.364999999999998</v>
      </c>
      <c r="C32">
        <v>17.526900000000001</v>
      </c>
      <c r="E32" s="2"/>
    </row>
    <row r="33" spans="1:5" x14ac:dyDescent="0.3">
      <c r="E33" s="2"/>
    </row>
    <row r="34" spans="1:5" x14ac:dyDescent="0.3">
      <c r="A34" t="s">
        <v>181</v>
      </c>
      <c r="B34" s="34" t="s">
        <v>112</v>
      </c>
    </row>
    <row r="35" spans="1:5" x14ac:dyDescent="0.3">
      <c r="A35" t="s">
        <v>182</v>
      </c>
      <c r="B35" s="34" t="s">
        <v>112</v>
      </c>
    </row>
    <row r="36" spans="1:5" ht="30" customHeight="1" x14ac:dyDescent="0.3">
      <c r="A36" s="53" t="s">
        <v>183</v>
      </c>
      <c r="B36" s="34" t="s">
        <v>112</v>
      </c>
    </row>
    <row r="37" spans="1:5" ht="30" customHeight="1" x14ac:dyDescent="0.3">
      <c r="A37" s="53" t="s">
        <v>184</v>
      </c>
      <c r="B37" s="55">
        <v>191500.92861480001</v>
      </c>
    </row>
    <row r="38" spans="1:5" ht="45" customHeight="1" x14ac:dyDescent="0.3">
      <c r="A38" s="53" t="s">
        <v>2688</v>
      </c>
      <c r="B38" s="34" t="s">
        <v>112</v>
      </c>
    </row>
    <row r="39" spans="1:5" ht="30" customHeight="1" x14ac:dyDescent="0.3">
      <c r="A39" s="53" t="s">
        <v>2689</v>
      </c>
      <c r="B39" s="34" t="s">
        <v>112</v>
      </c>
    </row>
    <row r="40" spans="1:5" ht="30" customHeight="1" x14ac:dyDescent="0.3">
      <c r="A40" s="53" t="s">
        <v>2690</v>
      </c>
      <c r="B40" s="34" t="s">
        <v>112</v>
      </c>
    </row>
    <row r="41" spans="1:5" x14ac:dyDescent="0.3">
      <c r="A41" t="s">
        <v>2691</v>
      </c>
      <c r="B41" s="34" t="s">
        <v>112</v>
      </c>
    </row>
    <row r="42" spans="1:5" x14ac:dyDescent="0.3">
      <c r="A42" t="s">
        <v>2692</v>
      </c>
      <c r="B42" s="34" t="s">
        <v>112</v>
      </c>
    </row>
    <row r="44" spans="1:5" ht="70.05" customHeight="1" x14ac:dyDescent="0.3">
      <c r="A44" s="76" t="s">
        <v>200</v>
      </c>
      <c r="B44" s="76" t="s">
        <v>201</v>
      </c>
      <c r="C44" s="76" t="s">
        <v>5</v>
      </c>
      <c r="D44" s="76" t="s">
        <v>6</v>
      </c>
    </row>
    <row r="45" spans="1:5" ht="70.05" customHeight="1" x14ac:dyDescent="0.3">
      <c r="A45" s="76" t="s">
        <v>2767</v>
      </c>
      <c r="B45" s="76"/>
      <c r="C45" s="76" t="s">
        <v>101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showGridLines="0" workbookViewId="0">
      <pane ySplit="4" topLeftCell="A56" activePane="bottomLeft" state="frozen"/>
      <selection pane="bottomLeft" activeCell="A6" sqref="A6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529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530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531</v>
      </c>
      <c r="B11" s="30" t="s">
        <v>532</v>
      </c>
      <c r="C11" s="30" t="s">
        <v>211</v>
      </c>
      <c r="D11" s="13">
        <v>157000000</v>
      </c>
      <c r="E11" s="14">
        <v>150157.31</v>
      </c>
      <c r="F11" s="15">
        <v>0.14349999999999999</v>
      </c>
      <c r="G11" s="15">
        <v>7.6270000000000004E-2</v>
      </c>
    </row>
    <row r="12" spans="1:8" x14ac:dyDescent="0.3">
      <c r="A12" s="12" t="s">
        <v>533</v>
      </c>
      <c r="B12" s="30" t="s">
        <v>534</v>
      </c>
      <c r="C12" s="30" t="s">
        <v>211</v>
      </c>
      <c r="D12" s="13">
        <v>127500000</v>
      </c>
      <c r="E12" s="14">
        <v>121950.05</v>
      </c>
      <c r="F12" s="15">
        <v>0.11650000000000001</v>
      </c>
      <c r="G12" s="15">
        <v>7.6300000000000007E-2</v>
      </c>
    </row>
    <row r="13" spans="1:8" x14ac:dyDescent="0.3">
      <c r="A13" s="12" t="s">
        <v>535</v>
      </c>
      <c r="B13" s="30" t="s">
        <v>536</v>
      </c>
      <c r="C13" s="30" t="s">
        <v>211</v>
      </c>
      <c r="D13" s="13">
        <v>87500000</v>
      </c>
      <c r="E13" s="14">
        <v>83377.88</v>
      </c>
      <c r="F13" s="15">
        <v>7.9699999999999993E-2</v>
      </c>
      <c r="G13" s="15">
        <v>7.5050000000000006E-2</v>
      </c>
    </row>
    <row r="14" spans="1:8" x14ac:dyDescent="0.3">
      <c r="A14" s="12" t="s">
        <v>537</v>
      </c>
      <c r="B14" s="30" t="s">
        <v>538</v>
      </c>
      <c r="C14" s="30" t="s">
        <v>208</v>
      </c>
      <c r="D14" s="13">
        <v>83700000</v>
      </c>
      <c r="E14" s="14">
        <v>82497.23</v>
      </c>
      <c r="F14" s="15">
        <v>7.8799999999999995E-2</v>
      </c>
      <c r="G14" s="15">
        <v>7.7124999999999999E-2</v>
      </c>
    </row>
    <row r="15" spans="1:8" x14ac:dyDescent="0.3">
      <c r="A15" s="12" t="s">
        <v>539</v>
      </c>
      <c r="B15" s="30" t="s">
        <v>540</v>
      </c>
      <c r="C15" s="30" t="s">
        <v>211</v>
      </c>
      <c r="D15" s="13">
        <v>82000000</v>
      </c>
      <c r="E15" s="14">
        <v>78472.11</v>
      </c>
      <c r="F15" s="15">
        <v>7.4999999999999997E-2</v>
      </c>
      <c r="G15" s="15">
        <v>7.5700000000000003E-2</v>
      </c>
    </row>
    <row r="16" spans="1:8" x14ac:dyDescent="0.3">
      <c r="A16" s="12" t="s">
        <v>541</v>
      </c>
      <c r="B16" s="30" t="s">
        <v>542</v>
      </c>
      <c r="C16" s="30" t="s">
        <v>211</v>
      </c>
      <c r="D16" s="13">
        <v>75000000</v>
      </c>
      <c r="E16" s="14">
        <v>72049.2</v>
      </c>
      <c r="F16" s="15">
        <v>6.8900000000000003E-2</v>
      </c>
      <c r="G16" s="15">
        <v>7.5149999999999995E-2</v>
      </c>
    </row>
    <row r="17" spans="1:7" x14ac:dyDescent="0.3">
      <c r="A17" s="12" t="s">
        <v>543</v>
      </c>
      <c r="B17" s="30" t="s">
        <v>544</v>
      </c>
      <c r="C17" s="30" t="s">
        <v>211</v>
      </c>
      <c r="D17" s="13">
        <v>50500000</v>
      </c>
      <c r="E17" s="14">
        <v>51119.28</v>
      </c>
      <c r="F17" s="15">
        <v>4.8899999999999999E-2</v>
      </c>
      <c r="G17" s="15">
        <v>7.5838000000000003E-2</v>
      </c>
    </row>
    <row r="18" spans="1:7" x14ac:dyDescent="0.3">
      <c r="A18" s="12" t="s">
        <v>545</v>
      </c>
      <c r="B18" s="30" t="s">
        <v>546</v>
      </c>
      <c r="C18" s="30" t="s">
        <v>211</v>
      </c>
      <c r="D18" s="13">
        <v>50000000</v>
      </c>
      <c r="E18" s="14">
        <v>47556.5</v>
      </c>
      <c r="F18" s="15">
        <v>4.5400000000000003E-2</v>
      </c>
      <c r="G18" s="15">
        <v>7.6399999999999996E-2</v>
      </c>
    </row>
    <row r="19" spans="1:7" x14ac:dyDescent="0.3">
      <c r="A19" s="12" t="s">
        <v>547</v>
      </c>
      <c r="B19" s="30" t="s">
        <v>548</v>
      </c>
      <c r="C19" s="30" t="s">
        <v>211</v>
      </c>
      <c r="D19" s="13">
        <v>39500000</v>
      </c>
      <c r="E19" s="14">
        <v>40042.57</v>
      </c>
      <c r="F19" s="15">
        <v>3.8300000000000001E-2</v>
      </c>
      <c r="G19" s="15">
        <v>7.5800000000000006E-2</v>
      </c>
    </row>
    <row r="20" spans="1:7" x14ac:dyDescent="0.3">
      <c r="A20" s="12" t="s">
        <v>549</v>
      </c>
      <c r="B20" s="30" t="s">
        <v>550</v>
      </c>
      <c r="C20" s="30" t="s">
        <v>211</v>
      </c>
      <c r="D20" s="13">
        <v>38000000</v>
      </c>
      <c r="E20" s="14">
        <v>36291.1</v>
      </c>
      <c r="F20" s="15">
        <v>3.4700000000000002E-2</v>
      </c>
      <c r="G20" s="15">
        <v>7.5825000000000004E-2</v>
      </c>
    </row>
    <row r="21" spans="1:7" x14ac:dyDescent="0.3">
      <c r="A21" s="12" t="s">
        <v>551</v>
      </c>
      <c r="B21" s="30" t="s">
        <v>552</v>
      </c>
      <c r="C21" s="30" t="s">
        <v>211</v>
      </c>
      <c r="D21" s="13">
        <v>28000000</v>
      </c>
      <c r="E21" s="14">
        <v>27024.62</v>
      </c>
      <c r="F21" s="15">
        <v>2.58E-2</v>
      </c>
      <c r="G21" s="15">
        <v>7.5149999999999995E-2</v>
      </c>
    </row>
    <row r="22" spans="1:7" x14ac:dyDescent="0.3">
      <c r="A22" s="12" t="s">
        <v>553</v>
      </c>
      <c r="B22" s="30" t="s">
        <v>554</v>
      </c>
      <c r="C22" s="30" t="s">
        <v>211</v>
      </c>
      <c r="D22" s="13">
        <v>25000000</v>
      </c>
      <c r="E22" s="14">
        <v>25270.3</v>
      </c>
      <c r="F22" s="15">
        <v>2.41E-2</v>
      </c>
      <c r="G22" s="15">
        <v>7.6300000000000007E-2</v>
      </c>
    </row>
    <row r="23" spans="1:7" x14ac:dyDescent="0.3">
      <c r="A23" s="12" t="s">
        <v>555</v>
      </c>
      <c r="B23" s="30" t="s">
        <v>556</v>
      </c>
      <c r="C23" s="30" t="s">
        <v>211</v>
      </c>
      <c r="D23" s="13">
        <v>14000000</v>
      </c>
      <c r="E23" s="14">
        <v>13492.63</v>
      </c>
      <c r="F23" s="15">
        <v>1.29E-2</v>
      </c>
      <c r="G23" s="15">
        <v>7.5149999999999995E-2</v>
      </c>
    </row>
    <row r="24" spans="1:7" x14ac:dyDescent="0.3">
      <c r="A24" s="12" t="s">
        <v>557</v>
      </c>
      <c r="B24" s="30" t="s">
        <v>558</v>
      </c>
      <c r="C24" s="30" t="s">
        <v>211</v>
      </c>
      <c r="D24" s="13">
        <v>10000000</v>
      </c>
      <c r="E24" s="14">
        <v>9846.44</v>
      </c>
      <c r="F24" s="15">
        <v>9.4000000000000004E-3</v>
      </c>
      <c r="G24" s="15">
        <v>7.6399999999999996E-2</v>
      </c>
    </row>
    <row r="25" spans="1:7" x14ac:dyDescent="0.3">
      <c r="A25" s="12" t="s">
        <v>559</v>
      </c>
      <c r="B25" s="30" t="s">
        <v>560</v>
      </c>
      <c r="C25" s="30" t="s">
        <v>211</v>
      </c>
      <c r="D25" s="13">
        <v>8500000</v>
      </c>
      <c r="E25" s="14">
        <v>8074.97</v>
      </c>
      <c r="F25" s="15">
        <v>7.7000000000000002E-3</v>
      </c>
      <c r="G25" s="15">
        <v>7.5475E-2</v>
      </c>
    </row>
    <row r="26" spans="1:7" x14ac:dyDescent="0.3">
      <c r="A26" s="12" t="s">
        <v>561</v>
      </c>
      <c r="B26" s="30" t="s">
        <v>562</v>
      </c>
      <c r="C26" s="30" t="s">
        <v>211</v>
      </c>
      <c r="D26" s="13">
        <v>4000000</v>
      </c>
      <c r="E26" s="14">
        <v>4122.45</v>
      </c>
      <c r="F26" s="15">
        <v>3.8999999999999998E-3</v>
      </c>
      <c r="G26" s="15">
        <v>7.5475E-2</v>
      </c>
    </row>
    <row r="27" spans="1:7" x14ac:dyDescent="0.3">
      <c r="A27" s="12" t="s">
        <v>563</v>
      </c>
      <c r="B27" s="30" t="s">
        <v>564</v>
      </c>
      <c r="C27" s="30" t="s">
        <v>211</v>
      </c>
      <c r="D27" s="13">
        <v>3500000</v>
      </c>
      <c r="E27" s="14">
        <v>3458.12</v>
      </c>
      <c r="F27" s="15">
        <v>3.3E-3</v>
      </c>
      <c r="G27" s="15">
        <v>7.6350000000000001E-2</v>
      </c>
    </row>
    <row r="28" spans="1:7" x14ac:dyDescent="0.3">
      <c r="A28" s="12" t="s">
        <v>565</v>
      </c>
      <c r="B28" s="30" t="s">
        <v>566</v>
      </c>
      <c r="C28" s="30" t="s">
        <v>211</v>
      </c>
      <c r="D28" s="13">
        <v>1200000</v>
      </c>
      <c r="E28" s="14">
        <v>1200.6199999999999</v>
      </c>
      <c r="F28" s="15">
        <v>1.1000000000000001E-3</v>
      </c>
      <c r="G28" s="15">
        <v>7.5398999999999994E-2</v>
      </c>
    </row>
    <row r="29" spans="1:7" x14ac:dyDescent="0.3">
      <c r="A29" s="12" t="s">
        <v>567</v>
      </c>
      <c r="B29" s="30" t="s">
        <v>568</v>
      </c>
      <c r="C29" s="30" t="s">
        <v>208</v>
      </c>
      <c r="D29" s="13">
        <v>1000000</v>
      </c>
      <c r="E29" s="14">
        <v>1039.22</v>
      </c>
      <c r="F29" s="15">
        <v>1E-3</v>
      </c>
      <c r="G29" s="15">
        <v>7.5425000000000006E-2</v>
      </c>
    </row>
    <row r="30" spans="1:7" x14ac:dyDescent="0.3">
      <c r="A30" s="12" t="s">
        <v>569</v>
      </c>
      <c r="B30" s="30" t="s">
        <v>570</v>
      </c>
      <c r="C30" s="30" t="s">
        <v>211</v>
      </c>
      <c r="D30" s="13">
        <v>1000000</v>
      </c>
      <c r="E30" s="14">
        <v>996.36</v>
      </c>
      <c r="F30" s="15">
        <v>1E-3</v>
      </c>
      <c r="G30" s="15">
        <v>7.5475E-2</v>
      </c>
    </row>
    <row r="31" spans="1:7" x14ac:dyDescent="0.3">
      <c r="A31" s="12" t="s">
        <v>571</v>
      </c>
      <c r="B31" s="30" t="s">
        <v>572</v>
      </c>
      <c r="C31" s="30" t="s">
        <v>211</v>
      </c>
      <c r="D31" s="13">
        <v>1000000</v>
      </c>
      <c r="E31" s="14">
        <v>967.71</v>
      </c>
      <c r="F31" s="15">
        <v>8.9999999999999998E-4</v>
      </c>
      <c r="G31" s="15">
        <v>7.5594999999999996E-2</v>
      </c>
    </row>
    <row r="32" spans="1:7" x14ac:dyDescent="0.3">
      <c r="A32" s="16" t="s">
        <v>124</v>
      </c>
      <c r="B32" s="31"/>
      <c r="C32" s="31"/>
      <c r="D32" s="17"/>
      <c r="E32" s="18">
        <v>859006.67</v>
      </c>
      <c r="F32" s="19">
        <v>0.82079999999999997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293</v>
      </c>
      <c r="B34" s="30"/>
      <c r="C34" s="30"/>
      <c r="D34" s="13"/>
      <c r="E34" s="14"/>
      <c r="F34" s="15"/>
      <c r="G34" s="15"/>
    </row>
    <row r="35" spans="1:7" x14ac:dyDescent="0.3">
      <c r="A35" s="12" t="s">
        <v>573</v>
      </c>
      <c r="B35" s="30" t="s">
        <v>574</v>
      </c>
      <c r="C35" s="30" t="s">
        <v>117</v>
      </c>
      <c r="D35" s="13">
        <v>151000000</v>
      </c>
      <c r="E35" s="14">
        <v>144202.74</v>
      </c>
      <c r="F35" s="15">
        <v>0.13780000000000001</v>
      </c>
      <c r="G35" s="15">
        <v>7.4020286150000003E-2</v>
      </c>
    </row>
    <row r="36" spans="1:7" x14ac:dyDescent="0.3">
      <c r="A36" s="16" t="s">
        <v>124</v>
      </c>
      <c r="B36" s="31"/>
      <c r="C36" s="31"/>
      <c r="D36" s="17"/>
      <c r="E36" s="18">
        <v>144202.74</v>
      </c>
      <c r="F36" s="19">
        <v>0.13780000000000001</v>
      </c>
      <c r="G36" s="20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296</v>
      </c>
      <c r="B38" s="30"/>
      <c r="C38" s="30"/>
      <c r="D38" s="13"/>
      <c r="E38" s="14"/>
      <c r="F38" s="15"/>
      <c r="G38" s="15"/>
    </row>
    <row r="39" spans="1:7" x14ac:dyDescent="0.3">
      <c r="A39" s="16" t="s">
        <v>124</v>
      </c>
      <c r="B39" s="30"/>
      <c r="C39" s="30"/>
      <c r="D39" s="13"/>
      <c r="E39" s="35" t="s">
        <v>112</v>
      </c>
      <c r="F39" s="36" t="s">
        <v>112</v>
      </c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6" t="s">
        <v>297</v>
      </c>
      <c r="B41" s="30"/>
      <c r="C41" s="30"/>
      <c r="D41" s="13"/>
      <c r="E41" s="14"/>
      <c r="F41" s="15"/>
      <c r="G41" s="15"/>
    </row>
    <row r="42" spans="1:7" x14ac:dyDescent="0.3">
      <c r="A42" s="16" t="s">
        <v>124</v>
      </c>
      <c r="B42" s="30"/>
      <c r="C42" s="30"/>
      <c r="D42" s="13"/>
      <c r="E42" s="35" t="s">
        <v>112</v>
      </c>
      <c r="F42" s="36" t="s">
        <v>112</v>
      </c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21" t="s">
        <v>154</v>
      </c>
      <c r="B44" s="32"/>
      <c r="C44" s="32"/>
      <c r="D44" s="22"/>
      <c r="E44" s="18">
        <v>1003209.41</v>
      </c>
      <c r="F44" s="19">
        <v>0.95860000000000001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155</v>
      </c>
      <c r="B47" s="30"/>
      <c r="C47" s="30"/>
      <c r="D47" s="13"/>
      <c r="E47" s="14"/>
      <c r="F47" s="15"/>
      <c r="G47" s="15"/>
    </row>
    <row r="48" spans="1:7" x14ac:dyDescent="0.3">
      <c r="A48" s="12" t="s">
        <v>156</v>
      </c>
      <c r="B48" s="30"/>
      <c r="C48" s="30"/>
      <c r="D48" s="13"/>
      <c r="E48" s="14">
        <v>758.43</v>
      </c>
      <c r="F48" s="15">
        <v>6.9999999999999999E-4</v>
      </c>
      <c r="G48" s="15">
        <v>6.8055000000000004E-2</v>
      </c>
    </row>
    <row r="49" spans="1:7" x14ac:dyDescent="0.3">
      <c r="A49" s="16" t="s">
        <v>124</v>
      </c>
      <c r="B49" s="31"/>
      <c r="C49" s="31"/>
      <c r="D49" s="17"/>
      <c r="E49" s="18">
        <v>758.43</v>
      </c>
      <c r="F49" s="19">
        <v>6.9999999999999999E-4</v>
      </c>
      <c r="G49" s="20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21" t="s">
        <v>154</v>
      </c>
      <c r="B51" s="32"/>
      <c r="C51" s="32"/>
      <c r="D51" s="22"/>
      <c r="E51" s="18">
        <v>758.43</v>
      </c>
      <c r="F51" s="19">
        <v>6.9999999999999999E-4</v>
      </c>
      <c r="G51" s="20"/>
    </row>
    <row r="52" spans="1:7" x14ac:dyDescent="0.3">
      <c r="A52" s="12" t="s">
        <v>157</v>
      </c>
      <c r="B52" s="30"/>
      <c r="C52" s="30"/>
      <c r="D52" s="13"/>
      <c r="E52" s="14">
        <v>42452.4359014</v>
      </c>
      <c r="F52" s="15">
        <v>4.0568E-2</v>
      </c>
      <c r="G52" s="15"/>
    </row>
    <row r="53" spans="1:7" x14ac:dyDescent="0.3">
      <c r="A53" s="12" t="s">
        <v>158</v>
      </c>
      <c r="B53" s="30"/>
      <c r="C53" s="30"/>
      <c r="D53" s="13"/>
      <c r="E53" s="14">
        <v>23.664098599999999</v>
      </c>
      <c r="F53" s="15">
        <v>1.3200000000000001E-4</v>
      </c>
      <c r="G53" s="15">
        <v>6.8055000000000004E-2</v>
      </c>
    </row>
    <row r="54" spans="1:7" x14ac:dyDescent="0.3">
      <c r="A54" s="25" t="s">
        <v>159</v>
      </c>
      <c r="B54" s="33"/>
      <c r="C54" s="33"/>
      <c r="D54" s="26"/>
      <c r="E54" s="27">
        <v>1046443.94</v>
      </c>
      <c r="F54" s="28">
        <v>1</v>
      </c>
      <c r="G54" s="28"/>
    </row>
    <row r="56" spans="1:7" x14ac:dyDescent="0.3">
      <c r="A56" s="1" t="s">
        <v>161</v>
      </c>
    </row>
    <row r="59" spans="1:7" x14ac:dyDescent="0.3">
      <c r="A59" s="1" t="s">
        <v>162</v>
      </c>
    </row>
    <row r="60" spans="1:7" x14ac:dyDescent="0.3">
      <c r="A60" s="53" t="s">
        <v>163</v>
      </c>
      <c r="B60" s="34" t="s">
        <v>112</v>
      </c>
    </row>
    <row r="61" spans="1:7" x14ac:dyDescent="0.3">
      <c r="A61" t="s">
        <v>164</v>
      </c>
    </row>
    <row r="62" spans="1:7" x14ac:dyDescent="0.3">
      <c r="A62" t="s">
        <v>300</v>
      </c>
      <c r="B62" t="s">
        <v>166</v>
      </c>
      <c r="C62" t="s">
        <v>166</v>
      </c>
    </row>
    <row r="63" spans="1:7" x14ac:dyDescent="0.3">
      <c r="B63" s="54">
        <v>45169</v>
      </c>
      <c r="C63" s="54">
        <v>45198</v>
      </c>
    </row>
    <row r="64" spans="1:7" x14ac:dyDescent="0.3">
      <c r="A64" t="s">
        <v>301</v>
      </c>
      <c r="B64">
        <v>1083.4926</v>
      </c>
      <c r="C64">
        <v>1087.2147</v>
      </c>
      <c r="E64" s="2"/>
    </row>
    <row r="65" spans="1:5" x14ac:dyDescent="0.3">
      <c r="E65" s="2"/>
    </row>
    <row r="66" spans="1:5" x14ac:dyDescent="0.3">
      <c r="A66" t="s">
        <v>181</v>
      </c>
      <c r="B66" s="34" t="s">
        <v>112</v>
      </c>
    </row>
    <row r="67" spans="1:5" x14ac:dyDescent="0.3">
      <c r="A67" t="s">
        <v>182</v>
      </c>
      <c r="B67" s="34" t="s">
        <v>112</v>
      </c>
    </row>
    <row r="68" spans="1:5" ht="30" customHeight="1" x14ac:dyDescent="0.3">
      <c r="A68" s="53" t="s">
        <v>183</v>
      </c>
      <c r="B68" s="34" t="s">
        <v>112</v>
      </c>
    </row>
    <row r="69" spans="1:5" ht="30" customHeight="1" x14ac:dyDescent="0.3">
      <c r="A69" s="53" t="s">
        <v>184</v>
      </c>
      <c r="B69" s="34" t="s">
        <v>112</v>
      </c>
    </row>
    <row r="70" spans="1:5" x14ac:dyDescent="0.3">
      <c r="A70" t="s">
        <v>185</v>
      </c>
      <c r="B70" s="55">
        <f>+B84</f>
        <v>8.4464700826127892</v>
      </c>
    </row>
    <row r="71" spans="1:5" ht="45" customHeight="1" x14ac:dyDescent="0.3">
      <c r="A71" s="53" t="s">
        <v>186</v>
      </c>
      <c r="B71" s="34" t="s">
        <v>112</v>
      </c>
    </row>
    <row r="72" spans="1:5" ht="30" customHeight="1" x14ac:dyDescent="0.3">
      <c r="A72" s="53" t="s">
        <v>187</v>
      </c>
      <c r="B72" s="34" t="s">
        <v>112</v>
      </c>
    </row>
    <row r="73" spans="1:5" ht="30" customHeight="1" x14ac:dyDescent="0.3">
      <c r="A73" s="53" t="s">
        <v>188</v>
      </c>
      <c r="B73" s="55">
        <v>417708.63</v>
      </c>
    </row>
    <row r="74" spans="1:5" x14ac:dyDescent="0.3">
      <c r="A74" t="s">
        <v>189</v>
      </c>
      <c r="B74" s="34" t="s">
        <v>112</v>
      </c>
    </row>
    <row r="75" spans="1:5" x14ac:dyDescent="0.3">
      <c r="A75" t="s">
        <v>190</v>
      </c>
      <c r="B75" s="34" t="s">
        <v>112</v>
      </c>
    </row>
    <row r="77" spans="1:5" x14ac:dyDescent="0.3">
      <c r="A77" t="s">
        <v>191</v>
      </c>
    </row>
    <row r="78" spans="1:5" x14ac:dyDescent="0.3">
      <c r="A78" s="58" t="s">
        <v>192</v>
      </c>
      <c r="B78" s="58" t="s">
        <v>575</v>
      </c>
    </row>
    <row r="79" spans="1:5" x14ac:dyDescent="0.3">
      <c r="A79" s="58" t="s">
        <v>194</v>
      </c>
      <c r="B79" s="58" t="s">
        <v>303</v>
      </c>
    </row>
    <row r="80" spans="1:5" x14ac:dyDescent="0.3">
      <c r="A80" s="58"/>
      <c r="B80" s="58"/>
    </row>
    <row r="81" spans="1:4" x14ac:dyDescent="0.3">
      <c r="A81" s="58" t="s">
        <v>196</v>
      </c>
      <c r="B81" s="59">
        <v>7.5686221844595387</v>
      </c>
    </row>
    <row r="82" spans="1:4" x14ac:dyDescent="0.3">
      <c r="A82" s="58"/>
      <c r="B82" s="58"/>
    </row>
    <row r="83" spans="1:4" x14ac:dyDescent="0.3">
      <c r="A83" s="58" t="s">
        <v>197</v>
      </c>
      <c r="B83" s="60">
        <v>6.3338000000000001</v>
      </c>
    </row>
    <row r="84" spans="1:4" x14ac:dyDescent="0.3">
      <c r="A84" s="58" t="s">
        <v>198</v>
      </c>
      <c r="B84" s="60">
        <v>8.4464700826127892</v>
      </c>
    </row>
    <row r="85" spans="1:4" x14ac:dyDescent="0.3">
      <c r="A85" s="58"/>
      <c r="B85" s="58"/>
    </row>
    <row r="86" spans="1:4" x14ac:dyDescent="0.3">
      <c r="A86" s="58" t="s">
        <v>199</v>
      </c>
      <c r="B86" s="61">
        <v>45199</v>
      </c>
    </row>
    <row r="88" spans="1:4" ht="70.05" customHeight="1" x14ac:dyDescent="0.3">
      <c r="A88" s="76" t="s">
        <v>200</v>
      </c>
      <c r="B88" s="76" t="s">
        <v>201</v>
      </c>
      <c r="C88" s="76" t="s">
        <v>5</v>
      </c>
      <c r="D88" s="76" t="s">
        <v>6</v>
      </c>
    </row>
    <row r="89" spans="1:4" ht="70.05" customHeight="1" x14ac:dyDescent="0.3">
      <c r="A89" s="76" t="s">
        <v>575</v>
      </c>
      <c r="B89" s="76"/>
      <c r="C89" s="76" t="s">
        <v>18</v>
      </c>
      <c r="D8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showGridLines="0" workbookViewId="0">
      <pane ySplit="4" topLeftCell="A50" activePane="bottomLeft" state="frozen"/>
      <selection pane="bottomLeft" activeCell="A71" sqref="A71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576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577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578</v>
      </c>
      <c r="B11" s="30" t="s">
        <v>579</v>
      </c>
      <c r="C11" s="30" t="s">
        <v>222</v>
      </c>
      <c r="D11" s="13">
        <v>53500000</v>
      </c>
      <c r="E11" s="14">
        <v>53448.05</v>
      </c>
      <c r="F11" s="15">
        <v>9.7699999999999995E-2</v>
      </c>
      <c r="G11" s="15">
        <v>7.5575000000000003E-2</v>
      </c>
    </row>
    <row r="12" spans="1:8" x14ac:dyDescent="0.3">
      <c r="A12" s="12" t="s">
        <v>580</v>
      </c>
      <c r="B12" s="30" t="s">
        <v>581</v>
      </c>
      <c r="C12" s="30" t="s">
        <v>211</v>
      </c>
      <c r="D12" s="13">
        <v>37700000</v>
      </c>
      <c r="E12" s="14">
        <v>37644.620000000003</v>
      </c>
      <c r="F12" s="15">
        <v>6.88E-2</v>
      </c>
      <c r="G12" s="15">
        <v>7.5999999999999998E-2</v>
      </c>
    </row>
    <row r="13" spans="1:8" x14ac:dyDescent="0.3">
      <c r="A13" s="12" t="s">
        <v>582</v>
      </c>
      <c r="B13" s="30" t="s">
        <v>583</v>
      </c>
      <c r="C13" s="30" t="s">
        <v>211</v>
      </c>
      <c r="D13" s="13">
        <v>37500000</v>
      </c>
      <c r="E13" s="14">
        <v>37300.69</v>
      </c>
      <c r="F13" s="15">
        <v>6.8199999999999997E-2</v>
      </c>
      <c r="G13" s="15">
        <v>7.6100000000000001E-2</v>
      </c>
    </row>
    <row r="14" spans="1:8" x14ac:dyDescent="0.3">
      <c r="A14" s="12" t="s">
        <v>584</v>
      </c>
      <c r="B14" s="30" t="s">
        <v>585</v>
      </c>
      <c r="C14" s="30" t="s">
        <v>211</v>
      </c>
      <c r="D14" s="13">
        <v>37000000</v>
      </c>
      <c r="E14" s="14">
        <v>36961.040000000001</v>
      </c>
      <c r="F14" s="15">
        <v>6.7599999999999993E-2</v>
      </c>
      <c r="G14" s="15">
        <v>7.4899999999999994E-2</v>
      </c>
    </row>
    <row r="15" spans="1:8" x14ac:dyDescent="0.3">
      <c r="A15" s="12" t="s">
        <v>586</v>
      </c>
      <c r="B15" s="30" t="s">
        <v>587</v>
      </c>
      <c r="C15" s="30" t="s">
        <v>211</v>
      </c>
      <c r="D15" s="13">
        <v>35500000</v>
      </c>
      <c r="E15" s="14">
        <v>35471.21</v>
      </c>
      <c r="F15" s="15">
        <v>6.4899999999999999E-2</v>
      </c>
      <c r="G15" s="15">
        <v>7.5499999999999998E-2</v>
      </c>
    </row>
    <row r="16" spans="1:8" x14ac:dyDescent="0.3">
      <c r="A16" s="12" t="s">
        <v>588</v>
      </c>
      <c r="B16" s="30" t="s">
        <v>589</v>
      </c>
      <c r="C16" s="30" t="s">
        <v>222</v>
      </c>
      <c r="D16" s="13">
        <v>35000000</v>
      </c>
      <c r="E16" s="14">
        <v>34947.89</v>
      </c>
      <c r="F16" s="15">
        <v>6.3899999999999998E-2</v>
      </c>
      <c r="G16" s="15">
        <v>7.5398999999999994E-2</v>
      </c>
    </row>
    <row r="17" spans="1:7" x14ac:dyDescent="0.3">
      <c r="A17" s="12" t="s">
        <v>590</v>
      </c>
      <c r="B17" s="30" t="s">
        <v>591</v>
      </c>
      <c r="C17" s="30" t="s">
        <v>211</v>
      </c>
      <c r="D17" s="13">
        <v>35000000</v>
      </c>
      <c r="E17" s="14">
        <v>34843.69</v>
      </c>
      <c r="F17" s="15">
        <v>6.3700000000000007E-2</v>
      </c>
      <c r="G17" s="15">
        <v>7.5050000000000006E-2</v>
      </c>
    </row>
    <row r="18" spans="1:7" x14ac:dyDescent="0.3">
      <c r="A18" s="12" t="s">
        <v>592</v>
      </c>
      <c r="B18" s="30" t="s">
        <v>593</v>
      </c>
      <c r="C18" s="30" t="s">
        <v>211</v>
      </c>
      <c r="D18" s="13">
        <v>35000000</v>
      </c>
      <c r="E18" s="14">
        <v>34794.06</v>
      </c>
      <c r="F18" s="15">
        <v>6.3600000000000004E-2</v>
      </c>
      <c r="G18" s="15">
        <v>7.5970999999999997E-2</v>
      </c>
    </row>
    <row r="19" spans="1:7" x14ac:dyDescent="0.3">
      <c r="A19" s="12" t="s">
        <v>594</v>
      </c>
      <c r="B19" s="30" t="s">
        <v>595</v>
      </c>
      <c r="C19" s="30" t="s">
        <v>211</v>
      </c>
      <c r="D19" s="13">
        <v>29500000</v>
      </c>
      <c r="E19" s="14">
        <v>30019.52</v>
      </c>
      <c r="F19" s="15">
        <v>5.4899999999999997E-2</v>
      </c>
      <c r="G19" s="15">
        <v>7.4899999999999994E-2</v>
      </c>
    </row>
    <row r="20" spans="1:7" x14ac:dyDescent="0.3">
      <c r="A20" s="12" t="s">
        <v>531</v>
      </c>
      <c r="B20" s="30" t="s">
        <v>532</v>
      </c>
      <c r="C20" s="30" t="s">
        <v>211</v>
      </c>
      <c r="D20" s="13">
        <v>24000000</v>
      </c>
      <c r="E20" s="14">
        <v>22953.98</v>
      </c>
      <c r="F20" s="15">
        <v>4.2000000000000003E-2</v>
      </c>
      <c r="G20" s="15">
        <v>7.6270000000000004E-2</v>
      </c>
    </row>
    <row r="21" spans="1:7" x14ac:dyDescent="0.3">
      <c r="A21" s="12" t="s">
        <v>596</v>
      </c>
      <c r="B21" s="30" t="s">
        <v>597</v>
      </c>
      <c r="C21" s="30" t="s">
        <v>211</v>
      </c>
      <c r="D21" s="13">
        <v>15000000</v>
      </c>
      <c r="E21" s="14">
        <v>15089.69</v>
      </c>
      <c r="F21" s="15">
        <v>2.76E-2</v>
      </c>
      <c r="G21" s="15">
        <v>7.5999999999999998E-2</v>
      </c>
    </row>
    <row r="22" spans="1:7" x14ac:dyDescent="0.3">
      <c r="A22" s="12" t="s">
        <v>598</v>
      </c>
      <c r="B22" s="30" t="s">
        <v>599</v>
      </c>
      <c r="C22" s="30" t="s">
        <v>211</v>
      </c>
      <c r="D22" s="13">
        <v>15000000</v>
      </c>
      <c r="E22" s="14">
        <v>15080</v>
      </c>
      <c r="F22" s="15">
        <v>2.76E-2</v>
      </c>
      <c r="G22" s="15">
        <v>7.5969999999999996E-2</v>
      </c>
    </row>
    <row r="23" spans="1:7" x14ac:dyDescent="0.3">
      <c r="A23" s="12" t="s">
        <v>533</v>
      </c>
      <c r="B23" s="30" t="s">
        <v>534</v>
      </c>
      <c r="C23" s="30" t="s">
        <v>211</v>
      </c>
      <c r="D23" s="13">
        <v>12500000</v>
      </c>
      <c r="E23" s="14">
        <v>11955.89</v>
      </c>
      <c r="F23" s="15">
        <v>2.1899999999999999E-2</v>
      </c>
      <c r="G23" s="15">
        <v>7.6300000000000007E-2</v>
      </c>
    </row>
    <row r="24" spans="1:7" x14ac:dyDescent="0.3">
      <c r="A24" s="12" t="s">
        <v>600</v>
      </c>
      <c r="B24" s="30" t="s">
        <v>601</v>
      </c>
      <c r="C24" s="30" t="s">
        <v>211</v>
      </c>
      <c r="D24" s="13">
        <v>10000000</v>
      </c>
      <c r="E24" s="14">
        <v>10137.51</v>
      </c>
      <c r="F24" s="15">
        <v>1.8499999999999999E-2</v>
      </c>
      <c r="G24" s="15">
        <v>7.5999999999999998E-2</v>
      </c>
    </row>
    <row r="25" spans="1:7" x14ac:dyDescent="0.3">
      <c r="A25" s="12" t="s">
        <v>602</v>
      </c>
      <c r="B25" s="30" t="s">
        <v>603</v>
      </c>
      <c r="C25" s="30" t="s">
        <v>211</v>
      </c>
      <c r="D25" s="13">
        <v>9000000</v>
      </c>
      <c r="E25" s="14">
        <v>9080.52</v>
      </c>
      <c r="F25" s="15">
        <v>1.66E-2</v>
      </c>
      <c r="G25" s="15">
        <v>7.5149999999999995E-2</v>
      </c>
    </row>
    <row r="26" spans="1:7" x14ac:dyDescent="0.3">
      <c r="A26" s="12" t="s">
        <v>604</v>
      </c>
      <c r="B26" s="30" t="s">
        <v>605</v>
      </c>
      <c r="C26" s="30" t="s">
        <v>211</v>
      </c>
      <c r="D26" s="13">
        <v>8000000</v>
      </c>
      <c r="E26" s="14">
        <v>7965.17</v>
      </c>
      <c r="F26" s="15">
        <v>1.46E-2</v>
      </c>
      <c r="G26" s="15">
        <v>7.5050000000000006E-2</v>
      </c>
    </row>
    <row r="27" spans="1:7" x14ac:dyDescent="0.3">
      <c r="A27" s="12" t="s">
        <v>606</v>
      </c>
      <c r="B27" s="30" t="s">
        <v>607</v>
      </c>
      <c r="C27" s="30" t="s">
        <v>211</v>
      </c>
      <c r="D27" s="13">
        <v>1000000</v>
      </c>
      <c r="E27" s="14">
        <v>1002.34</v>
      </c>
      <c r="F27" s="15">
        <v>1.8E-3</v>
      </c>
      <c r="G27" s="15">
        <v>7.6399999999999996E-2</v>
      </c>
    </row>
    <row r="28" spans="1:7" x14ac:dyDescent="0.3">
      <c r="A28" s="12" t="s">
        <v>608</v>
      </c>
      <c r="B28" s="30" t="s">
        <v>609</v>
      </c>
      <c r="C28" s="30" t="s">
        <v>211</v>
      </c>
      <c r="D28" s="13">
        <v>500000</v>
      </c>
      <c r="E28" s="14">
        <v>531.09</v>
      </c>
      <c r="F28" s="15">
        <v>1E-3</v>
      </c>
      <c r="G28" s="15">
        <v>7.5445999999999999E-2</v>
      </c>
    </row>
    <row r="29" spans="1:7" x14ac:dyDescent="0.3">
      <c r="A29" s="16" t="s">
        <v>124</v>
      </c>
      <c r="B29" s="31"/>
      <c r="C29" s="31"/>
      <c r="D29" s="17"/>
      <c r="E29" s="18">
        <v>429226.96</v>
      </c>
      <c r="F29" s="19">
        <v>0.78490000000000004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293</v>
      </c>
      <c r="B31" s="30"/>
      <c r="C31" s="30"/>
      <c r="D31" s="13"/>
      <c r="E31" s="14"/>
      <c r="F31" s="15"/>
      <c r="G31" s="15"/>
    </row>
    <row r="32" spans="1:7" x14ac:dyDescent="0.3">
      <c r="A32" s="12" t="s">
        <v>610</v>
      </c>
      <c r="B32" s="30" t="s">
        <v>611</v>
      </c>
      <c r="C32" s="30" t="s">
        <v>117</v>
      </c>
      <c r="D32" s="13">
        <v>69000000</v>
      </c>
      <c r="E32" s="14">
        <v>68979.509999999995</v>
      </c>
      <c r="F32" s="15">
        <v>0.12609999999999999</v>
      </c>
      <c r="G32" s="15">
        <v>7.3947742910000003E-2</v>
      </c>
    </row>
    <row r="33" spans="1:7" x14ac:dyDescent="0.3">
      <c r="A33" s="12" t="s">
        <v>612</v>
      </c>
      <c r="B33" s="30" t="s">
        <v>613</v>
      </c>
      <c r="C33" s="30" t="s">
        <v>117</v>
      </c>
      <c r="D33" s="13">
        <v>25000000</v>
      </c>
      <c r="E33" s="14">
        <v>25019.38</v>
      </c>
      <c r="F33" s="15">
        <v>4.5699999999999998E-2</v>
      </c>
      <c r="G33" s="15">
        <v>7.3776757824000005E-2</v>
      </c>
    </row>
    <row r="34" spans="1:7" x14ac:dyDescent="0.3">
      <c r="A34" s="16" t="s">
        <v>124</v>
      </c>
      <c r="B34" s="31"/>
      <c r="C34" s="31"/>
      <c r="D34" s="17"/>
      <c r="E34" s="18">
        <v>93998.89</v>
      </c>
      <c r="F34" s="19">
        <v>0.17180000000000001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296</v>
      </c>
      <c r="B36" s="30"/>
      <c r="C36" s="30"/>
      <c r="D36" s="13"/>
      <c r="E36" s="14"/>
      <c r="F36" s="15"/>
      <c r="G36" s="15"/>
    </row>
    <row r="37" spans="1:7" x14ac:dyDescent="0.3">
      <c r="A37" s="16" t="s">
        <v>124</v>
      </c>
      <c r="B37" s="30"/>
      <c r="C37" s="30"/>
      <c r="D37" s="13"/>
      <c r="E37" s="35" t="s">
        <v>112</v>
      </c>
      <c r="F37" s="36" t="s">
        <v>112</v>
      </c>
      <c r="G37" s="15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297</v>
      </c>
      <c r="B39" s="30"/>
      <c r="C39" s="30"/>
      <c r="D39" s="13"/>
      <c r="E39" s="14"/>
      <c r="F39" s="15"/>
      <c r="G39" s="15"/>
    </row>
    <row r="40" spans="1:7" x14ac:dyDescent="0.3">
      <c r="A40" s="16" t="s">
        <v>124</v>
      </c>
      <c r="B40" s="30"/>
      <c r="C40" s="30"/>
      <c r="D40" s="13"/>
      <c r="E40" s="35" t="s">
        <v>112</v>
      </c>
      <c r="F40" s="36" t="s">
        <v>112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154</v>
      </c>
      <c r="B42" s="32"/>
      <c r="C42" s="32"/>
      <c r="D42" s="22"/>
      <c r="E42" s="18">
        <v>523225.85</v>
      </c>
      <c r="F42" s="19">
        <v>0.95669999999999999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6" t="s">
        <v>155</v>
      </c>
      <c r="B45" s="30"/>
      <c r="C45" s="30"/>
      <c r="D45" s="13"/>
      <c r="E45" s="14"/>
      <c r="F45" s="15"/>
      <c r="G45" s="15"/>
    </row>
    <row r="46" spans="1:7" x14ac:dyDescent="0.3">
      <c r="A46" s="12" t="s">
        <v>156</v>
      </c>
      <c r="B46" s="30"/>
      <c r="C46" s="30"/>
      <c r="D46" s="13"/>
      <c r="E46" s="14">
        <v>269.8</v>
      </c>
      <c r="F46" s="15">
        <v>5.0000000000000001E-4</v>
      </c>
      <c r="G46" s="15">
        <v>6.8055000000000004E-2</v>
      </c>
    </row>
    <row r="47" spans="1:7" x14ac:dyDescent="0.3">
      <c r="A47" s="16" t="s">
        <v>124</v>
      </c>
      <c r="B47" s="31"/>
      <c r="C47" s="31"/>
      <c r="D47" s="17"/>
      <c r="E47" s="18">
        <v>269.8</v>
      </c>
      <c r="F47" s="19">
        <v>5.0000000000000001E-4</v>
      </c>
      <c r="G47" s="20"/>
    </row>
    <row r="48" spans="1:7" x14ac:dyDescent="0.3">
      <c r="A48" s="12"/>
      <c r="B48" s="30"/>
      <c r="C48" s="30"/>
      <c r="D48" s="13"/>
      <c r="E48" s="14"/>
      <c r="F48" s="15"/>
      <c r="G48" s="15"/>
    </row>
    <row r="49" spans="1:7" x14ac:dyDescent="0.3">
      <c r="A49" s="21" t="s">
        <v>154</v>
      </c>
      <c r="B49" s="32"/>
      <c r="C49" s="32"/>
      <c r="D49" s="22"/>
      <c r="E49" s="18">
        <v>269.8</v>
      </c>
      <c r="F49" s="19">
        <v>5.0000000000000001E-4</v>
      </c>
      <c r="G49" s="20"/>
    </row>
    <row r="50" spans="1:7" x14ac:dyDescent="0.3">
      <c r="A50" s="12" t="s">
        <v>157</v>
      </c>
      <c r="B50" s="30"/>
      <c r="C50" s="30"/>
      <c r="D50" s="13"/>
      <c r="E50" s="14">
        <v>23443.328941700001</v>
      </c>
      <c r="F50" s="15">
        <v>4.2861999999999997E-2</v>
      </c>
      <c r="G50" s="15"/>
    </row>
    <row r="51" spans="1:7" x14ac:dyDescent="0.3">
      <c r="A51" s="12" t="s">
        <v>158</v>
      </c>
      <c r="B51" s="30"/>
      <c r="C51" s="30"/>
      <c r="D51" s="13"/>
      <c r="E51" s="14">
        <v>8.5610582999999991</v>
      </c>
      <c r="F51" s="24">
        <v>-6.2000000000000003E-5</v>
      </c>
      <c r="G51" s="15">
        <v>6.8055000000000004E-2</v>
      </c>
    </row>
    <row r="52" spans="1:7" x14ac:dyDescent="0.3">
      <c r="A52" s="25" t="s">
        <v>159</v>
      </c>
      <c r="B52" s="33"/>
      <c r="C52" s="33"/>
      <c r="D52" s="26"/>
      <c r="E52" s="27">
        <v>546947.54</v>
      </c>
      <c r="F52" s="28">
        <v>1</v>
      </c>
      <c r="G52" s="28"/>
    </row>
    <row r="54" spans="1:7" x14ac:dyDescent="0.3">
      <c r="A54" s="1" t="s">
        <v>161</v>
      </c>
    </row>
    <row r="57" spans="1:7" x14ac:dyDescent="0.3">
      <c r="A57" s="1" t="s">
        <v>162</v>
      </c>
    </row>
    <row r="58" spans="1:7" x14ac:dyDescent="0.3">
      <c r="A58" s="53" t="s">
        <v>163</v>
      </c>
      <c r="B58" s="34" t="s">
        <v>112</v>
      </c>
    </row>
    <row r="59" spans="1:7" x14ac:dyDescent="0.3">
      <c r="A59" t="s">
        <v>164</v>
      </c>
    </row>
    <row r="60" spans="1:7" x14ac:dyDescent="0.3">
      <c r="A60" t="s">
        <v>300</v>
      </c>
      <c r="B60" t="s">
        <v>166</v>
      </c>
      <c r="C60" t="s">
        <v>166</v>
      </c>
    </row>
    <row r="61" spans="1:7" x14ac:dyDescent="0.3">
      <c r="B61" s="54">
        <v>45169</v>
      </c>
      <c r="C61" s="54">
        <v>45198</v>
      </c>
    </row>
    <row r="62" spans="1:7" x14ac:dyDescent="0.3">
      <c r="A62" t="s">
        <v>301</v>
      </c>
      <c r="B62">
        <v>1051.7560000000001</v>
      </c>
      <c r="C62">
        <v>1056.9202</v>
      </c>
      <c r="E62" s="2"/>
    </row>
    <row r="63" spans="1:7" x14ac:dyDescent="0.3">
      <c r="E63" s="2"/>
    </row>
    <row r="64" spans="1:7" x14ac:dyDescent="0.3">
      <c r="A64" t="s">
        <v>181</v>
      </c>
      <c r="B64" s="34" t="s">
        <v>112</v>
      </c>
    </row>
    <row r="65" spans="1:2" x14ac:dyDescent="0.3">
      <c r="A65" t="s">
        <v>182</v>
      </c>
      <c r="B65" s="34" t="s">
        <v>112</v>
      </c>
    </row>
    <row r="66" spans="1:2" ht="30" customHeight="1" x14ac:dyDescent="0.3">
      <c r="A66" s="53" t="s">
        <v>183</v>
      </c>
      <c r="B66" s="34" t="s">
        <v>112</v>
      </c>
    </row>
    <row r="67" spans="1:2" ht="30" customHeight="1" x14ac:dyDescent="0.3">
      <c r="A67" s="53" t="s">
        <v>184</v>
      </c>
      <c r="B67" s="34" t="s">
        <v>112</v>
      </c>
    </row>
    <row r="68" spans="1:2" x14ac:dyDescent="0.3">
      <c r="A68" t="s">
        <v>185</v>
      </c>
      <c r="B68" s="55">
        <f>+B82</f>
        <v>9.3206291200730771</v>
      </c>
    </row>
    <row r="69" spans="1:2" ht="45" customHeight="1" x14ac:dyDescent="0.3">
      <c r="A69" s="53" t="s">
        <v>186</v>
      </c>
      <c r="B69" s="34" t="s">
        <v>112</v>
      </c>
    </row>
    <row r="70" spans="1:2" ht="30" customHeight="1" x14ac:dyDescent="0.3">
      <c r="A70" s="53" t="s">
        <v>187</v>
      </c>
      <c r="B70" s="34" t="s">
        <v>112</v>
      </c>
    </row>
    <row r="71" spans="1:2" ht="30" customHeight="1" x14ac:dyDescent="0.3">
      <c r="A71" s="53" t="s">
        <v>188</v>
      </c>
      <c r="B71" s="55">
        <v>192744.93</v>
      </c>
    </row>
    <row r="72" spans="1:2" x14ac:dyDescent="0.3">
      <c r="A72" t="s">
        <v>189</v>
      </c>
      <c r="B72" s="34" t="s">
        <v>112</v>
      </c>
    </row>
    <row r="73" spans="1:2" x14ac:dyDescent="0.3">
      <c r="A73" t="s">
        <v>190</v>
      </c>
      <c r="B73" s="34" t="s">
        <v>112</v>
      </c>
    </row>
    <row r="75" spans="1:2" x14ac:dyDescent="0.3">
      <c r="A75" t="s">
        <v>191</v>
      </c>
    </row>
    <row r="76" spans="1:2" x14ac:dyDescent="0.3">
      <c r="A76" s="58" t="s">
        <v>192</v>
      </c>
      <c r="B76" s="58" t="s">
        <v>614</v>
      </c>
    </row>
    <row r="77" spans="1:2" x14ac:dyDescent="0.3">
      <c r="A77" s="58" t="s">
        <v>194</v>
      </c>
      <c r="B77" s="58" t="s">
        <v>303</v>
      </c>
    </row>
    <row r="78" spans="1:2" x14ac:dyDescent="0.3">
      <c r="A78" s="58"/>
      <c r="B78" s="58"/>
    </row>
    <row r="79" spans="1:2" x14ac:dyDescent="0.3">
      <c r="A79" s="58" t="s">
        <v>196</v>
      </c>
      <c r="B79" s="59">
        <v>7.5296650014122557</v>
      </c>
    </row>
    <row r="80" spans="1:2" x14ac:dyDescent="0.3">
      <c r="A80" s="58"/>
      <c r="B80" s="58"/>
    </row>
    <row r="81" spans="1:4" x14ac:dyDescent="0.3">
      <c r="A81" s="58" t="s">
        <v>197</v>
      </c>
      <c r="B81" s="60">
        <v>6.7039</v>
      </c>
    </row>
    <row r="82" spans="1:4" x14ac:dyDescent="0.3">
      <c r="A82" s="58" t="s">
        <v>198</v>
      </c>
      <c r="B82" s="60">
        <v>9.3206291200730771</v>
      </c>
    </row>
    <row r="83" spans="1:4" x14ac:dyDescent="0.3">
      <c r="A83" s="58"/>
      <c r="B83" s="58"/>
    </row>
    <row r="84" spans="1:4" x14ac:dyDescent="0.3">
      <c r="A84" s="58" t="s">
        <v>199</v>
      </c>
      <c r="B84" s="61">
        <v>45199</v>
      </c>
    </row>
    <row r="86" spans="1:4" ht="70.05" customHeight="1" x14ac:dyDescent="0.3">
      <c r="A86" s="76" t="s">
        <v>200</v>
      </c>
      <c r="B86" s="76" t="s">
        <v>201</v>
      </c>
      <c r="C86" s="76" t="s">
        <v>5</v>
      </c>
      <c r="D86" s="76" t="s">
        <v>6</v>
      </c>
    </row>
    <row r="87" spans="1:4" ht="70.05" customHeight="1" x14ac:dyDescent="0.3">
      <c r="A87" s="76" t="s">
        <v>615</v>
      </c>
      <c r="B87" s="76"/>
      <c r="C87" s="76" t="s">
        <v>20</v>
      </c>
      <c r="D8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showGridLines="0" workbookViewId="0">
      <pane ySplit="4" topLeftCell="A41" activePane="bottomLeft" state="frozen"/>
      <selection pane="bottomLeft" activeCell="A68" sqref="A68"/>
    </sheetView>
  </sheetViews>
  <sheetFormatPr defaultRowHeight="14.4" x14ac:dyDescent="0.3"/>
  <cols>
    <col min="1" max="1" width="50.554687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616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617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204</v>
      </c>
      <c r="B9" s="30"/>
      <c r="C9" s="30"/>
      <c r="D9" s="13"/>
      <c r="E9" s="14"/>
      <c r="F9" s="15"/>
      <c r="G9" s="15"/>
    </row>
    <row r="10" spans="1:8" x14ac:dyDescent="0.3">
      <c r="A10" s="16" t="s">
        <v>205</v>
      </c>
      <c r="B10" s="30"/>
      <c r="C10" s="30"/>
      <c r="D10" s="13"/>
      <c r="E10" s="14"/>
      <c r="F10" s="15"/>
      <c r="G10" s="15"/>
    </row>
    <row r="11" spans="1:8" x14ac:dyDescent="0.3">
      <c r="A11" s="12" t="s">
        <v>618</v>
      </c>
      <c r="B11" s="30" t="s">
        <v>619</v>
      </c>
      <c r="C11" s="30" t="s">
        <v>222</v>
      </c>
      <c r="D11" s="13">
        <v>3000000</v>
      </c>
      <c r="E11" s="14">
        <v>3128.61</v>
      </c>
      <c r="F11" s="15">
        <v>9.2999999999999999E-2</v>
      </c>
      <c r="G11" s="15">
        <v>7.5410000000000005E-2</v>
      </c>
    </row>
    <row r="12" spans="1:8" x14ac:dyDescent="0.3">
      <c r="A12" s="12" t="s">
        <v>339</v>
      </c>
      <c r="B12" s="30" t="s">
        <v>340</v>
      </c>
      <c r="C12" s="30" t="s">
        <v>211</v>
      </c>
      <c r="D12" s="13">
        <v>3000000</v>
      </c>
      <c r="E12" s="14">
        <v>2988.13</v>
      </c>
      <c r="F12" s="15">
        <v>8.8800000000000004E-2</v>
      </c>
      <c r="G12" s="15">
        <v>7.5597999999999999E-2</v>
      </c>
    </row>
    <row r="13" spans="1:8" x14ac:dyDescent="0.3">
      <c r="A13" s="12" t="s">
        <v>326</v>
      </c>
      <c r="B13" s="30" t="s">
        <v>327</v>
      </c>
      <c r="C13" s="30" t="s">
        <v>328</v>
      </c>
      <c r="D13" s="13">
        <v>3000000</v>
      </c>
      <c r="E13" s="14">
        <v>2977.08</v>
      </c>
      <c r="F13" s="15">
        <v>8.8499999999999995E-2</v>
      </c>
      <c r="G13" s="15">
        <v>7.5687000000000004E-2</v>
      </c>
    </row>
    <row r="14" spans="1:8" x14ac:dyDescent="0.3">
      <c r="A14" s="12" t="s">
        <v>353</v>
      </c>
      <c r="B14" s="30" t="s">
        <v>354</v>
      </c>
      <c r="C14" s="30" t="s">
        <v>211</v>
      </c>
      <c r="D14" s="13">
        <v>1850000</v>
      </c>
      <c r="E14" s="14">
        <v>1946.65</v>
      </c>
      <c r="F14" s="15">
        <v>5.7799999999999997E-2</v>
      </c>
      <c r="G14" s="15">
        <v>7.6399999999999996E-2</v>
      </c>
    </row>
    <row r="15" spans="1:8" x14ac:dyDescent="0.3">
      <c r="A15" s="12" t="s">
        <v>310</v>
      </c>
      <c r="B15" s="30" t="s">
        <v>311</v>
      </c>
      <c r="C15" s="30" t="s">
        <v>211</v>
      </c>
      <c r="D15" s="13">
        <v>1990000</v>
      </c>
      <c r="E15" s="14">
        <v>1932.29</v>
      </c>
      <c r="F15" s="15">
        <v>5.74E-2</v>
      </c>
      <c r="G15" s="15">
        <v>7.5999999999999998E-2</v>
      </c>
    </row>
    <row r="16" spans="1:8" x14ac:dyDescent="0.3">
      <c r="A16" s="12" t="s">
        <v>355</v>
      </c>
      <c r="B16" s="30" t="s">
        <v>356</v>
      </c>
      <c r="C16" s="30" t="s">
        <v>357</v>
      </c>
      <c r="D16" s="13">
        <v>1900000</v>
      </c>
      <c r="E16" s="14">
        <v>1900.52</v>
      </c>
      <c r="F16" s="15">
        <v>5.6500000000000002E-2</v>
      </c>
      <c r="G16" s="15">
        <v>7.6249999999999998E-2</v>
      </c>
    </row>
    <row r="17" spans="1:7" x14ac:dyDescent="0.3">
      <c r="A17" s="12" t="s">
        <v>331</v>
      </c>
      <c r="B17" s="30" t="s">
        <v>332</v>
      </c>
      <c r="C17" s="30" t="s">
        <v>211</v>
      </c>
      <c r="D17" s="13">
        <v>1300000</v>
      </c>
      <c r="E17" s="14">
        <v>1296.0899999999999</v>
      </c>
      <c r="F17" s="15">
        <v>3.85E-2</v>
      </c>
      <c r="G17" s="15">
        <v>7.5475E-2</v>
      </c>
    </row>
    <row r="18" spans="1:7" x14ac:dyDescent="0.3">
      <c r="A18" s="12" t="s">
        <v>440</v>
      </c>
      <c r="B18" s="30" t="s">
        <v>441</v>
      </c>
      <c r="C18" s="30" t="s">
        <v>211</v>
      </c>
      <c r="D18" s="13">
        <v>1000000</v>
      </c>
      <c r="E18" s="14">
        <v>1058</v>
      </c>
      <c r="F18" s="15">
        <v>3.1399999999999997E-2</v>
      </c>
      <c r="G18" s="15">
        <v>7.5995999999999994E-2</v>
      </c>
    </row>
    <row r="19" spans="1:7" x14ac:dyDescent="0.3">
      <c r="A19" s="12" t="s">
        <v>345</v>
      </c>
      <c r="B19" s="30" t="s">
        <v>346</v>
      </c>
      <c r="C19" s="30" t="s">
        <v>208</v>
      </c>
      <c r="D19" s="13">
        <v>1000000</v>
      </c>
      <c r="E19" s="14">
        <v>1033.5</v>
      </c>
      <c r="F19" s="15">
        <v>3.0700000000000002E-2</v>
      </c>
      <c r="G19" s="15">
        <v>7.5061000000000003E-2</v>
      </c>
    </row>
    <row r="20" spans="1:7" x14ac:dyDescent="0.3">
      <c r="A20" s="12" t="s">
        <v>506</v>
      </c>
      <c r="B20" s="30" t="s">
        <v>507</v>
      </c>
      <c r="C20" s="30" t="s">
        <v>211</v>
      </c>
      <c r="D20" s="13">
        <v>1000000</v>
      </c>
      <c r="E20" s="14">
        <v>1031.4100000000001</v>
      </c>
      <c r="F20" s="15">
        <v>3.0599999999999999E-2</v>
      </c>
      <c r="G20" s="15">
        <v>7.5603000000000004E-2</v>
      </c>
    </row>
    <row r="21" spans="1:7" x14ac:dyDescent="0.3">
      <c r="A21" s="12" t="s">
        <v>372</v>
      </c>
      <c r="B21" s="30" t="s">
        <v>373</v>
      </c>
      <c r="C21" s="30" t="s">
        <v>211</v>
      </c>
      <c r="D21" s="13">
        <v>1000000</v>
      </c>
      <c r="E21" s="14">
        <v>1030.77</v>
      </c>
      <c r="F21" s="15">
        <v>3.0599999999999999E-2</v>
      </c>
      <c r="G21" s="15">
        <v>7.5475E-2</v>
      </c>
    </row>
    <row r="22" spans="1:7" x14ac:dyDescent="0.3">
      <c r="A22" s="12" t="s">
        <v>364</v>
      </c>
      <c r="B22" s="30" t="s">
        <v>365</v>
      </c>
      <c r="C22" s="30" t="s">
        <v>222</v>
      </c>
      <c r="D22" s="13">
        <v>1000000</v>
      </c>
      <c r="E22" s="14">
        <v>1021.56</v>
      </c>
      <c r="F22" s="15">
        <v>3.04E-2</v>
      </c>
      <c r="G22" s="15">
        <v>7.5925000000000006E-2</v>
      </c>
    </row>
    <row r="23" spans="1:7" x14ac:dyDescent="0.3">
      <c r="A23" s="12" t="s">
        <v>426</v>
      </c>
      <c r="B23" s="30" t="s">
        <v>427</v>
      </c>
      <c r="C23" s="30" t="s">
        <v>211</v>
      </c>
      <c r="D23" s="13">
        <v>1000000</v>
      </c>
      <c r="E23" s="14">
        <v>991.6</v>
      </c>
      <c r="F23" s="15">
        <v>2.9499999999999998E-2</v>
      </c>
      <c r="G23" s="15">
        <v>7.5149999999999995E-2</v>
      </c>
    </row>
    <row r="24" spans="1:7" x14ac:dyDescent="0.3">
      <c r="A24" s="12" t="s">
        <v>312</v>
      </c>
      <c r="B24" s="30" t="s">
        <v>313</v>
      </c>
      <c r="C24" s="30" t="s">
        <v>211</v>
      </c>
      <c r="D24" s="13">
        <v>1000000</v>
      </c>
      <c r="E24" s="14">
        <v>989.13</v>
      </c>
      <c r="F24" s="15">
        <v>2.9399999999999999E-2</v>
      </c>
      <c r="G24" s="15">
        <v>7.6175000000000007E-2</v>
      </c>
    </row>
    <row r="25" spans="1:7" x14ac:dyDescent="0.3">
      <c r="A25" s="12" t="s">
        <v>324</v>
      </c>
      <c r="B25" s="30" t="s">
        <v>325</v>
      </c>
      <c r="C25" s="30" t="s">
        <v>211</v>
      </c>
      <c r="D25" s="13">
        <v>800000</v>
      </c>
      <c r="E25" s="14">
        <v>794.65</v>
      </c>
      <c r="F25" s="15">
        <v>2.3599999999999999E-2</v>
      </c>
      <c r="G25" s="15">
        <v>7.6219999999999996E-2</v>
      </c>
    </row>
    <row r="26" spans="1:7" x14ac:dyDescent="0.3">
      <c r="A26" s="12" t="s">
        <v>620</v>
      </c>
      <c r="B26" s="30" t="s">
        <v>621</v>
      </c>
      <c r="C26" s="30" t="s">
        <v>357</v>
      </c>
      <c r="D26" s="13">
        <v>500000</v>
      </c>
      <c r="E26" s="14">
        <v>528.12</v>
      </c>
      <c r="F26" s="15">
        <v>1.5699999999999999E-2</v>
      </c>
      <c r="G26" s="15">
        <v>7.6249999999999998E-2</v>
      </c>
    </row>
    <row r="27" spans="1:7" x14ac:dyDescent="0.3">
      <c r="A27" s="12" t="s">
        <v>622</v>
      </c>
      <c r="B27" s="30" t="s">
        <v>623</v>
      </c>
      <c r="C27" s="30" t="s">
        <v>211</v>
      </c>
      <c r="D27" s="13">
        <v>500000</v>
      </c>
      <c r="E27" s="14">
        <v>523.67999999999995</v>
      </c>
      <c r="F27" s="15">
        <v>1.5599999999999999E-2</v>
      </c>
      <c r="G27" s="15">
        <v>7.5624999999999998E-2</v>
      </c>
    </row>
    <row r="28" spans="1:7" x14ac:dyDescent="0.3">
      <c r="A28" s="12" t="s">
        <v>624</v>
      </c>
      <c r="B28" s="30" t="s">
        <v>625</v>
      </c>
      <c r="C28" s="30" t="s">
        <v>211</v>
      </c>
      <c r="D28" s="13">
        <v>500000</v>
      </c>
      <c r="E28" s="14">
        <v>516.36</v>
      </c>
      <c r="F28" s="15">
        <v>1.5299999999999999E-2</v>
      </c>
      <c r="G28" s="15">
        <v>7.6462000000000002E-2</v>
      </c>
    </row>
    <row r="29" spans="1:7" x14ac:dyDescent="0.3">
      <c r="A29" s="12" t="s">
        <v>322</v>
      </c>
      <c r="B29" s="30" t="s">
        <v>323</v>
      </c>
      <c r="C29" s="30" t="s">
        <v>211</v>
      </c>
      <c r="D29" s="13">
        <v>500000</v>
      </c>
      <c r="E29" s="14">
        <v>503.49</v>
      </c>
      <c r="F29" s="15">
        <v>1.4999999999999999E-2</v>
      </c>
      <c r="G29" s="15">
        <v>7.5475E-2</v>
      </c>
    </row>
    <row r="30" spans="1:7" x14ac:dyDescent="0.3">
      <c r="A30" s="12" t="s">
        <v>626</v>
      </c>
      <c r="B30" s="30" t="s">
        <v>627</v>
      </c>
      <c r="C30" s="30" t="s">
        <v>211</v>
      </c>
      <c r="D30" s="13">
        <v>120000</v>
      </c>
      <c r="E30" s="14">
        <v>128.52000000000001</v>
      </c>
      <c r="F30" s="15">
        <v>3.8E-3</v>
      </c>
      <c r="G30" s="15">
        <v>7.5449000000000002E-2</v>
      </c>
    </row>
    <row r="31" spans="1:7" x14ac:dyDescent="0.3">
      <c r="A31" s="12" t="s">
        <v>628</v>
      </c>
      <c r="B31" s="30" t="s">
        <v>629</v>
      </c>
      <c r="C31" s="30" t="s">
        <v>211</v>
      </c>
      <c r="D31" s="13">
        <v>10000</v>
      </c>
      <c r="E31" s="14">
        <v>10.38</v>
      </c>
      <c r="F31" s="15">
        <v>2.9999999999999997E-4</v>
      </c>
      <c r="G31" s="15">
        <v>7.8049999999999994E-2</v>
      </c>
    </row>
    <row r="32" spans="1:7" x14ac:dyDescent="0.3">
      <c r="A32" s="16" t="s">
        <v>124</v>
      </c>
      <c r="B32" s="31"/>
      <c r="C32" s="31"/>
      <c r="D32" s="17"/>
      <c r="E32" s="18">
        <v>26330.54</v>
      </c>
      <c r="F32" s="19">
        <v>0.78239999999999998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293</v>
      </c>
      <c r="B34" s="30"/>
      <c r="C34" s="30"/>
      <c r="D34" s="13"/>
      <c r="E34" s="14"/>
      <c r="F34" s="15"/>
      <c r="G34" s="15"/>
    </row>
    <row r="35" spans="1:7" x14ac:dyDescent="0.3">
      <c r="A35" s="12" t="s">
        <v>442</v>
      </c>
      <c r="B35" s="30" t="s">
        <v>443</v>
      </c>
      <c r="C35" s="30" t="s">
        <v>117</v>
      </c>
      <c r="D35" s="13">
        <v>6000000</v>
      </c>
      <c r="E35" s="14">
        <v>5959.46</v>
      </c>
      <c r="F35" s="15">
        <v>0.17710000000000001</v>
      </c>
      <c r="G35" s="15">
        <v>7.380266378E-2</v>
      </c>
    </row>
    <row r="36" spans="1:7" x14ac:dyDescent="0.3">
      <c r="A36" s="16" t="s">
        <v>124</v>
      </c>
      <c r="B36" s="31"/>
      <c r="C36" s="31"/>
      <c r="D36" s="17"/>
      <c r="E36" s="18">
        <v>5959.46</v>
      </c>
      <c r="F36" s="19">
        <v>0.17710000000000001</v>
      </c>
      <c r="G36" s="20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296</v>
      </c>
      <c r="B38" s="30"/>
      <c r="C38" s="30"/>
      <c r="D38" s="13"/>
      <c r="E38" s="14"/>
      <c r="F38" s="15"/>
      <c r="G38" s="15"/>
    </row>
    <row r="39" spans="1:7" x14ac:dyDescent="0.3">
      <c r="A39" s="16" t="s">
        <v>124</v>
      </c>
      <c r="B39" s="30"/>
      <c r="C39" s="30"/>
      <c r="D39" s="13"/>
      <c r="E39" s="35" t="s">
        <v>112</v>
      </c>
      <c r="F39" s="36" t="s">
        <v>112</v>
      </c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6" t="s">
        <v>297</v>
      </c>
      <c r="B41" s="30"/>
      <c r="C41" s="30"/>
      <c r="D41" s="13"/>
      <c r="E41" s="14"/>
      <c r="F41" s="15"/>
      <c r="G41" s="15"/>
    </row>
    <row r="42" spans="1:7" x14ac:dyDescent="0.3">
      <c r="A42" s="16" t="s">
        <v>124</v>
      </c>
      <c r="B42" s="30"/>
      <c r="C42" s="30"/>
      <c r="D42" s="13"/>
      <c r="E42" s="35" t="s">
        <v>112</v>
      </c>
      <c r="F42" s="36" t="s">
        <v>112</v>
      </c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21" t="s">
        <v>154</v>
      </c>
      <c r="B44" s="32"/>
      <c r="C44" s="32"/>
      <c r="D44" s="22"/>
      <c r="E44" s="18">
        <v>32290</v>
      </c>
      <c r="F44" s="19">
        <v>0.95950000000000002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155</v>
      </c>
      <c r="B47" s="30"/>
      <c r="C47" s="30"/>
      <c r="D47" s="13"/>
      <c r="E47" s="14"/>
      <c r="F47" s="15"/>
      <c r="G47" s="15"/>
    </row>
    <row r="48" spans="1:7" x14ac:dyDescent="0.3">
      <c r="A48" s="12" t="s">
        <v>156</v>
      </c>
      <c r="B48" s="30"/>
      <c r="C48" s="30"/>
      <c r="D48" s="13"/>
      <c r="E48" s="14">
        <v>349.74</v>
      </c>
      <c r="F48" s="15">
        <v>1.04E-2</v>
      </c>
      <c r="G48" s="15">
        <v>6.8055000000000004E-2</v>
      </c>
    </row>
    <row r="49" spans="1:7" x14ac:dyDescent="0.3">
      <c r="A49" s="16" t="s">
        <v>124</v>
      </c>
      <c r="B49" s="31"/>
      <c r="C49" s="31"/>
      <c r="D49" s="17"/>
      <c r="E49" s="18">
        <v>349.74</v>
      </c>
      <c r="F49" s="19">
        <v>1.04E-2</v>
      </c>
      <c r="G49" s="20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21" t="s">
        <v>154</v>
      </c>
      <c r="B51" s="32"/>
      <c r="C51" s="32"/>
      <c r="D51" s="22"/>
      <c r="E51" s="18">
        <v>349.74</v>
      </c>
      <c r="F51" s="19">
        <v>1.04E-2</v>
      </c>
      <c r="G51" s="20"/>
    </row>
    <row r="52" spans="1:7" x14ac:dyDescent="0.3">
      <c r="A52" s="12" t="s">
        <v>157</v>
      </c>
      <c r="B52" s="30"/>
      <c r="C52" s="30"/>
      <c r="D52" s="13"/>
      <c r="E52" s="14">
        <v>1094.6141015000001</v>
      </c>
      <c r="F52" s="15">
        <v>3.2524999999999998E-2</v>
      </c>
      <c r="G52" s="15"/>
    </row>
    <row r="53" spans="1:7" x14ac:dyDescent="0.3">
      <c r="A53" s="12" t="s">
        <v>158</v>
      </c>
      <c r="B53" s="30"/>
      <c r="C53" s="30"/>
      <c r="D53" s="13"/>
      <c r="E53" s="23">
        <v>-80.034101500000006</v>
      </c>
      <c r="F53" s="24">
        <v>-2.4250000000000001E-3</v>
      </c>
      <c r="G53" s="15">
        <v>6.8055000000000004E-2</v>
      </c>
    </row>
    <row r="54" spans="1:7" x14ac:dyDescent="0.3">
      <c r="A54" s="25" t="s">
        <v>159</v>
      </c>
      <c r="B54" s="33"/>
      <c r="C54" s="33"/>
      <c r="D54" s="26"/>
      <c r="E54" s="27">
        <v>33654.32</v>
      </c>
      <c r="F54" s="28">
        <v>1</v>
      </c>
      <c r="G54" s="28"/>
    </row>
    <row r="56" spans="1:7" x14ac:dyDescent="0.3">
      <c r="A56" s="1" t="s">
        <v>161</v>
      </c>
    </row>
    <row r="59" spans="1:7" x14ac:dyDescent="0.3">
      <c r="A59" s="1" t="s">
        <v>162</v>
      </c>
    </row>
    <row r="60" spans="1:7" x14ac:dyDescent="0.3">
      <c r="A60" s="53" t="s">
        <v>163</v>
      </c>
      <c r="B60" s="34" t="s">
        <v>112</v>
      </c>
    </row>
    <row r="61" spans="1:7" x14ac:dyDescent="0.3">
      <c r="A61" t="s">
        <v>164</v>
      </c>
    </row>
    <row r="62" spans="1:7" x14ac:dyDescent="0.3">
      <c r="A62" t="s">
        <v>165</v>
      </c>
      <c r="B62" t="s">
        <v>166</v>
      </c>
      <c r="C62" t="s">
        <v>166</v>
      </c>
    </row>
    <row r="63" spans="1:7" x14ac:dyDescent="0.3">
      <c r="B63" s="54">
        <v>45169</v>
      </c>
      <c r="C63" s="54">
        <v>45198</v>
      </c>
    </row>
    <row r="64" spans="1:7" x14ac:dyDescent="0.3">
      <c r="A64" t="s">
        <v>168</v>
      </c>
      <c r="B64" t="s">
        <v>169</v>
      </c>
      <c r="C64" t="s">
        <v>169</v>
      </c>
      <c r="E64" s="2"/>
    </row>
    <row r="65" spans="1:5" x14ac:dyDescent="0.3">
      <c r="A65" t="s">
        <v>630</v>
      </c>
      <c r="B65">
        <v>14.5496</v>
      </c>
      <c r="C65">
        <v>14.555</v>
      </c>
      <c r="E65" s="2"/>
    </row>
    <row r="66" spans="1:5" x14ac:dyDescent="0.3">
      <c r="A66" t="s">
        <v>170</v>
      </c>
      <c r="B66">
        <v>22.020600000000002</v>
      </c>
      <c r="C66">
        <v>22.101099999999999</v>
      </c>
      <c r="E66" s="2"/>
    </row>
    <row r="67" spans="1:5" x14ac:dyDescent="0.3">
      <c r="A67" t="s">
        <v>171</v>
      </c>
      <c r="B67">
        <v>18.2227</v>
      </c>
      <c r="C67">
        <v>18.289200000000001</v>
      </c>
      <c r="E67" s="2"/>
    </row>
    <row r="68" spans="1:5" x14ac:dyDescent="0.3">
      <c r="A68" t="s">
        <v>631</v>
      </c>
      <c r="B68">
        <v>10.9293</v>
      </c>
      <c r="C68">
        <v>10.8988</v>
      </c>
      <c r="E68" s="2"/>
    </row>
    <row r="69" spans="1:5" x14ac:dyDescent="0.3">
      <c r="A69" t="s">
        <v>632</v>
      </c>
      <c r="B69">
        <v>10.5664</v>
      </c>
      <c r="C69">
        <v>10.540900000000001</v>
      </c>
      <c r="E69" s="2"/>
    </row>
    <row r="70" spans="1:5" x14ac:dyDescent="0.3">
      <c r="A70" t="s">
        <v>179</v>
      </c>
      <c r="B70" t="s">
        <v>169</v>
      </c>
      <c r="C70" t="s">
        <v>169</v>
      </c>
      <c r="E70" s="2"/>
    </row>
    <row r="71" spans="1:5" x14ac:dyDescent="0.3">
      <c r="A71" t="s">
        <v>633</v>
      </c>
      <c r="B71">
        <v>14.167999999999999</v>
      </c>
      <c r="C71">
        <v>14.171900000000001</v>
      </c>
      <c r="E71" s="2"/>
    </row>
    <row r="72" spans="1:5" x14ac:dyDescent="0.3">
      <c r="A72" t="s">
        <v>634</v>
      </c>
      <c r="B72">
        <v>21.372</v>
      </c>
      <c r="C72">
        <v>21.444900000000001</v>
      </c>
      <c r="E72" s="2"/>
    </row>
    <row r="73" spans="1:5" x14ac:dyDescent="0.3">
      <c r="A73" t="s">
        <v>635</v>
      </c>
      <c r="B73">
        <v>17.592400000000001</v>
      </c>
      <c r="C73">
        <v>17.6524</v>
      </c>
      <c r="E73" s="2"/>
    </row>
    <row r="74" spans="1:5" x14ac:dyDescent="0.3">
      <c r="A74" t="s">
        <v>636</v>
      </c>
      <c r="B74">
        <v>11.1744</v>
      </c>
      <c r="C74">
        <v>11.1433</v>
      </c>
      <c r="E74" s="2"/>
    </row>
    <row r="75" spans="1:5" x14ac:dyDescent="0.3">
      <c r="A75" t="s">
        <v>637</v>
      </c>
      <c r="B75">
        <v>10.161199999999999</v>
      </c>
      <c r="C75">
        <v>10.1366</v>
      </c>
      <c r="E75" s="2"/>
    </row>
    <row r="76" spans="1:5" x14ac:dyDescent="0.3">
      <c r="A76" t="s">
        <v>180</v>
      </c>
      <c r="E76" s="2"/>
    </row>
    <row r="78" spans="1:5" x14ac:dyDescent="0.3">
      <c r="A78" t="s">
        <v>638</v>
      </c>
    </row>
    <row r="80" spans="1:5" x14ac:dyDescent="0.3">
      <c r="A80" s="56" t="s">
        <v>639</v>
      </c>
      <c r="B80" s="56" t="s">
        <v>640</v>
      </c>
      <c r="C80" s="56" t="s">
        <v>641</v>
      </c>
      <c r="D80" s="56" t="s">
        <v>642</v>
      </c>
    </row>
    <row r="81" spans="1:4" x14ac:dyDescent="0.3">
      <c r="A81" s="56" t="s">
        <v>643</v>
      </c>
      <c r="B81" s="56"/>
      <c r="C81" s="56">
        <v>4.7655900000000001E-2</v>
      </c>
      <c r="D81" s="56">
        <v>4.7655900000000001E-2</v>
      </c>
    </row>
    <row r="82" spans="1:4" x14ac:dyDescent="0.3">
      <c r="A82" s="56" t="s">
        <v>644</v>
      </c>
      <c r="B82" s="56"/>
      <c r="C82" s="56">
        <v>7.0428000000000004E-2</v>
      </c>
      <c r="D82" s="56">
        <v>7.0428000000000004E-2</v>
      </c>
    </row>
    <row r="83" spans="1:4" x14ac:dyDescent="0.3">
      <c r="A83" s="56" t="s">
        <v>645</v>
      </c>
      <c r="B83" s="56"/>
      <c r="C83" s="56">
        <v>6.3991800000000001E-2</v>
      </c>
      <c r="D83" s="56">
        <v>6.3991800000000001E-2</v>
      </c>
    </row>
    <row r="84" spans="1:4" x14ac:dyDescent="0.3">
      <c r="A84" s="56" t="s">
        <v>646</v>
      </c>
      <c r="B84" s="56"/>
      <c r="C84" s="56">
        <v>4.4358599999999998E-2</v>
      </c>
      <c r="D84" s="56">
        <v>4.4358599999999998E-2</v>
      </c>
    </row>
    <row r="85" spans="1:4" x14ac:dyDescent="0.3">
      <c r="A85" s="56" t="s">
        <v>647</v>
      </c>
      <c r="B85" s="56"/>
      <c r="C85" s="56">
        <v>6.9234500000000004E-2</v>
      </c>
      <c r="D85" s="56">
        <v>6.9234500000000004E-2</v>
      </c>
    </row>
    <row r="86" spans="1:4" x14ac:dyDescent="0.3">
      <c r="A86" s="56" t="s">
        <v>648</v>
      </c>
      <c r="B86" s="56"/>
      <c r="C86" s="56">
        <v>5.9151700000000002E-2</v>
      </c>
      <c r="D86" s="56">
        <v>5.9151700000000002E-2</v>
      </c>
    </row>
    <row r="88" spans="1:4" x14ac:dyDescent="0.3">
      <c r="A88" t="s">
        <v>182</v>
      </c>
      <c r="B88" s="34" t="s">
        <v>112</v>
      </c>
    </row>
    <row r="89" spans="1:4" ht="30" customHeight="1" x14ac:dyDescent="0.3">
      <c r="A89" s="53" t="s">
        <v>183</v>
      </c>
      <c r="B89" s="34" t="s">
        <v>112</v>
      </c>
    </row>
    <row r="90" spans="1:4" ht="30" customHeight="1" x14ac:dyDescent="0.3">
      <c r="A90" s="53" t="s">
        <v>184</v>
      </c>
      <c r="B90" s="34" t="s">
        <v>112</v>
      </c>
    </row>
    <row r="91" spans="1:4" x14ac:dyDescent="0.3">
      <c r="A91" t="s">
        <v>185</v>
      </c>
      <c r="B91" s="55">
        <f>+B105</f>
        <v>5.7738315694907838</v>
      </c>
    </row>
    <row r="92" spans="1:4" ht="45" customHeight="1" x14ac:dyDescent="0.3">
      <c r="A92" s="53" t="s">
        <v>186</v>
      </c>
      <c r="B92" s="34" t="s">
        <v>112</v>
      </c>
    </row>
    <row r="93" spans="1:4" ht="30" customHeight="1" x14ac:dyDescent="0.3">
      <c r="A93" s="53" t="s">
        <v>187</v>
      </c>
      <c r="B93" s="34" t="s">
        <v>112</v>
      </c>
    </row>
    <row r="94" spans="1:4" ht="30" customHeight="1" x14ac:dyDescent="0.3">
      <c r="A94" s="53" t="s">
        <v>188</v>
      </c>
      <c r="B94" s="34" t="s">
        <v>112</v>
      </c>
    </row>
    <row r="95" spans="1:4" x14ac:dyDescent="0.3">
      <c r="A95" t="s">
        <v>189</v>
      </c>
      <c r="B95" s="34" t="s">
        <v>112</v>
      </c>
    </row>
    <row r="96" spans="1:4" x14ac:dyDescent="0.3">
      <c r="A96" t="s">
        <v>190</v>
      </c>
      <c r="B96" s="34" t="s">
        <v>112</v>
      </c>
    </row>
    <row r="98" spans="1:6" x14ac:dyDescent="0.3">
      <c r="A98" t="s">
        <v>191</v>
      </c>
    </row>
    <row r="99" spans="1:6" x14ac:dyDescent="0.3">
      <c r="A99" s="58" t="s">
        <v>192</v>
      </c>
      <c r="B99" s="58" t="s">
        <v>649</v>
      </c>
    </row>
    <row r="100" spans="1:6" x14ac:dyDescent="0.3">
      <c r="A100" s="58" t="s">
        <v>194</v>
      </c>
      <c r="B100" s="58" t="s">
        <v>650</v>
      </c>
    </row>
    <row r="101" spans="1:6" x14ac:dyDescent="0.3">
      <c r="A101" s="58"/>
      <c r="B101" s="58"/>
    </row>
    <row r="102" spans="1:6" x14ac:dyDescent="0.3">
      <c r="A102" s="58" t="s">
        <v>196</v>
      </c>
      <c r="B102" s="59">
        <v>7.5352427930114203</v>
      </c>
    </row>
    <row r="103" spans="1:6" x14ac:dyDescent="0.3">
      <c r="A103" s="58"/>
      <c r="B103" s="58"/>
    </row>
    <row r="104" spans="1:6" x14ac:dyDescent="0.3">
      <c r="A104" s="58" t="s">
        <v>197</v>
      </c>
      <c r="B104" s="60">
        <v>4.6702000000000004</v>
      </c>
    </row>
    <row r="105" spans="1:6" x14ac:dyDescent="0.3">
      <c r="A105" s="58" t="s">
        <v>198</v>
      </c>
      <c r="B105" s="60">
        <v>5.7738315694907838</v>
      </c>
    </row>
    <row r="106" spans="1:6" x14ac:dyDescent="0.3">
      <c r="A106" s="58"/>
      <c r="B106" s="58"/>
    </row>
    <row r="107" spans="1:6" x14ac:dyDescent="0.3">
      <c r="A107" s="58" t="s">
        <v>199</v>
      </c>
      <c r="B107" s="61">
        <v>45199</v>
      </c>
    </row>
    <row r="109" spans="1:6" ht="70.05" customHeight="1" x14ac:dyDescent="0.3">
      <c r="A109" s="76" t="s">
        <v>200</v>
      </c>
      <c r="B109" s="76" t="s">
        <v>201</v>
      </c>
      <c r="C109" s="76" t="s">
        <v>5</v>
      </c>
      <c r="D109" s="76" t="s">
        <v>6</v>
      </c>
      <c r="E109" s="76" t="s">
        <v>5</v>
      </c>
      <c r="F109" s="76" t="s">
        <v>6</v>
      </c>
    </row>
    <row r="110" spans="1:6" ht="70.05" customHeight="1" x14ac:dyDescent="0.3">
      <c r="A110" s="76" t="s">
        <v>651</v>
      </c>
      <c r="B110" s="76"/>
      <c r="C110" s="76" t="s">
        <v>22</v>
      </c>
      <c r="D110" s="76"/>
      <c r="E110" s="76" t="s">
        <v>23</v>
      </c>
      <c r="F11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44" activePane="bottomLeft" state="frozen"/>
      <selection pane="bottomLeft" activeCell="A69" sqref="A69:B70"/>
    </sheetView>
  </sheetViews>
  <sheetFormatPr defaultRowHeight="14.4" x14ac:dyDescent="0.3"/>
  <cols>
    <col min="1" max="1" width="50.554687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6.109375" style="2" bestFit="1" customWidth="1"/>
    <col min="12" max="12" width="70.33203125" bestFit="1" customWidth="1"/>
    <col min="13" max="13" width="10.886718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8" t="s">
        <v>652</v>
      </c>
      <c r="B1" s="79"/>
      <c r="C1" s="79"/>
      <c r="D1" s="79"/>
      <c r="E1" s="79"/>
      <c r="F1" s="79"/>
      <c r="G1" s="80"/>
      <c r="H1" s="57" t="str">
        <f>HYPERLINK("[EDEL_Portfolio Monthly Notes 30-Sep-2023.xlsx]Index!A1","Index")</f>
        <v>Index</v>
      </c>
    </row>
    <row r="2" spans="1:8" ht="19.5" customHeight="1" x14ac:dyDescent="0.3">
      <c r="A2" s="78" t="s">
        <v>653</v>
      </c>
      <c r="B2" s="79"/>
      <c r="C2" s="79"/>
      <c r="D2" s="79"/>
      <c r="E2" s="79"/>
      <c r="F2" s="79"/>
      <c r="G2" s="80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204</v>
      </c>
      <c r="B8" s="30"/>
      <c r="C8" s="30"/>
      <c r="D8" s="13"/>
      <c r="E8" s="14"/>
      <c r="F8" s="15"/>
      <c r="G8" s="15"/>
    </row>
    <row r="9" spans="1:8" x14ac:dyDescent="0.3">
      <c r="A9" s="16" t="s">
        <v>654</v>
      </c>
      <c r="B9" s="30"/>
      <c r="C9" s="30"/>
      <c r="D9" s="13"/>
      <c r="E9" s="14"/>
      <c r="F9" s="15"/>
      <c r="G9" s="15"/>
    </row>
    <row r="10" spans="1:8" x14ac:dyDescent="0.3">
      <c r="A10" s="16" t="s">
        <v>124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293</v>
      </c>
      <c r="B12" s="30"/>
      <c r="C12" s="30"/>
      <c r="D12" s="13"/>
      <c r="E12" s="14"/>
      <c r="F12" s="15"/>
      <c r="G12" s="15"/>
    </row>
    <row r="13" spans="1:8" x14ac:dyDescent="0.3">
      <c r="A13" s="12" t="s">
        <v>655</v>
      </c>
      <c r="B13" s="30" t="s">
        <v>656</v>
      </c>
      <c r="C13" s="30" t="s">
        <v>117</v>
      </c>
      <c r="D13" s="13">
        <v>4500000</v>
      </c>
      <c r="E13" s="14">
        <v>4519.22</v>
      </c>
      <c r="F13" s="15">
        <v>0.50319999999999998</v>
      </c>
      <c r="G13" s="15">
        <v>7.3730127889999997E-2</v>
      </c>
    </row>
    <row r="14" spans="1:8" x14ac:dyDescent="0.3">
      <c r="A14" s="16" t="s">
        <v>124</v>
      </c>
      <c r="B14" s="31"/>
      <c r="C14" s="31"/>
      <c r="D14" s="17"/>
      <c r="E14" s="18">
        <v>4519.22</v>
      </c>
      <c r="F14" s="19">
        <v>0.50319999999999998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657</v>
      </c>
      <c r="B16" s="30"/>
      <c r="C16" s="30"/>
      <c r="D16" s="13"/>
      <c r="E16" s="14"/>
      <c r="F16" s="15"/>
      <c r="G16" s="15"/>
    </row>
    <row r="17" spans="1:7" x14ac:dyDescent="0.3">
      <c r="A17" s="12" t="s">
        <v>658</v>
      </c>
      <c r="B17" s="30" t="s">
        <v>659</v>
      </c>
      <c r="C17" s="30" t="s">
        <v>117</v>
      </c>
      <c r="D17" s="13">
        <v>1500000</v>
      </c>
      <c r="E17" s="14">
        <v>1487.31</v>
      </c>
      <c r="F17" s="15">
        <v>0.1656</v>
      </c>
      <c r="G17" s="15">
        <v>7.5887562500000005E-2</v>
      </c>
    </row>
    <row r="18" spans="1:7" x14ac:dyDescent="0.3">
      <c r="A18" s="12" t="s">
        <v>660</v>
      </c>
      <c r="B18" s="30" t="s">
        <v>661</v>
      </c>
      <c r="C18" s="30" t="s">
        <v>117</v>
      </c>
      <c r="D18" s="13">
        <v>1000000</v>
      </c>
      <c r="E18" s="14">
        <v>1007.35</v>
      </c>
      <c r="F18" s="15">
        <v>0.11219999999999999</v>
      </c>
      <c r="G18" s="15">
        <v>7.5981954320000003E-2</v>
      </c>
    </row>
    <row r="19" spans="1:7" x14ac:dyDescent="0.3">
      <c r="A19" s="12" t="s">
        <v>662</v>
      </c>
      <c r="B19" s="30" t="s">
        <v>663</v>
      </c>
      <c r="C19" s="30" t="s">
        <v>117</v>
      </c>
      <c r="D19" s="13">
        <v>500000</v>
      </c>
      <c r="E19" s="14">
        <v>500.93</v>
      </c>
      <c r="F19" s="15">
        <v>5.5800000000000002E-2</v>
      </c>
      <c r="G19" s="15">
        <v>7.5952910242000002E-2</v>
      </c>
    </row>
    <row r="20" spans="1:7" x14ac:dyDescent="0.3">
      <c r="A20" s="12" t="s">
        <v>664</v>
      </c>
      <c r="B20" s="30" t="s">
        <v>665</v>
      </c>
      <c r="C20" s="30" t="s">
        <v>117</v>
      </c>
      <c r="D20" s="13">
        <v>500000</v>
      </c>
      <c r="E20" s="14">
        <v>500.89</v>
      </c>
      <c r="F20" s="15">
        <v>5.5800000000000002E-2</v>
      </c>
      <c r="G20" s="15">
        <v>7.5980917024999997E-2</v>
      </c>
    </row>
    <row r="21" spans="1:7" x14ac:dyDescent="0.3">
      <c r="A21" s="12" t="s">
        <v>666</v>
      </c>
      <c r="B21" s="30" t="s">
        <v>667</v>
      </c>
      <c r="C21" s="30" t="s">
        <v>117</v>
      </c>
      <c r="D21" s="13">
        <v>500000</v>
      </c>
      <c r="E21" s="14">
        <v>500.82</v>
      </c>
      <c r="F21" s="15">
        <v>5.5800000000000002E-2</v>
      </c>
      <c r="G21" s="15">
        <v>7.5920754756000006E-2</v>
      </c>
    </row>
    <row r="22" spans="1:7" x14ac:dyDescent="0.3">
      <c r="A22" s="12" t="s">
        <v>668</v>
      </c>
      <c r="B22" s="30" t="s">
        <v>669</v>
      </c>
      <c r="C22" s="30" t="s">
        <v>117</v>
      </c>
      <c r="D22" s="13">
        <v>200000</v>
      </c>
      <c r="E22" s="14">
        <v>201.28</v>
      </c>
      <c r="F22" s="15">
        <v>2.24E-2</v>
      </c>
      <c r="G22" s="15">
        <v>7.5980917024999997E-2</v>
      </c>
    </row>
    <row r="23" spans="1:7" x14ac:dyDescent="0.3">
      <c r="A23" s="16" t="s">
        <v>124</v>
      </c>
      <c r="B23" s="31"/>
      <c r="C23" s="31"/>
      <c r="D23" s="17"/>
      <c r="E23" s="18">
        <v>4198.58</v>
      </c>
      <c r="F23" s="19">
        <v>0.46760000000000002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296</v>
      </c>
      <c r="B26" s="30"/>
      <c r="C26" s="30"/>
      <c r="D26" s="13"/>
      <c r="E26" s="14"/>
      <c r="F26" s="15"/>
      <c r="G26" s="15"/>
    </row>
    <row r="27" spans="1:7" x14ac:dyDescent="0.3">
      <c r="A27" s="16" t="s">
        <v>124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297</v>
      </c>
      <c r="B29" s="30"/>
      <c r="C29" s="30"/>
      <c r="D29" s="13"/>
      <c r="E29" s="14"/>
      <c r="F29" s="15"/>
      <c r="G29" s="15"/>
    </row>
    <row r="30" spans="1:7" x14ac:dyDescent="0.3">
      <c r="A30" s="16" t="s">
        <v>124</v>
      </c>
      <c r="B30" s="30"/>
      <c r="C30" s="30"/>
      <c r="D30" s="13"/>
      <c r="E30" s="35" t="s">
        <v>112</v>
      </c>
      <c r="F30" s="36" t="s">
        <v>112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21" t="s">
        <v>154</v>
      </c>
      <c r="B32" s="32"/>
      <c r="C32" s="32"/>
      <c r="D32" s="22"/>
      <c r="E32" s="18">
        <v>8717.7999999999993</v>
      </c>
      <c r="F32" s="19">
        <v>0.9708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155</v>
      </c>
      <c r="B35" s="30"/>
      <c r="C35" s="30"/>
      <c r="D35" s="13"/>
      <c r="E35" s="14"/>
      <c r="F35" s="15"/>
      <c r="G35" s="15"/>
    </row>
    <row r="36" spans="1:7" x14ac:dyDescent="0.3">
      <c r="A36" s="12" t="s">
        <v>156</v>
      </c>
      <c r="B36" s="30"/>
      <c r="C36" s="30"/>
      <c r="D36" s="13"/>
      <c r="E36" s="14">
        <v>88.93</v>
      </c>
      <c r="F36" s="15">
        <v>9.9000000000000008E-3</v>
      </c>
      <c r="G36" s="15">
        <v>6.8055000000000004E-2</v>
      </c>
    </row>
    <row r="37" spans="1:7" x14ac:dyDescent="0.3">
      <c r="A37" s="16" t="s">
        <v>124</v>
      </c>
      <c r="B37" s="31"/>
      <c r="C37" s="31"/>
      <c r="D37" s="17"/>
      <c r="E37" s="18">
        <v>88.93</v>
      </c>
      <c r="F37" s="19">
        <v>9.9000000000000008E-3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154</v>
      </c>
      <c r="B39" s="32"/>
      <c r="C39" s="32"/>
      <c r="D39" s="22"/>
      <c r="E39" s="18">
        <v>88.93</v>
      </c>
      <c r="F39" s="19">
        <v>9.9000000000000008E-3</v>
      </c>
      <c r="G39" s="20"/>
    </row>
    <row r="40" spans="1:7" x14ac:dyDescent="0.3">
      <c r="A40" s="12" t="s">
        <v>157</v>
      </c>
      <c r="B40" s="30"/>
      <c r="C40" s="30"/>
      <c r="D40" s="13"/>
      <c r="E40" s="14">
        <v>170.47430259999999</v>
      </c>
      <c r="F40" s="15">
        <v>1.8983E-2</v>
      </c>
      <c r="G40" s="15"/>
    </row>
    <row r="41" spans="1:7" x14ac:dyDescent="0.3">
      <c r="A41" s="12" t="s">
        <v>158</v>
      </c>
      <c r="B41" s="30"/>
      <c r="C41" s="30"/>
      <c r="D41" s="13"/>
      <c r="E41" s="14">
        <v>3.1656974</v>
      </c>
      <c r="F41" s="15">
        <v>3.1700000000000001E-4</v>
      </c>
      <c r="G41" s="15">
        <v>6.8055000000000004E-2</v>
      </c>
    </row>
    <row r="42" spans="1:7" x14ac:dyDescent="0.3">
      <c r="A42" s="25" t="s">
        <v>159</v>
      </c>
      <c r="B42" s="33"/>
      <c r="C42" s="33"/>
      <c r="D42" s="26"/>
      <c r="E42" s="27">
        <v>8980.3700000000008</v>
      </c>
      <c r="F42" s="28">
        <v>1</v>
      </c>
      <c r="G42" s="28"/>
    </row>
    <row r="44" spans="1:7" x14ac:dyDescent="0.3">
      <c r="A44" s="1" t="s">
        <v>161</v>
      </c>
    </row>
    <row r="47" spans="1:7" x14ac:dyDescent="0.3">
      <c r="A47" s="1" t="s">
        <v>162</v>
      </c>
    </row>
    <row r="48" spans="1:7" x14ac:dyDescent="0.3">
      <c r="A48" s="53" t="s">
        <v>163</v>
      </c>
      <c r="B48" s="34" t="s">
        <v>112</v>
      </c>
    </row>
    <row r="49" spans="1:5" x14ac:dyDescent="0.3">
      <c r="A49" t="s">
        <v>164</v>
      </c>
    </row>
    <row r="50" spans="1:5" x14ac:dyDescent="0.3">
      <c r="A50" t="s">
        <v>165</v>
      </c>
      <c r="B50" t="s">
        <v>166</v>
      </c>
      <c r="C50" t="s">
        <v>166</v>
      </c>
    </row>
    <row r="51" spans="1:5" x14ac:dyDescent="0.3">
      <c r="B51" s="54">
        <v>45169</v>
      </c>
      <c r="C51" s="54">
        <v>45198</v>
      </c>
    </row>
    <row r="52" spans="1:5" x14ac:dyDescent="0.3">
      <c r="A52" t="s">
        <v>670</v>
      </c>
      <c r="B52">
        <v>10.6844</v>
      </c>
      <c r="C52">
        <v>10.720599999999999</v>
      </c>
      <c r="E52" s="2"/>
    </row>
    <row r="53" spans="1:5" x14ac:dyDescent="0.3">
      <c r="A53" t="s">
        <v>171</v>
      </c>
      <c r="B53">
        <v>10.6837</v>
      </c>
      <c r="C53">
        <v>10.719900000000001</v>
      </c>
      <c r="E53" s="2"/>
    </row>
    <row r="54" spans="1:5" x14ac:dyDescent="0.3">
      <c r="A54" t="s">
        <v>671</v>
      </c>
      <c r="B54">
        <v>10.661799999999999</v>
      </c>
      <c r="C54">
        <v>10.6959</v>
      </c>
      <c r="E54" s="2"/>
    </row>
    <row r="55" spans="1:5" x14ac:dyDescent="0.3">
      <c r="A55" t="s">
        <v>635</v>
      </c>
      <c r="B55">
        <v>10.662100000000001</v>
      </c>
      <c r="C55">
        <v>10.696099999999999</v>
      </c>
      <c r="E55" s="2"/>
    </row>
    <row r="56" spans="1:5" x14ac:dyDescent="0.3">
      <c r="E56" s="2"/>
    </row>
    <row r="57" spans="1:5" x14ac:dyDescent="0.3">
      <c r="A57" t="s">
        <v>181</v>
      </c>
      <c r="B57" s="34" t="s">
        <v>112</v>
      </c>
    </row>
    <row r="58" spans="1:5" x14ac:dyDescent="0.3">
      <c r="A58" t="s">
        <v>182</v>
      </c>
      <c r="B58" s="34" t="s">
        <v>112</v>
      </c>
    </row>
    <row r="59" spans="1:5" ht="30" customHeight="1" x14ac:dyDescent="0.3">
      <c r="A59" s="53" t="s">
        <v>183</v>
      </c>
      <c r="B59" s="34" t="s">
        <v>112</v>
      </c>
    </row>
    <row r="60" spans="1:5" ht="30" customHeight="1" x14ac:dyDescent="0.3">
      <c r="A60" s="53" t="s">
        <v>184</v>
      </c>
      <c r="B60" s="34" t="s">
        <v>112</v>
      </c>
    </row>
    <row r="61" spans="1:5" x14ac:dyDescent="0.3">
      <c r="A61" t="s">
        <v>185</v>
      </c>
      <c r="B61" s="55">
        <f>+B75</f>
        <v>3.5572497891469541</v>
      </c>
    </row>
    <row r="62" spans="1:5" ht="45" customHeight="1" x14ac:dyDescent="0.3">
      <c r="A62" s="53" t="s">
        <v>186</v>
      </c>
      <c r="B62" s="34" t="s">
        <v>112</v>
      </c>
    </row>
    <row r="63" spans="1:5" ht="30" customHeight="1" x14ac:dyDescent="0.3">
      <c r="A63" s="53" t="s">
        <v>187</v>
      </c>
      <c r="B63" s="34" t="s">
        <v>112</v>
      </c>
    </row>
    <row r="64" spans="1:5" ht="30" customHeight="1" x14ac:dyDescent="0.3">
      <c r="A64" s="53" t="s">
        <v>188</v>
      </c>
      <c r="B64" s="34" t="s">
        <v>112</v>
      </c>
    </row>
    <row r="65" spans="1:4" x14ac:dyDescent="0.3">
      <c r="A65" t="s">
        <v>189</v>
      </c>
      <c r="B65" s="34" t="s">
        <v>112</v>
      </c>
    </row>
    <row r="66" spans="1:4" x14ac:dyDescent="0.3">
      <c r="A66" t="s">
        <v>190</v>
      </c>
      <c r="B66" s="34" t="s">
        <v>112</v>
      </c>
    </row>
    <row r="68" spans="1:4" x14ac:dyDescent="0.3">
      <c r="A68" t="s">
        <v>191</v>
      </c>
    </row>
    <row r="69" spans="1:4" ht="75" customHeight="1" x14ac:dyDescent="0.3">
      <c r="A69" s="62" t="s">
        <v>192</v>
      </c>
      <c r="B69" s="62" t="s">
        <v>672</v>
      </c>
    </row>
    <row r="70" spans="1:4" ht="45" customHeight="1" x14ac:dyDescent="0.3">
      <c r="A70" s="62" t="s">
        <v>194</v>
      </c>
      <c r="B70" s="62" t="s">
        <v>673</v>
      </c>
    </row>
    <row r="71" spans="1:4" x14ac:dyDescent="0.3">
      <c r="A71" s="58"/>
      <c r="B71" s="58"/>
    </row>
    <row r="72" spans="1:4" x14ac:dyDescent="0.3">
      <c r="A72" s="58" t="s">
        <v>196</v>
      </c>
      <c r="B72" s="59">
        <v>7.4715106570701826</v>
      </c>
    </row>
    <row r="73" spans="1:4" x14ac:dyDescent="0.3">
      <c r="A73" s="58"/>
      <c r="B73" s="58"/>
    </row>
    <row r="74" spans="1:4" x14ac:dyDescent="0.3">
      <c r="A74" s="58" t="s">
        <v>197</v>
      </c>
      <c r="B74" s="60">
        <v>3.1269999999999998</v>
      </c>
    </row>
    <row r="75" spans="1:4" x14ac:dyDescent="0.3">
      <c r="A75" s="58" t="s">
        <v>198</v>
      </c>
      <c r="B75" s="60">
        <v>3.5572497891469541</v>
      </c>
    </row>
    <row r="76" spans="1:4" x14ac:dyDescent="0.3">
      <c r="A76" s="58"/>
      <c r="B76" s="58"/>
    </row>
    <row r="77" spans="1:4" x14ac:dyDescent="0.3">
      <c r="A77" s="58" t="s">
        <v>199</v>
      </c>
      <c r="B77" s="61">
        <v>45199</v>
      </c>
    </row>
    <row r="79" spans="1:4" ht="70.05" customHeight="1" x14ac:dyDescent="0.3">
      <c r="A79" s="76" t="s">
        <v>200</v>
      </c>
      <c r="B79" s="76" t="s">
        <v>201</v>
      </c>
      <c r="C79" s="76" t="s">
        <v>5</v>
      </c>
      <c r="D79" s="76" t="s">
        <v>6</v>
      </c>
    </row>
    <row r="80" spans="1:4" ht="70.05" customHeight="1" x14ac:dyDescent="0.3">
      <c r="A80" s="76" t="s">
        <v>674</v>
      </c>
      <c r="B80" s="76"/>
      <c r="C80" s="76" t="s">
        <v>25</v>
      </c>
      <c r="D8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EEMOF1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Ankita Sarolia - AMC</cp:lastModifiedBy>
  <dcterms:created xsi:type="dcterms:W3CDTF">2015-12-17T12:36:10Z</dcterms:created>
  <dcterms:modified xsi:type="dcterms:W3CDTF">2023-10-09T06:54:41Z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2023-10-09T06:54:36Z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461f838c-9c4f-4651-8446-95f4007737b7</vt:lpwstr>
  </property>
  <property fmtid="{D5CDD505-2E9C-101B-9397-08002B2CF9AE}" pid="8" name="MSIP_Label_fae7b159-da8a-4f43-b4ed-ba6115f6e9fb_ContentBits">
    <vt:lpwstr>0</vt:lpwstr>
  </property>
</Properties>
</file>