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edelweissmf\FCMPL2\LAB\COMPLIANCE\Mutual Fund\compliance\Compliance\Reports\1 - SEBI\31_Monthly Portfolio Disclosure\2024\2. February 2024\"/>
    </mc:Choice>
  </mc:AlternateContent>
  <xr:revisionPtr revIDLastSave="0" documentId="13_ncr:1_{B392A416-1F34-487C-B684-A910F7C994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CPF" sheetId="37" r:id="rId37"/>
    <sheet name="EEMOF1" sheetId="38" r:id="rId38"/>
    <sheet name="EENN50" sheetId="39" r:id="rId39"/>
    <sheet name="EEPRUA" sheetId="40" r:id="rId40"/>
    <sheet name="EES250" sheetId="41" r:id="rId41"/>
    <sheet name="EESMCF" sheetId="42" r:id="rId42"/>
    <sheet name="EGOLDE" sheetId="43" r:id="rId43"/>
    <sheet name="EGSFOF" sheetId="44" r:id="rId44"/>
    <sheet name="ELLIQF" sheetId="45" r:id="rId45"/>
    <sheet name="EOASEF" sheetId="46" r:id="rId46"/>
    <sheet name="EOCHIF" sheetId="47" r:id="rId47"/>
    <sheet name="EODWHF" sheetId="48" r:id="rId48"/>
    <sheet name="EOEDOF" sheetId="49" r:id="rId49"/>
    <sheet name="EOEMOP" sheetId="50" r:id="rId50"/>
    <sheet name="EOUSEF" sheetId="51" r:id="rId51"/>
    <sheet name="EOUSTF" sheetId="52" r:id="rId52"/>
    <sheet name="ESLVRE" sheetId="53" r:id="rId53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EEMCPF!#REF!</definedName>
    <definedName name="Hedging_Positions_through_Futures_AS_ON_MMMM_DD__YYYY___NIL" localSheetId="37">EEMOF1!#REF!</definedName>
    <definedName name="Hedging_Positions_through_Futures_AS_ON_MMMM_DD__YYYY___NIL" localSheetId="38">EENN50!#REF!</definedName>
    <definedName name="Hedging_Positions_through_Futures_AS_ON_MMMM_DD__YYYY___NIL" localSheetId="39">EEPRUA!#REF!</definedName>
    <definedName name="Hedging_Positions_through_Futures_AS_ON_MMMM_DD__YYYY___NIL" localSheetId="40">'EES250'!#REF!</definedName>
    <definedName name="Hedging_Positions_through_Futures_AS_ON_MMMM_DD__YYYY___NIL" localSheetId="41">EESMCF!#REF!</definedName>
    <definedName name="Hedging_Positions_through_Futures_AS_ON_MMMM_DD__YYYY___NIL" localSheetId="42">EGOLDE!#REF!</definedName>
    <definedName name="Hedging_Positions_through_Futures_AS_ON_MMMM_DD__YYYY___NIL" localSheetId="43">EGSFOF!#REF!</definedName>
    <definedName name="Hedging_Positions_through_Futures_AS_ON_MMMM_DD__YYYY___NIL" localSheetId="44">ELLIQF!#REF!</definedName>
    <definedName name="Hedging_Positions_through_Futures_AS_ON_MMMM_DD__YYYY___NIL" localSheetId="45">EOASEF!#REF!</definedName>
    <definedName name="Hedging_Positions_through_Futures_AS_ON_MMMM_DD__YYYY___NIL" localSheetId="46">EOCHIF!#REF!</definedName>
    <definedName name="Hedging_Positions_through_Futures_AS_ON_MMMM_DD__YYYY___NIL" localSheetId="47">EODWHF!#REF!</definedName>
    <definedName name="Hedging_Positions_through_Futures_AS_ON_MMMM_DD__YYYY___NIL" localSheetId="48">EOEDOF!#REF!</definedName>
    <definedName name="Hedging_Positions_through_Futures_AS_ON_MMMM_DD__YYYY___NIL" localSheetId="49">EOEMOP!#REF!</definedName>
    <definedName name="Hedging_Positions_through_Futures_AS_ON_MMMM_DD__YYYY___NIL" localSheetId="50">EOUSEF!#REF!</definedName>
    <definedName name="Hedging_Positions_through_Futures_AS_ON_MMMM_DD__YYYY___NIL" localSheetId="51">EOUSTF!#REF!</definedName>
    <definedName name="Hedging_Positions_through_Futures_AS_ON_MMMM_DD__YYYY___NIL" localSheetId="52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EEMCPF!#REF!</definedName>
    <definedName name="JPM_Footer_disp" localSheetId="37">EEMOF1!#REF!</definedName>
    <definedName name="JPM_Footer_disp" localSheetId="38">EENN50!#REF!</definedName>
    <definedName name="JPM_Footer_disp" localSheetId="39">EEPRUA!#REF!</definedName>
    <definedName name="JPM_Footer_disp" localSheetId="40">'EES250'!#REF!</definedName>
    <definedName name="JPM_Footer_disp" localSheetId="41">EESMCF!#REF!</definedName>
    <definedName name="JPM_Footer_disp" localSheetId="42">EGOLDE!#REF!</definedName>
    <definedName name="JPM_Footer_disp" localSheetId="43">EGSFOF!#REF!</definedName>
    <definedName name="JPM_Footer_disp" localSheetId="44">ELLIQF!#REF!</definedName>
    <definedName name="JPM_Footer_disp" localSheetId="45">EOASEF!#REF!</definedName>
    <definedName name="JPM_Footer_disp" localSheetId="46">EOCHIF!#REF!</definedName>
    <definedName name="JPM_Footer_disp" localSheetId="47">EODWHF!#REF!</definedName>
    <definedName name="JPM_Footer_disp" localSheetId="48">EOEDOF!#REF!</definedName>
    <definedName name="JPM_Footer_disp" localSheetId="49">EOEMOP!#REF!</definedName>
    <definedName name="JPM_Footer_disp" localSheetId="50">EOUSEF!#REF!</definedName>
    <definedName name="JPM_Footer_disp" localSheetId="51">EOUSTF!#REF!</definedName>
    <definedName name="JPM_Footer_disp" localSheetId="52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EEMCPF!#REF!</definedName>
    <definedName name="JPM_Footer_disp12" localSheetId="37">EEMOF1!#REF!</definedName>
    <definedName name="JPM_Footer_disp12" localSheetId="38">EENN50!#REF!</definedName>
    <definedName name="JPM_Footer_disp12" localSheetId="39">EEPRUA!#REF!</definedName>
    <definedName name="JPM_Footer_disp12" localSheetId="40">'EES250'!#REF!</definedName>
    <definedName name="JPM_Footer_disp12" localSheetId="41">EESMCF!#REF!</definedName>
    <definedName name="JPM_Footer_disp12" localSheetId="42">EGOLDE!#REF!</definedName>
    <definedName name="JPM_Footer_disp12" localSheetId="43">EGSFOF!#REF!</definedName>
    <definedName name="JPM_Footer_disp12" localSheetId="44">ELLIQF!#REF!</definedName>
    <definedName name="JPM_Footer_disp12" localSheetId="45">EOASEF!#REF!</definedName>
    <definedName name="JPM_Footer_disp12" localSheetId="46">EOCHIF!#REF!</definedName>
    <definedName name="JPM_Footer_disp12" localSheetId="47">EODWHF!#REF!</definedName>
    <definedName name="JPM_Footer_disp12" localSheetId="48">EOEDOF!#REF!</definedName>
    <definedName name="JPM_Footer_disp12" localSheetId="49">EOEMOP!#REF!</definedName>
    <definedName name="JPM_Footer_disp12" localSheetId="50">EOUSEF!#REF!</definedName>
    <definedName name="JPM_Footer_disp12" localSheetId="51">EOUSTF!#REF!</definedName>
    <definedName name="JPM_Footer_disp12" localSheetId="52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3" l="1"/>
  <c r="E13" i="53"/>
  <c r="F12" i="53"/>
  <c r="F8" i="53"/>
  <c r="E8" i="53"/>
  <c r="H1" i="53"/>
  <c r="H1" i="52"/>
  <c r="H1" i="51"/>
  <c r="H1" i="50"/>
  <c r="H1" i="49"/>
  <c r="B87" i="48"/>
  <c r="F57" i="48"/>
  <c r="E57" i="48"/>
  <c r="F33" i="48"/>
  <c r="E33" i="48"/>
  <c r="H1" i="48"/>
  <c r="H1" i="47"/>
  <c r="H1" i="46"/>
  <c r="B160" i="45"/>
  <c r="H1" i="45"/>
  <c r="H1" i="44"/>
  <c r="F13" i="43"/>
  <c r="E13" i="43"/>
  <c r="F12" i="43"/>
  <c r="F8" i="43"/>
  <c r="E8" i="43"/>
  <c r="H1" i="43"/>
  <c r="H1" i="42"/>
  <c r="H1" i="41"/>
  <c r="H1" i="40"/>
  <c r="H1" i="39"/>
  <c r="H1" i="38"/>
  <c r="H1" i="37"/>
  <c r="F169" i="36"/>
  <c r="E169" i="36"/>
  <c r="F163" i="36"/>
  <c r="E163" i="36"/>
  <c r="F161" i="36"/>
  <c r="E161" i="36"/>
  <c r="F160" i="36"/>
  <c r="F156" i="36"/>
  <c r="E156" i="36"/>
  <c r="F148" i="36"/>
  <c r="F142" i="36"/>
  <c r="E142" i="36"/>
  <c r="H134" i="36"/>
  <c r="E130" i="36"/>
  <c r="F128" i="36"/>
  <c r="F130" i="36" s="1"/>
  <c r="E128" i="36"/>
  <c r="F127" i="36"/>
  <c r="F126" i="36"/>
  <c r="F125" i="36"/>
  <c r="F124" i="36"/>
  <c r="F123" i="36"/>
  <c r="F121" i="36"/>
  <c r="E121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H1" i="36"/>
  <c r="H1" i="35"/>
  <c r="H1" i="34"/>
  <c r="H1" i="33"/>
  <c r="H1" i="32"/>
  <c r="H1" i="31"/>
  <c r="H1" i="30"/>
  <c r="H1" i="29"/>
  <c r="H1" i="28"/>
  <c r="H1" i="27"/>
  <c r="H1" i="26"/>
  <c r="H1" i="25"/>
  <c r="F158" i="24"/>
  <c r="E158" i="24"/>
  <c r="F144" i="24"/>
  <c r="E144" i="24"/>
  <c r="F104" i="24"/>
  <c r="E104" i="24"/>
  <c r="F102" i="24"/>
  <c r="E102" i="24"/>
  <c r="H1" i="24"/>
  <c r="H1" i="23"/>
  <c r="H1" i="22"/>
  <c r="B129" i="21"/>
  <c r="H1" i="21"/>
  <c r="B100" i="20"/>
  <c r="H1" i="20"/>
  <c r="B76" i="19"/>
  <c r="H1" i="19"/>
  <c r="H1" i="18"/>
  <c r="H1" i="17"/>
  <c r="H1" i="16"/>
  <c r="H1" i="15"/>
  <c r="H1" i="14"/>
  <c r="B62" i="13"/>
  <c r="H1" i="13"/>
  <c r="B89" i="12"/>
  <c r="H1" i="12"/>
  <c r="B67" i="11"/>
  <c r="H1" i="11"/>
  <c r="B63" i="10"/>
  <c r="H1" i="10"/>
  <c r="B61" i="9"/>
  <c r="H1" i="9"/>
  <c r="B96" i="8"/>
  <c r="H1" i="8"/>
  <c r="B69" i="7"/>
  <c r="H1" i="7"/>
  <c r="B74" i="6"/>
  <c r="H1" i="6"/>
  <c r="B100" i="5"/>
  <c r="H1" i="5"/>
  <c r="B119" i="4"/>
  <c r="H1" i="4"/>
  <c r="B92" i="3"/>
  <c r="H1" i="3"/>
  <c r="B76" i="2"/>
  <c r="H1" i="2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<sst xmlns="http://schemas.openxmlformats.org/spreadsheetml/2006/main" count="11709" uniqueCount="2905">
  <si>
    <t>EDELWEISS MUTUAL FUND</t>
  </si>
  <si>
    <t>PORTFOLIO STATEMENT as on 29 Feb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</si>
  <si>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</si>
  <si>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</si>
  <si>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</si>
  <si>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</si>
  <si>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</si>
  <si>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</si>
  <si>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</si>
  <si>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</si>
  <si>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</si>
  <si>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</si>
  <si>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</si>
  <si>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</si>
  <si>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</si>
  <si>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</si>
  <si>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</si>
  <si>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</si>
  <si>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</si>
  <si>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</si>
  <si>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</si>
  <si>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</si>
  <si>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</si>
  <si>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</si>
  <si>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</si>
  <si>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</si>
  <si>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</si>
  <si>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</si>
  <si>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</si>
  <si>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</si>
  <si>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</si>
  <si>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</si>
  <si>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</si>
  <si>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</si>
  <si>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</si>
  <si>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</si>
  <si>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</si>
  <si>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</si>
  <si>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</si>
  <si>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</si>
  <si>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</si>
  <si>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</si>
  <si>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</si>
  <si>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</si>
  <si>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</si>
  <si>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</si>
  <si>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</si>
  <si>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</si>
  <si>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</si>
  <si>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</si>
  <si>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</si>
  <si>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</si>
  <si>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</si>
  <si>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</si>
  <si>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</si>
  <si>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</si>
  <si>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</si>
  <si>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</si>
  <si>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</si>
  <si>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</si>
  <si>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</si>
  <si>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</si>
  <si>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</si>
  <si>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</si>
  <si>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</si>
  <si>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</si>
  <si>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</si>
  <si>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</si>
  <si>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</si>
  <si>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</si>
  <si>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</si>
  <si>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</si>
  <si>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</si>
  <si>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</si>
  <si>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</si>
  <si>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</si>
  <si>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</si>
  <si>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</si>
  <si>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</si>
  <si>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</si>
  <si>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</si>
  <si>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</si>
  <si>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</si>
  <si>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</si>
  <si>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</si>
  <si>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EGOLDE</t>
  </si>
  <si>
    <t>Domestic prices of Gold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</si>
  <si>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</si>
  <si>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</si>
  <si>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</si>
  <si>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</si>
  <si>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</si>
  <si>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</si>
  <si>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</si>
  <si>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</si>
  <si>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</si>
  <si>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</si>
  <si>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</si>
  <si>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</si>
  <si>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</si>
  <si>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</si>
  <si>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</si>
  <si>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</si>
  <si>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</si>
  <si>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</si>
  <si>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</si>
  <si>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</si>
  <si>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</si>
  <si>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FEBRUARY 29,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</si>
  <si>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</si>
  <si>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</si>
  <si>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</si>
  <si>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</si>
  <si>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</si>
  <si>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</si>
  <si>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</si>
  <si>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</si>
  <si>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</si>
  <si>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</si>
  <si>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</si>
  <si>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</si>
  <si>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364 DAYS TBILL RED 16-01-2025</t>
  </si>
  <si>
    <t>IN002023Z448</t>
  </si>
  <si>
    <t>SOVEREIGN</t>
  </si>
  <si>
    <t>Sub Total</t>
  </si>
  <si>
    <t>Certificate of Deposit</t>
  </si>
  <si>
    <t>KOTAK MAHINDRA BANK CD RED 06-09-2024#**</t>
  </si>
  <si>
    <t>INE237A166U4</t>
  </si>
  <si>
    <t>CRISIL A1+</t>
  </si>
  <si>
    <t>AXIS BANK LTD CD RED 14-01-2025#**</t>
  </si>
  <si>
    <t>INE238AD6637</t>
  </si>
  <si>
    <t>CANARA BANK CD RED 16-01-2025#**</t>
  </si>
  <si>
    <t>INE476A16XI7</t>
  </si>
  <si>
    <t>SIDBI CD RED 16-01-2025#**</t>
  </si>
  <si>
    <t>INE556F16AP8</t>
  </si>
  <si>
    <t>NABARD CD RED 17-01-2025#**</t>
  </si>
  <si>
    <t>INE261F16769</t>
  </si>
  <si>
    <t>INDUSIND BANK LTD CD RED 23-01-2025#**</t>
  </si>
  <si>
    <t>INE095A16V12</t>
  </si>
  <si>
    <t>PUNJAB NATIONAL BANK CD RED 31-01-2025#</t>
  </si>
  <si>
    <t>INE160A16OH8</t>
  </si>
  <si>
    <t>HDFC BANK CD RED 03-02-2025#**</t>
  </si>
  <si>
    <t>INE040A16EM3</t>
  </si>
  <si>
    <t>CARE A1+</t>
  </si>
  <si>
    <t>BANK OF BARODA CD RED 07-02-2025#**</t>
  </si>
  <si>
    <t>INE028A16EU1</t>
  </si>
  <si>
    <t>ICRA A1+</t>
  </si>
  <si>
    <t>ICICI BANK CD RED 25-02-2025#**</t>
  </si>
  <si>
    <t>INE090AD6121</t>
  </si>
  <si>
    <t>Commercial Paper</t>
  </si>
  <si>
    <t>LIC HSG FIN CP RED 13-01-2025**</t>
  </si>
  <si>
    <t>INE115A14ES5</t>
  </si>
  <si>
    <t>ICICI SECURITIES CP RED 30-01-25**</t>
  </si>
  <si>
    <t>INE763G14SN0</t>
  </si>
  <si>
    <t>KOTAK SECURITIES LTD CP RED 21-02-2025**</t>
  </si>
  <si>
    <t>INE028E14NG8</t>
  </si>
  <si>
    <t>TOTAL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</si>
  <si>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</si>
  <si>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</si>
  <si>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</si>
  <si>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</si>
  <si>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</si>
  <si>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</si>
  <si>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</si>
  <si>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</si>
  <si>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</si>
  <si>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</si>
  <si>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</si>
  <si>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</si>
  <si>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</si>
  <si>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</si>
  <si>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</si>
  <si>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</si>
  <si>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</si>
  <si>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</si>
  <si>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</si>
  <si>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</si>
  <si>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</si>
  <si>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</si>
  <si>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</si>
  <si>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</si>
  <si>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</si>
  <si>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</si>
  <si>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</si>
  <si>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</si>
  <si>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</si>
  <si>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</si>
  <si>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</si>
  <si>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February 29,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</si>
  <si>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</si>
  <si>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</si>
  <si>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</si>
  <si>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</si>
  <si>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</si>
  <si>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</si>
  <si>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</si>
  <si>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</si>
  <si>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</si>
  <si>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</si>
  <si>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</si>
  <si>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</si>
  <si>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</si>
  <si>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</si>
  <si>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</si>
  <si>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</si>
  <si>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</si>
  <si>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</si>
  <si>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FEBRUARY 29, 2024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</si>
  <si>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</si>
  <si>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</si>
  <si>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</si>
  <si>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</si>
  <si>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</si>
  <si>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</si>
  <si>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</si>
  <si>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</si>
  <si>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</si>
  <si>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</si>
  <si>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</si>
  <si>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</si>
  <si>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</si>
  <si>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</si>
  <si>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</si>
  <si>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</si>
  <si>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</si>
  <si>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</si>
  <si>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</si>
  <si>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</si>
  <si>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</si>
  <si>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</si>
  <si>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</si>
  <si>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</si>
  <si>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</si>
  <si>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</si>
  <si>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</si>
  <si>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</si>
  <si>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</si>
  <si>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</si>
  <si>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</t>
  </si>
  <si>
    <t>INE020B08CK8</t>
  </si>
  <si>
    <t>7.05% NAT HSG BANK NCD RED 18-12-2024**</t>
  </si>
  <si>
    <t>INE557F08FG1</t>
  </si>
  <si>
    <t>6.99% IRFC NCD RED 19-03-2025**</t>
  </si>
  <si>
    <t>INE053F07CB1</t>
  </si>
  <si>
    <t>5.70% SIDBI NCD RED 28-03-2025**</t>
  </si>
  <si>
    <t>INE556F08JX0</t>
  </si>
  <si>
    <t>6.39% INDIAN OIL CORP NCD RED 06-03-2025**</t>
  </si>
  <si>
    <t>INE242A08452</t>
  </si>
  <si>
    <t>8.27% REC LTD NCD RED 06-02-2025**</t>
  </si>
  <si>
    <t>INE020B08906</t>
  </si>
  <si>
    <t>8.23% REC LTD NCD RED 23-01-2025**</t>
  </si>
  <si>
    <t>INE020B08898</t>
  </si>
  <si>
    <t>9.18% NUCLEAR POWER CORP NCD RD 23-01-25**</t>
  </si>
  <si>
    <t>INE206D08170</t>
  </si>
  <si>
    <t>8.48% POWER FIN CORP NCD RED 09-12-2024</t>
  </si>
  <si>
    <t>INE134E08GU1</t>
  </si>
  <si>
    <t>8.65% POWER FINANCE NCD RED 28-12-2024**</t>
  </si>
  <si>
    <t>INE134E08GV9</t>
  </si>
  <si>
    <t>8.30% REC LTD NCD RED 10-04-2025**</t>
  </si>
  <si>
    <t>INE020B08930</t>
  </si>
  <si>
    <t>6.85% POWER GRID CORP NCD RED 15-04-2025</t>
  </si>
  <si>
    <t>INE752E08643</t>
  </si>
  <si>
    <t>8.20% POWER GRID CORP NCD RED 23-01-2025**</t>
  </si>
  <si>
    <t>INE752E07MG9</t>
  </si>
  <si>
    <t>9.34% REC LTD NCD RED 25-08-2024**</t>
  </si>
  <si>
    <t>INE020B07IZ5</t>
  </si>
  <si>
    <t>8.60% POWER FINANCE NCD 07-08-2024**</t>
  </si>
  <si>
    <t>INE134E08BP2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</si>
  <si>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</si>
  <si>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</si>
  <si>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</si>
  <si>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</si>
  <si>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</si>
  <si>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</si>
  <si>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</si>
  <si>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</si>
  <si>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</si>
  <si>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</si>
  <si>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</si>
  <si>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</si>
  <si>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8.93% POWER GRID CORP NCD 19-10-2024**</t>
  </si>
  <si>
    <t>INE752E07LY4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</si>
  <si>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</si>
  <si>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</si>
  <si>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</si>
  <si>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</si>
  <si>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</si>
  <si>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</si>
  <si>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7.49% POWER GRID CORP NCD 25-10-2024**</t>
  </si>
  <si>
    <t>INE752E08593</t>
  </si>
  <si>
    <t>(b)Privately Placed/Unlisted</t>
  </si>
  <si>
    <t>(c)Securitised Debt Instruments</t>
  </si>
  <si>
    <t>NABARD CD RED 15-04-2025#**</t>
  </si>
  <si>
    <t>INE261F16744</t>
  </si>
  <si>
    <t>SIDBI CD RED 29-05-2024#</t>
  </si>
  <si>
    <t>INE556F16AJ1</t>
  </si>
  <si>
    <t>SIDBI CD RED 06-06-2024#**</t>
  </si>
  <si>
    <t>INE556F16AK9</t>
  </si>
  <si>
    <t>Plan /option (Face Value 1000)</t>
  </si>
  <si>
    <t>Growth Option</t>
  </si>
  <si>
    <t>BHARAT Bond ETF - April 2025</t>
  </si>
  <si>
    <t>Debt ETFs</t>
  </si>
  <si>
    <t>PORTFOLIO STATEMENT OF BHARAT BOND ETF – APRIL 2030 AS ON FEBRUARY 29,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</si>
  <si>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</si>
  <si>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</si>
  <si>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</si>
  <si>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</si>
  <si>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</si>
  <si>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</si>
  <si>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</si>
  <si>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</si>
  <si>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</si>
  <si>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</si>
  <si>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</si>
  <si>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</si>
  <si>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</si>
  <si>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</si>
  <si>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</si>
  <si>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7.70% NHAI NCD RED 13-09-2029**</t>
  </si>
  <si>
    <t>INE906B07HH5</t>
  </si>
  <si>
    <t>7.4% MANGALORE REF &amp; PET NCD 12-04-2030**</t>
  </si>
  <si>
    <t>INE103A08019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</si>
  <si>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</si>
  <si>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</si>
  <si>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</si>
  <si>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</si>
  <si>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</si>
  <si>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</si>
  <si>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</si>
  <si>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</si>
  <si>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</si>
  <si>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</si>
  <si>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</si>
  <si>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</si>
  <si>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</si>
  <si>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</si>
  <si>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</si>
  <si>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</si>
  <si>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</si>
  <si>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8.12% NHPC NCD GOI SERVICED 22-03-2029**</t>
  </si>
  <si>
    <t>INE848E08136</t>
  </si>
  <si>
    <t>7.55% IRFC NCD RED 06-11-29**</t>
  </si>
  <si>
    <t>INE053F07BX7</t>
  </si>
  <si>
    <t>7.82% PFC SR BS225 NCD RED 13-03-2030**</t>
  </si>
  <si>
    <t>INE134E08MF0</t>
  </si>
  <si>
    <t>7.68% NABARD NCD SR 24F RED 30-04-2029</t>
  </si>
  <si>
    <t>INE261F08EG3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</si>
  <si>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</si>
  <si>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</si>
  <si>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</si>
  <si>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</si>
  <si>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</si>
  <si>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</si>
  <si>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</si>
  <si>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</si>
  <si>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</si>
  <si>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</si>
  <si>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</si>
  <si>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</si>
  <si>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</si>
  <si>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</si>
  <si>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</si>
  <si>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8.25% REC GOI SERVICED NCD RED 26-03-30**</t>
  </si>
  <si>
    <t>INE020B08CR3</t>
  </si>
  <si>
    <t>7.93% PFC LTD NCD RED 31-12-2029**</t>
  </si>
  <si>
    <t>INE134E08KI8</t>
  </si>
  <si>
    <t>7.68% NABARD NCD RED 30-04-2029 VD 01/03**</t>
  </si>
  <si>
    <t>IN29B24DUM01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</si>
  <si>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</si>
  <si>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</si>
  <si>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</si>
  <si>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</si>
  <si>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</si>
  <si>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</si>
  <si>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8.24% POWER GRID NCD GOI SERV 14-02-2029**</t>
  </si>
  <si>
    <t>INE752E08551</t>
  </si>
  <si>
    <t>8.27% NHAI NCD RED 28-03-2029**</t>
  </si>
  <si>
    <t>INE906B07GP0</t>
  </si>
  <si>
    <t>8.23% IRFC NCD RED 29-03-2029**</t>
  </si>
  <si>
    <t>INE053F07BE7</t>
  </si>
  <si>
    <t>7.60% POWER FIN CORP NCD 13-04-29</t>
  </si>
  <si>
    <t>INE134E08MX3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</si>
  <si>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</si>
  <si>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</si>
  <si>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</si>
  <si>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</si>
  <si>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</si>
  <si>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</si>
  <si>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</si>
  <si>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</si>
  <si>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</si>
  <si>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</si>
  <si>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</si>
  <si>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</si>
  <si>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</si>
  <si>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</si>
  <si>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</si>
  <si>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</si>
  <si>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</si>
  <si>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</si>
  <si>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</si>
  <si>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</si>
  <si>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</si>
  <si>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</si>
  <si>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</si>
  <si>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</si>
  <si>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</si>
  <si>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</si>
  <si>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</si>
  <si>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</si>
  <si>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8.15% EXIM NCB 21-01-2030 R21 - 2030**</t>
  </si>
  <si>
    <t>INE514E08EJ2</t>
  </si>
  <si>
    <t>9.3% POWER GRID CORP NCD RED 04-09-2029**</t>
  </si>
  <si>
    <t>INE752E07LR8</t>
  </si>
  <si>
    <t>8.55% IRFC NCD RED 21-02-2029**</t>
  </si>
  <si>
    <t>INE053F07BA5</t>
  </si>
  <si>
    <t>8.50% NABARD NCD GOI SERVICED 27-02-2029**</t>
  </si>
  <si>
    <t>INE261F08BC8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</si>
  <si>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</si>
  <si>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</si>
  <si>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</si>
  <si>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</si>
  <si>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</si>
  <si>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</si>
  <si>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</si>
  <si>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</si>
  <si>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</si>
  <si>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</si>
  <si>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</si>
  <si>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</si>
  <si>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7.34% POWER GRID CORP NCD 13-07-2029**</t>
  </si>
  <si>
    <t>INE752E08577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</si>
  <si>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</si>
  <si>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</si>
  <si>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</si>
  <si>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</si>
  <si>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</si>
  <si>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</si>
  <si>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</si>
  <si>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</si>
  <si>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</si>
  <si>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</si>
  <si>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</si>
  <si>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</si>
  <si>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Government Securities</t>
  </si>
  <si>
    <t>7.10% GOVT OF INDIA RED 18-04-2029</t>
  </si>
  <si>
    <t>IN0020220011</t>
  </si>
  <si>
    <t>6.79% GOVT OF INDIA RED 26-12-2029</t>
  </si>
  <si>
    <t>IN0020160118</t>
  </si>
  <si>
    <t>BHARAT Bond ETF - April 2030</t>
  </si>
  <si>
    <t>PORTFOLIO STATEMENT OF BHARAT BOND ETF – APRIL 2031 AS ON FEBRUARY 29,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</si>
  <si>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</si>
  <si>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</si>
  <si>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</si>
  <si>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</si>
  <si>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</si>
  <si>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</si>
  <si>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</si>
  <si>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</si>
  <si>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</si>
  <si>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</si>
  <si>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</si>
  <si>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</si>
  <si>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</si>
  <si>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</si>
  <si>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</si>
  <si>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</si>
  <si>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</si>
  <si>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</si>
  <si>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</si>
  <si>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</si>
  <si>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</si>
  <si>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</si>
  <si>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</si>
  <si>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</si>
  <si>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</si>
  <si>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</si>
  <si>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</si>
  <si>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</si>
  <si>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</si>
  <si>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</si>
  <si>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</si>
  <si>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</si>
  <si>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</si>
  <si>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</si>
  <si>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</si>
  <si>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</si>
  <si>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</si>
  <si>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</si>
  <si>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</si>
  <si>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</si>
  <si>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</si>
  <si>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</si>
  <si>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</si>
  <si>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</si>
  <si>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7.35% NHAI NCD RED 26-04-2030**</t>
  </si>
  <si>
    <t>INE906B07HP8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</si>
  <si>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</si>
  <si>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</si>
  <si>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</si>
  <si>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</si>
  <si>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</si>
  <si>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</si>
  <si>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</si>
  <si>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</si>
  <si>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</si>
  <si>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</si>
  <si>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</si>
  <si>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</si>
  <si>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</si>
  <si>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</si>
  <si>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</si>
  <si>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</si>
  <si>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</si>
  <si>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</si>
  <si>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8.41% HUDCO NCD GOI SERVICED 15-03-2029**</t>
  </si>
  <si>
    <t>INE031A08699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</si>
  <si>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</si>
  <si>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</si>
  <si>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</si>
  <si>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</si>
  <si>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</si>
  <si>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</si>
  <si>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</si>
  <si>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</si>
  <si>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</si>
  <si>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</si>
  <si>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8.14% NUCLEAR POWER NCD RED 25-03-2030**</t>
  </si>
  <si>
    <t>INE206D08303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</si>
  <si>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</si>
  <si>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</si>
  <si>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</si>
  <si>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</si>
  <si>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</si>
  <si>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</si>
  <si>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</si>
  <si>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</si>
  <si>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7.61% GOVT OF INDIA RED 09-05-2030</t>
  </si>
  <si>
    <t>IN0020160019</t>
  </si>
  <si>
    <t>7.32% GOVT OF INDIA RED 13-11-2030</t>
  </si>
  <si>
    <t>IN0020230135</t>
  </si>
  <si>
    <t>7.17% GOVT OF INDIA RED 17-04-2030</t>
  </si>
  <si>
    <t>IN0020230036</t>
  </si>
  <si>
    <t>BHARAT Bond ETF - April 2031</t>
  </si>
  <si>
    <t>PORTFOLIO STATEMENT OF BHARAT BOND ETF – APRIL 2032 AS ON FEBRUARY 29,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</si>
  <si>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</si>
  <si>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</si>
  <si>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</si>
  <si>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</si>
  <si>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</si>
  <si>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</si>
  <si>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</si>
  <si>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</si>
  <si>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</si>
  <si>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</si>
  <si>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</si>
  <si>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</si>
  <si>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</si>
  <si>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</si>
  <si>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</si>
  <si>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</si>
  <si>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</si>
  <si>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</si>
  <si>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</si>
  <si>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</si>
  <si>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</si>
  <si>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</si>
  <si>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</si>
  <si>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</si>
  <si>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</si>
  <si>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</si>
  <si>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</si>
  <si>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</si>
  <si>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</si>
  <si>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</si>
  <si>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</si>
  <si>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8.12% EXIM BANK SR T02 NCD 25-04-2031**</t>
  </si>
  <si>
    <t>INE514E08FC4</t>
  </si>
  <si>
    <t>8.25% EXIM BANK SR T04 NCD 23-06-2031**</t>
  </si>
  <si>
    <t>INE514E08FE0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</si>
  <si>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</si>
  <si>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</si>
  <si>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</si>
  <si>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</si>
  <si>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</si>
  <si>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</si>
  <si>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7.55% PGCIL NCD 21-09-2031**</t>
  </si>
  <si>
    <t>INE752E07OB6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</si>
  <si>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</si>
  <si>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</si>
  <si>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</si>
  <si>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</si>
  <si>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</si>
  <si>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</si>
  <si>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</si>
  <si>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</si>
  <si>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</si>
  <si>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</si>
  <si>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</si>
  <si>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FEBRUARY 29,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</si>
  <si>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</si>
  <si>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</si>
  <si>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</si>
  <si>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</si>
  <si>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</si>
  <si>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</si>
  <si>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</si>
  <si>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</si>
  <si>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</si>
  <si>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</si>
  <si>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</si>
  <si>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7.52% HUDCO SERIES B NCD RED 15-04-2033**</t>
  </si>
  <si>
    <t>INE031A08863</t>
  </si>
  <si>
    <t>7.44% NTPC LTD. SR 79 NCD RED 15-04-2033**</t>
  </si>
  <si>
    <t>INE733E08239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</si>
  <si>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</si>
  <si>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</si>
  <si>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</si>
  <si>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</si>
  <si>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</si>
  <si>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</si>
  <si>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</si>
  <si>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</si>
  <si>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</si>
  <si>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</si>
  <si>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</si>
  <si>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</si>
  <si>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</si>
  <si>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</si>
  <si>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</si>
  <si>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</si>
  <si>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</si>
  <si>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</si>
  <si>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7.69% NABARD NCD SR LTIF 1E 31-03-2032**</t>
  </si>
  <si>
    <t>INE261F08832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</si>
  <si>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</si>
  <si>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</si>
  <si>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</si>
  <si>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</si>
  <si>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</si>
  <si>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</si>
  <si>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FEBRUARY 29, 2024</t>
  </si>
  <si>
    <t>(An open ended debt scheme predominantly investing in Debt Instruments of Banks, Public Sector Undertakings,
Public Financial Institutions and Municipal Bonds.)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</si>
  <si>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</si>
  <si>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</si>
  <si>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</si>
  <si>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</si>
  <si>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</si>
  <si>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</si>
  <si>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</si>
  <si>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</si>
  <si>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</si>
  <si>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</si>
  <si>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</si>
  <si>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</si>
  <si>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</si>
  <si>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</si>
  <si>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</si>
  <si>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</si>
  <si>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</si>
  <si>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</si>
  <si>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</si>
  <si>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</si>
  <si>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</si>
  <si>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</si>
  <si>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</si>
  <si>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</si>
  <si>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</si>
  <si>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</si>
  <si>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</si>
  <si>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</si>
  <si>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</si>
  <si>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</si>
  <si>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</si>
  <si>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</si>
  <si>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FEBRUARY 29, 2024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</si>
  <si>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</si>
  <si>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</si>
  <si>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7.38% GOVT OF INDIA RED 20-06-2027</t>
  </si>
  <si>
    <t>IN0020220037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</si>
  <si>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</si>
  <si>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</si>
  <si>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</si>
  <si>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</si>
  <si>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</si>
  <si>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</si>
  <si>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</si>
  <si>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</si>
  <si>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</si>
  <si>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</si>
  <si>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</si>
  <si>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</si>
  <si>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</si>
  <si>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</si>
  <si>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</si>
  <si>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</si>
  <si>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</si>
  <si>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</si>
  <si>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FEBRUARY 29,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</si>
  <si>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</si>
  <si>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</si>
  <si>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</si>
  <si>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</si>
  <si>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</si>
  <si>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</si>
  <si>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</si>
  <si>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</si>
  <si>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</si>
  <si>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</si>
  <si>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</si>
  <si>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</si>
  <si>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</si>
  <si>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</si>
  <si>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</si>
  <si>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</si>
  <si>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</si>
  <si>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</si>
  <si>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</si>
  <si>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</si>
  <si>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FEBRUARY 29,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</si>
  <si>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</si>
  <si>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</si>
  <si>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</si>
  <si>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</si>
  <si>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</si>
  <si>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</si>
  <si>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</si>
  <si>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</si>
  <si>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</si>
  <si>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</si>
  <si>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</si>
  <si>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</si>
  <si>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</si>
  <si>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7.74% UTTAR PRADESH SDL 15-03-2037</t>
  </si>
  <si>
    <t>IN3320220152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</si>
  <si>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</si>
  <si>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</si>
  <si>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</si>
  <si>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</si>
  <si>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</si>
  <si>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</si>
  <si>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</si>
  <si>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</si>
  <si>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</si>
  <si>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</si>
  <si>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</si>
  <si>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</si>
  <si>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</si>
  <si>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</si>
  <si>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</si>
  <si>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FEBRUARY 29,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</si>
  <si>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</si>
  <si>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</si>
  <si>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</si>
  <si>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</si>
  <si>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</si>
  <si>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</si>
  <si>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</si>
  <si>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</si>
  <si>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</si>
  <si>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</si>
  <si>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</si>
  <si>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</si>
  <si>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</si>
  <si>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</si>
  <si>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</si>
  <si>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</si>
  <si>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</si>
  <si>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</si>
  <si>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</si>
  <si>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</si>
  <si>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</si>
  <si>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7.25% NABARD NCD RED 01-08-2025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</si>
  <si>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</si>
  <si>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</si>
  <si>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</si>
  <si>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</si>
  <si>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</si>
  <si>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</si>
  <si>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</si>
  <si>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6.11% BPCL SERIES I NCD RED 04-07-2025**</t>
  </si>
  <si>
    <t>INE029A08065</t>
  </si>
  <si>
    <t>5.22% GOVT OF INDIA RED 15-06-2025</t>
  </si>
  <si>
    <t>IN0020200112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</si>
  <si>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</si>
  <si>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</si>
  <si>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</si>
  <si>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</si>
  <si>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</si>
  <si>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</si>
  <si>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8.30% JHARKHAND SDL RED 29-07-2025</t>
  </si>
  <si>
    <t>IN3720150017</t>
  </si>
  <si>
    <t>8.27% KERALA SDL RED 12-08-2025</t>
  </si>
  <si>
    <t>IN2020150073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</si>
  <si>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</si>
  <si>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</si>
  <si>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</si>
  <si>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</si>
  <si>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</si>
  <si>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</si>
  <si>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</si>
  <si>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</si>
  <si>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</si>
  <si>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</si>
  <si>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</si>
  <si>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</si>
  <si>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</si>
  <si>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</si>
  <si>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</si>
  <si>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</si>
  <si>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8.24% KERALA SDL RED 13-05-2025</t>
  </si>
  <si>
    <t>IN2020150032</t>
  </si>
  <si>
    <t>8.18% ANDHRA PRADESH SDL RED 27-05-2025</t>
  </si>
  <si>
    <t>IN1020150018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</si>
  <si>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</si>
  <si>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</si>
  <si>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</si>
  <si>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</si>
  <si>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</si>
  <si>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</si>
  <si>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</si>
  <si>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</si>
  <si>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</si>
  <si>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</si>
  <si>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</si>
  <si>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FEBRUARY 29, 2024</t>
  </si>
  <si>
    <t>(An open-ended debt Index Fund investing in the constituents of CRISIL IBX 50:50 Gilt Plus SDL Short Duration Index. A relatively high interest rate ri)</t>
  </si>
  <si>
    <t>6.89% GOVT OF INDIA RED 16-01-2025</t>
  </si>
  <si>
    <t>IN0020220128</t>
  </si>
  <si>
    <t>7.59% GUJARAT SDL RED 15-02-2027</t>
  </si>
  <si>
    <t>IN1520160194</t>
  </si>
  <si>
    <t>7.59% KARNATAKA SDL 15-02-2027</t>
  </si>
  <si>
    <t>IN1920160091</t>
  </si>
  <si>
    <t>7.76% KARNATAKA SDL RED 13-12-2027</t>
  </si>
  <si>
    <t>IN1920170116</t>
  </si>
  <si>
    <t>7.75% GUJARAT SDL RED 13-12-2027</t>
  </si>
  <si>
    <t>IN1520170136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</si>
  <si>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</si>
  <si>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</si>
  <si>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</si>
  <si>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</si>
  <si>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</si>
  <si>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FEBRUARY 29, 2024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</si>
  <si>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</si>
  <si>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</si>
  <si>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</si>
  <si>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</si>
  <si>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</si>
  <si>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</si>
  <si>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</si>
  <si>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BHARAT Bond FOF - April 2025</t>
  </si>
  <si>
    <t>Fund of funds scheme (Domestic)</t>
  </si>
  <si>
    <t>PORTFOLIO STATEMENT OF BHARAT BOND FOF – APRIL 2030 AS ON FEBRUARY 29,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</si>
  <si>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</si>
  <si>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</si>
  <si>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</si>
  <si>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</si>
  <si>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FEBRUARY 29,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</si>
  <si>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</si>
  <si>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</si>
  <si>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</si>
  <si>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</si>
  <si>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FEBRUARY 29,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</si>
  <si>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</si>
  <si>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</si>
  <si>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</si>
  <si>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</si>
  <si>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</si>
  <si>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FEBRUARY 29,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</si>
  <si>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</si>
  <si>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</si>
  <si>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</si>
  <si>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</si>
  <si>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</si>
  <si>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FEBRUARY 29, 2024</t>
  </si>
  <si>
    <t>(An open ended debt scheme investing in government securities across maturity)</t>
  </si>
  <si>
    <t>7.18% GOVT OF INDIA RED 24-07-2037</t>
  </si>
  <si>
    <t>IN0020230077</t>
  </si>
  <si>
    <t>7.30% GOVT OF INDIA RED 19-06-2053</t>
  </si>
  <si>
    <t>IN0020230051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</si>
  <si>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</si>
  <si>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</si>
  <si>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</si>
  <si>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</si>
  <si>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</si>
  <si>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</si>
  <si>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FEBRUARY 29,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</si>
  <si>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</si>
  <si>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</si>
  <si>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</si>
  <si>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</si>
  <si>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</si>
  <si>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</si>
  <si>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</si>
  <si>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</si>
  <si>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</si>
  <si>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</si>
  <si>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</si>
  <si>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</si>
  <si>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</si>
  <si>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</t>
  </si>
  <si>
    <t>INE556F08KK5</t>
  </si>
  <si>
    <t>7.95% RECL SR 147 NCD RED 12-03-2027**</t>
  </si>
  <si>
    <t>INE020B08AH8</t>
  </si>
  <si>
    <t>7.80% NABARD NCD SR 24E RED 15-03-2027</t>
  </si>
  <si>
    <t>INE261F08EF5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</si>
  <si>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</si>
  <si>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</si>
  <si>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</si>
  <si>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</si>
  <si>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</si>
  <si>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</si>
  <si>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</si>
  <si>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</si>
  <si>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</si>
  <si>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</si>
  <si>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</si>
  <si>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</si>
  <si>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</si>
  <si>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</si>
  <si>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</si>
  <si>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</si>
  <si>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</si>
  <si>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</si>
  <si>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</si>
  <si>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</si>
  <si>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</si>
  <si>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</si>
  <si>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</si>
  <si>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</si>
  <si>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</si>
  <si>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</si>
  <si>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</si>
  <si>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</si>
  <si>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</si>
  <si>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</si>
  <si>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</si>
  <si>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</si>
  <si>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</si>
  <si>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</si>
  <si>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</si>
  <si>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</si>
  <si>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</si>
  <si>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</si>
  <si>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</si>
  <si>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</si>
  <si>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</si>
  <si>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</si>
  <si>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</si>
  <si>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</si>
  <si>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</si>
  <si>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</si>
  <si>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</si>
  <si>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</si>
  <si>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</si>
  <si>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</si>
  <si>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</si>
  <si>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</si>
  <si>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</si>
  <si>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</si>
  <si>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</si>
  <si>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</si>
  <si>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</si>
  <si>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</si>
  <si>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</si>
  <si>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</si>
  <si>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</si>
  <si>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</si>
  <si>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</si>
  <si>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</si>
  <si>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</si>
  <si>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</si>
  <si>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</si>
  <si>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</si>
  <si>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7.57% GUJARAT SDL RED 09-11-2026</t>
  </si>
  <si>
    <t>IN1520220154</t>
  </si>
  <si>
    <t>7.21% WEST BENGAL SDL 25-01-2027</t>
  </si>
  <si>
    <t>IN3420160142</t>
  </si>
  <si>
    <t>7.14% ANDHRA PRADESH SDL RED 11-01-2027</t>
  </si>
  <si>
    <t>IN1020160421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</si>
  <si>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</si>
  <si>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</si>
  <si>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</si>
  <si>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FEBRUARY 29, 2024</t>
  </si>
  <si>
    <t>(An open-ended target Maturuty index fund predominantly investing in the constituents of Nifty PSU Bond Plus SDL April 2026 50:50 Index)</t>
  </si>
  <si>
    <t>7.40% NABARD NCD RED 30-01-2026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</si>
  <si>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</si>
  <si>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</si>
  <si>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</si>
  <si>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</si>
  <si>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</si>
  <si>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</si>
  <si>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</si>
  <si>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</si>
  <si>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</si>
  <si>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</si>
  <si>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</si>
  <si>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</t>
  </si>
  <si>
    <t>INE020B08DK6</t>
  </si>
  <si>
    <t>7.54% HUDCO NCD RED 11-02-2026**</t>
  </si>
  <si>
    <t>INE031A08855</t>
  </si>
  <si>
    <t>5.85% REC LTD NCD RED 20-12-2025**</t>
  </si>
  <si>
    <t>INE020B08DF6</t>
  </si>
  <si>
    <t>7.57% NABARD NCD SR 23 G RED 19-03-2026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</si>
  <si>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</si>
  <si>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</si>
  <si>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</si>
  <si>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</si>
  <si>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</si>
  <si>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</si>
  <si>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</si>
  <si>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5.81% REC LTD. NCD RED 31-12-2025**</t>
  </si>
  <si>
    <t>INE020B08DH2</t>
  </si>
  <si>
    <t>8.18% EXIM BANK NCD RED 07-12-2025**</t>
  </si>
  <si>
    <t>INE514E08EU9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</si>
  <si>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</si>
  <si>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</si>
  <si>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</si>
  <si>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</si>
  <si>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</si>
  <si>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</si>
  <si>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</si>
  <si>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</si>
  <si>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</si>
  <si>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</si>
  <si>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</si>
  <si>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</si>
  <si>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</si>
  <si>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</si>
  <si>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</si>
  <si>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</si>
  <si>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</si>
  <si>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</si>
  <si>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SIDBI NCD SR IX RED 10-02-2026**</t>
  </si>
  <si>
    <t>INE556F08KG3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</si>
  <si>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</si>
  <si>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</si>
  <si>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</si>
  <si>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</si>
  <si>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</si>
  <si>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</si>
  <si>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</si>
  <si>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</si>
  <si>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</si>
  <si>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</si>
  <si>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</si>
  <si>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</si>
  <si>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</si>
  <si>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</si>
  <si>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</si>
  <si>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</si>
  <si>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</si>
  <si>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</si>
  <si>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</si>
  <si>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</si>
  <si>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</si>
  <si>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</si>
  <si>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</si>
  <si>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</si>
  <si>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</si>
  <si>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</si>
  <si>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</si>
  <si>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</si>
  <si>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</si>
  <si>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</si>
  <si>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</si>
  <si>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</si>
  <si>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</si>
  <si>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</si>
  <si>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</si>
  <si>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</si>
  <si>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</si>
  <si>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</si>
  <si>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</si>
  <si>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</si>
  <si>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</si>
  <si>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</si>
  <si>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</si>
  <si>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</si>
  <si>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</si>
  <si>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</si>
  <si>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</si>
  <si>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</si>
  <si>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</si>
  <si>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</si>
  <si>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</si>
  <si>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</si>
  <si>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</si>
  <si>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</si>
  <si>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</si>
  <si>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</si>
  <si>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</si>
  <si>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</si>
  <si>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</si>
  <si>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</si>
  <si>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</si>
  <si>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</si>
  <si>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</si>
  <si>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</si>
  <si>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</si>
  <si>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</si>
  <si>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</si>
  <si>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</si>
  <si>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</si>
  <si>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</si>
  <si>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</si>
  <si>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</si>
  <si>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8.36% MAHARASHTRA SDL RED 27-01-2026</t>
  </si>
  <si>
    <t>IN2220150170</t>
  </si>
  <si>
    <t>8.38% HARYANA SDL RED 27-01-2026</t>
  </si>
  <si>
    <t>IN1620150129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</si>
  <si>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</si>
  <si>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</si>
  <si>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</si>
  <si>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</si>
  <si>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</si>
  <si>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</si>
  <si>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</si>
  <si>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</si>
  <si>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</si>
  <si>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</si>
  <si>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</si>
  <si>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</si>
  <si>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</si>
  <si>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</si>
  <si>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</si>
  <si>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</si>
  <si>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</si>
  <si>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</si>
  <si>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</si>
  <si>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</si>
  <si>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</si>
  <si>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</si>
  <si>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</si>
  <si>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</si>
  <si>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</si>
  <si>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</si>
  <si>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</si>
  <si>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</si>
  <si>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</si>
  <si>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</si>
  <si>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</si>
  <si>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</si>
  <si>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</si>
  <si>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FEBRUARY 29, 2024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</si>
  <si>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</si>
  <si>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</si>
  <si>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</si>
  <si>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</si>
  <si>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</si>
  <si>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</si>
  <si>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</si>
  <si>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</si>
  <si>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</si>
  <si>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</si>
  <si>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</si>
  <si>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</si>
  <si>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</si>
  <si>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</si>
  <si>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</si>
  <si>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</si>
  <si>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</si>
  <si>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</si>
  <si>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FEBRUARY 29, 2024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</si>
  <si>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</si>
  <si>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</si>
  <si>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</si>
  <si>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</si>
  <si>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</si>
  <si>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</si>
  <si>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</si>
  <si>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</si>
  <si>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Adani Enterprises Ltd.</t>
  </si>
  <si>
    <t>INE423A01024</t>
  </si>
  <si>
    <t>Metals &amp; Minerals Trading</t>
  </si>
  <si>
    <t>Oil &amp; Natural Gas Corporation Ltd.</t>
  </si>
  <si>
    <t>INE213A01029</t>
  </si>
  <si>
    <t>Oil</t>
  </si>
  <si>
    <t>Coal India Ltd.</t>
  </si>
  <si>
    <t>INE522F01014</t>
  </si>
  <si>
    <t>Consumable Fuels</t>
  </si>
  <si>
    <t>NTPC Ltd.</t>
  </si>
  <si>
    <t>INE733E01010</t>
  </si>
  <si>
    <t>Power</t>
  </si>
  <si>
    <t>Bank of Baroda</t>
  </si>
  <si>
    <t>INE028A01039</t>
  </si>
  <si>
    <t>Indus Towers Ltd.</t>
  </si>
  <si>
    <t>INE121J01017</t>
  </si>
  <si>
    <t>Telecom - Services</t>
  </si>
  <si>
    <t>Hindustan Aeronautics Ltd.</t>
  </si>
  <si>
    <t>INE066F01020</t>
  </si>
  <si>
    <t>Aerospace &amp; Defense</t>
  </si>
  <si>
    <t>The Federal Bank Ltd.</t>
  </si>
  <si>
    <t>INE171A01029</t>
  </si>
  <si>
    <t>State Bank of India</t>
  </si>
  <si>
    <t>INE062A01020</t>
  </si>
  <si>
    <t>Coforge Ltd.</t>
  </si>
  <si>
    <t>INE591G01017</t>
  </si>
  <si>
    <t>IT - Software</t>
  </si>
  <si>
    <t>IndusInd Bank Ltd.</t>
  </si>
  <si>
    <t>INE095A01012</t>
  </si>
  <si>
    <t>Bharti Airtel Ltd.</t>
  </si>
  <si>
    <t>INE397D01024</t>
  </si>
  <si>
    <t>National Aluminium Company Ltd.</t>
  </si>
  <si>
    <t>INE139A01034</t>
  </si>
  <si>
    <t>Non - Ferrous Metals</t>
  </si>
  <si>
    <t>REC Ltd.</t>
  </si>
  <si>
    <t>INE020B01018</t>
  </si>
  <si>
    <t>Finance</t>
  </si>
  <si>
    <t>Vedanta Ltd.</t>
  </si>
  <si>
    <t>INE205A01025</t>
  </si>
  <si>
    <t>Diversified Metals</t>
  </si>
  <si>
    <t>Maruti Suzuki India Ltd.</t>
  </si>
  <si>
    <t>INE585B01010</t>
  </si>
  <si>
    <t>Automobiles</t>
  </si>
  <si>
    <t>Hindustan Petroleum Corporation Ltd.</t>
  </si>
  <si>
    <t>INE094A01015</t>
  </si>
  <si>
    <t>Power Finance Corporation Ltd.</t>
  </si>
  <si>
    <t>INE134E01011</t>
  </si>
  <si>
    <t>Indian Railway Catering &amp;Tou. Corp. Ltd.</t>
  </si>
  <si>
    <t>INE335Y01020</t>
  </si>
  <si>
    <t>Leisure Services</t>
  </si>
  <si>
    <t>ICICI Bank Ltd.</t>
  </si>
  <si>
    <t>INE090A01021</t>
  </si>
  <si>
    <t>Steel Authority of India Ltd.</t>
  </si>
  <si>
    <t>INE114A01011</t>
  </si>
  <si>
    <t>Ferrous Metals</t>
  </si>
  <si>
    <t>Tata Consultancy Services Ltd.</t>
  </si>
  <si>
    <t>INE467B01029</t>
  </si>
  <si>
    <t>Zee Entertainment Enterprises Ltd.</t>
  </si>
  <si>
    <t>INE256A01028</t>
  </si>
  <si>
    <t>Entertainment</t>
  </si>
  <si>
    <t>Vodafone Idea Ltd.</t>
  </si>
  <si>
    <t>INE669E01016</t>
  </si>
  <si>
    <t>Hindustan Copper Ltd.</t>
  </si>
  <si>
    <t>INE531E01026</t>
  </si>
  <si>
    <t>Tata Steel Ltd.</t>
  </si>
  <si>
    <t>INE081A01020</t>
  </si>
  <si>
    <t>Aurobindo Pharma Ltd.</t>
  </si>
  <si>
    <t>INE406A01037</t>
  </si>
  <si>
    <t>Pharmaceuticals &amp; Biotechnology</t>
  </si>
  <si>
    <t>GAIL (India) Ltd.</t>
  </si>
  <si>
    <t>INE129A01019</t>
  </si>
  <si>
    <t>Gas</t>
  </si>
  <si>
    <t>Kotak Mahindra Bank Ltd.</t>
  </si>
  <si>
    <t>INE237A01028</t>
  </si>
  <si>
    <t>RBL Bank Ltd.</t>
  </si>
  <si>
    <t>INE976G01028</t>
  </si>
  <si>
    <t>GMR Airports Infrastructure Ltd.</t>
  </si>
  <si>
    <t>INE776C01039</t>
  </si>
  <si>
    <t>Transport Infrastructure</t>
  </si>
  <si>
    <t>Axis Bank Ltd.</t>
  </si>
  <si>
    <t>INE238A01034</t>
  </si>
  <si>
    <t>Bajaj Finance Ltd.</t>
  </si>
  <si>
    <t>INE296A01024</t>
  </si>
  <si>
    <t>PVR Inox Ltd.</t>
  </si>
  <si>
    <t>INE191H01014</t>
  </si>
  <si>
    <t>Divi's Laboratories Ltd.</t>
  </si>
  <si>
    <t>INE361B01024</t>
  </si>
  <si>
    <t>Sun TV Network Ltd.</t>
  </si>
  <si>
    <t>INE424H01027</t>
  </si>
  <si>
    <t>Dixon Technologies (India) Ltd.</t>
  </si>
  <si>
    <t>INE935N01020</t>
  </si>
  <si>
    <t>Consumer Durables</t>
  </si>
  <si>
    <t>HDFC Life Insurance Company Ltd.</t>
  </si>
  <si>
    <t>INE795G01014</t>
  </si>
  <si>
    <t>Insurance</t>
  </si>
  <si>
    <t>Bharat Petroleum Corporation Ltd.</t>
  </si>
  <si>
    <t>INE029A01011</t>
  </si>
  <si>
    <t>Samvardhana Motherson International Ltd.</t>
  </si>
  <si>
    <t>INE775A01035</t>
  </si>
  <si>
    <t>Auto Components</t>
  </si>
  <si>
    <t>Aditya Birla Fashion and Retail Ltd.</t>
  </si>
  <si>
    <t>INE647O01011</t>
  </si>
  <si>
    <t>Retailing</t>
  </si>
  <si>
    <t>Tata Motors Ltd.</t>
  </si>
  <si>
    <t>INE155A01022</t>
  </si>
  <si>
    <t>Alkem Laboratories Ltd.</t>
  </si>
  <si>
    <t>INE540L01014</t>
  </si>
  <si>
    <t>Bandhan Bank Ltd.</t>
  </si>
  <si>
    <t>INE545U01014</t>
  </si>
  <si>
    <t>Larsen &amp; Toubro Ltd.</t>
  </si>
  <si>
    <t>INE018A01030</t>
  </si>
  <si>
    <t>Construction</t>
  </si>
  <si>
    <t>Voltas Ltd.</t>
  </si>
  <si>
    <t>INE226A01021</t>
  </si>
  <si>
    <t>Bharat Electronics Ltd.</t>
  </si>
  <si>
    <t>INE263A01024</t>
  </si>
  <si>
    <t>Indian Oil Corporation Ltd.</t>
  </si>
  <si>
    <t>INE242A01010</t>
  </si>
  <si>
    <t>Multi Commodity Exchange Of India Ltd.</t>
  </si>
  <si>
    <t>INE745G01035</t>
  </si>
  <si>
    <t>Capital Markets</t>
  </si>
  <si>
    <t>JSW Steel Ltd.</t>
  </si>
  <si>
    <t>INE019A01038</t>
  </si>
  <si>
    <t>Mphasis Ltd.</t>
  </si>
  <si>
    <t>INE356A01018</t>
  </si>
  <si>
    <t>Manappuram Finance Ltd.</t>
  </si>
  <si>
    <t>INE522D01027</t>
  </si>
  <si>
    <t>Cummins India Ltd.</t>
  </si>
  <si>
    <t>INE298A01020</t>
  </si>
  <si>
    <t>Industrial Products</t>
  </si>
  <si>
    <t>Escorts Kubota Ltd.</t>
  </si>
  <si>
    <t>INE042A01014</t>
  </si>
  <si>
    <t>Agricultural, Commercial &amp; Construction Vehicles</t>
  </si>
  <si>
    <t>Hindustan Unilever Ltd.</t>
  </si>
  <si>
    <t>INE030A01027</t>
  </si>
  <si>
    <t>Diversified FMCG</t>
  </si>
  <si>
    <t>Aarti Industries Ltd.</t>
  </si>
  <si>
    <t>INE769A01020</t>
  </si>
  <si>
    <t>Chemicals &amp; Petrochemicals</t>
  </si>
  <si>
    <t>TVS Motor Company Ltd.</t>
  </si>
  <si>
    <t>INE494B01023</t>
  </si>
  <si>
    <t>Deepak Nitrite Ltd.</t>
  </si>
  <si>
    <t>INE288B01029</t>
  </si>
  <si>
    <t>Indian Energy Exchange Ltd.</t>
  </si>
  <si>
    <t>INE022Q01020</t>
  </si>
  <si>
    <t>Glenmark Pharmaceuticals Ltd.</t>
  </si>
  <si>
    <t>INE935A01035</t>
  </si>
  <si>
    <t>Sun Pharmaceutical Industries Ltd.</t>
  </si>
  <si>
    <t>INE044A01036</t>
  </si>
  <si>
    <t>United Breweries Ltd.</t>
  </si>
  <si>
    <t>INE686F01025</t>
  </si>
  <si>
    <t>Beverages</t>
  </si>
  <si>
    <t>Dr. Lal Path Labs Ltd.</t>
  </si>
  <si>
    <t>INE600L01024</t>
  </si>
  <si>
    <t>Healthcare Services</t>
  </si>
  <si>
    <t>Jindal Steel &amp; Power Ltd.</t>
  </si>
  <si>
    <t>INE749A01030</t>
  </si>
  <si>
    <t>The Ramco Cements Ltd.</t>
  </si>
  <si>
    <t>INE331A01037</t>
  </si>
  <si>
    <t>Cement &amp; Cement Products</t>
  </si>
  <si>
    <t>Tata Communications Ltd.</t>
  </si>
  <si>
    <t>INE151A01013</t>
  </si>
  <si>
    <t>NMDC Ltd.</t>
  </si>
  <si>
    <t>INE584A01023</t>
  </si>
  <si>
    <t>Minerals &amp; Mining</t>
  </si>
  <si>
    <t>Dalmia Bharat Ltd.</t>
  </si>
  <si>
    <t>INE00R701025</t>
  </si>
  <si>
    <t>Adani Ports &amp; Special Economic Zone Ltd.</t>
  </si>
  <si>
    <t>INE742F01042</t>
  </si>
  <si>
    <t>Ambuja Cements Ltd.</t>
  </si>
  <si>
    <t>INE079A01024</t>
  </si>
  <si>
    <t>Container Corporation Of India Ltd.</t>
  </si>
  <si>
    <t>INE111A01025</t>
  </si>
  <si>
    <t>Transport Services</t>
  </si>
  <si>
    <t>Wipro Ltd.</t>
  </si>
  <si>
    <t>INE075A01022</t>
  </si>
  <si>
    <t>Petronet LNG Ltd.</t>
  </si>
  <si>
    <t>INE347G01014</t>
  </si>
  <si>
    <t>Piramal Enterprises Ltd.</t>
  </si>
  <si>
    <t>INE140A01024</t>
  </si>
  <si>
    <t>AU Small Finance Bank Ltd.</t>
  </si>
  <si>
    <t>INE949L01017</t>
  </si>
  <si>
    <t>ABB India Ltd.</t>
  </si>
  <si>
    <t>INE117A01022</t>
  </si>
  <si>
    <t>Electrical Equipment</t>
  </si>
  <si>
    <t>ITC Ltd.</t>
  </si>
  <si>
    <t>INE154A01025</t>
  </si>
  <si>
    <t>Cholamandalam Investment &amp; Finance Company Ltd.</t>
  </si>
  <si>
    <t>INE121A01024</t>
  </si>
  <si>
    <t>Punjab National Bank</t>
  </si>
  <si>
    <t>INE160A01022</t>
  </si>
  <si>
    <t>SRF Ltd.</t>
  </si>
  <si>
    <t>INE647A01010</t>
  </si>
  <si>
    <t>L&amp;T Technology Services Ltd.</t>
  </si>
  <si>
    <t>INE010V01017</t>
  </si>
  <si>
    <t>IT - Services</t>
  </si>
  <si>
    <t>Apollo Tyres Ltd.</t>
  </si>
  <si>
    <t>INE438A01022</t>
  </si>
  <si>
    <t>SBI Life Insurance Company Ltd.</t>
  </si>
  <si>
    <t>INE123W01016</t>
  </si>
  <si>
    <t>Can Fin Homes Ltd.</t>
  </si>
  <si>
    <t>INE477A01020</t>
  </si>
  <si>
    <t>Tech Mahindra Ltd.</t>
  </si>
  <si>
    <t>INE669C01036</t>
  </si>
  <si>
    <t>Bosch Ltd.</t>
  </si>
  <si>
    <t>INE323A01026</t>
  </si>
  <si>
    <t>Balkrishna Industries Ltd.</t>
  </si>
  <si>
    <t>INE787D01026</t>
  </si>
  <si>
    <t>Pidilite Industries Ltd.</t>
  </si>
  <si>
    <t>INE318A01026</t>
  </si>
  <si>
    <t>IDFC Ltd.</t>
  </si>
  <si>
    <t>INE043D01016</t>
  </si>
  <si>
    <t>Hero MotoCorp Ltd.</t>
  </si>
  <si>
    <t>INE158A01026</t>
  </si>
  <si>
    <t>Bharat Heavy Electricals Ltd.</t>
  </si>
  <si>
    <t>INE257A01026</t>
  </si>
  <si>
    <t>Apollo Hospitals Enterprise Ltd.</t>
  </si>
  <si>
    <t>INE437A01024</t>
  </si>
  <si>
    <t>Max Financial Services Ltd.</t>
  </si>
  <si>
    <t>INE180A01020</t>
  </si>
  <si>
    <t>The India Cements Ltd.</t>
  </si>
  <si>
    <t>INE383A01012</t>
  </si>
  <si>
    <t>Eicher Motors Ltd.</t>
  </si>
  <si>
    <t>INE066A01021</t>
  </si>
  <si>
    <t>Persistent Systems Ltd.</t>
  </si>
  <si>
    <t>INE262H01013</t>
  </si>
  <si>
    <t>Titan Company Ltd.</t>
  </si>
  <si>
    <t>INE280A01028</t>
  </si>
  <si>
    <t>LIC Housing Finance Ltd.</t>
  </si>
  <si>
    <t>INE115A01026</t>
  </si>
  <si>
    <t>Abbott India Ltd.</t>
  </si>
  <si>
    <t>INE358A01014</t>
  </si>
  <si>
    <t>Lupin Ltd.</t>
  </si>
  <si>
    <t>INE326A01037</t>
  </si>
  <si>
    <t>Birlasoft Ltd.</t>
  </si>
  <si>
    <t>INE836A01035</t>
  </si>
  <si>
    <t>Polycab India Ltd.</t>
  </si>
  <si>
    <t>INE455K01017</t>
  </si>
  <si>
    <t>HCL Technologies Ltd.</t>
  </si>
  <si>
    <t>INE860A01027</t>
  </si>
  <si>
    <t>Infosys Ltd.</t>
  </si>
  <si>
    <t>INE009A01021</t>
  </si>
  <si>
    <t>Astral Ltd.</t>
  </si>
  <si>
    <t>INE006I01046</t>
  </si>
  <si>
    <t>Power Grid Corporation of India Ltd.</t>
  </si>
  <si>
    <t>INE752E01010</t>
  </si>
  <si>
    <t>IPCA Laboratories Ltd.</t>
  </si>
  <si>
    <t>INE571A01038</t>
  </si>
  <si>
    <t>Shriram Finance Ltd.</t>
  </si>
  <si>
    <t>INE721A01013</t>
  </si>
  <si>
    <t>L&amp;T Finance Holdings Ltd.</t>
  </si>
  <si>
    <t>INE498L01015</t>
  </si>
  <si>
    <t>ACC Ltd.</t>
  </si>
  <si>
    <t>INE012A01025</t>
  </si>
  <si>
    <t>Oracle Financial Services Software Ltd.</t>
  </si>
  <si>
    <t>INE881D01027</t>
  </si>
  <si>
    <t>Jubilant Foodworks Ltd.</t>
  </si>
  <si>
    <t>INE797F01020</t>
  </si>
  <si>
    <t>Gujarat Narmada Valley Fert &amp; Chem Ltd.</t>
  </si>
  <si>
    <t>INE113A01013</t>
  </si>
  <si>
    <t>Mahanagar Gas Ltd.</t>
  </si>
  <si>
    <t>INE002S01010</t>
  </si>
  <si>
    <t>JK Cement Ltd.</t>
  </si>
  <si>
    <t>INE823G01014</t>
  </si>
  <si>
    <t>Aditya Birla Capital Ltd.</t>
  </si>
  <si>
    <t>INE674K01013</t>
  </si>
  <si>
    <t>Asian Paints Ltd.</t>
  </si>
  <si>
    <t>INE021A01026</t>
  </si>
  <si>
    <t>Navin Fluorine International Ltd.</t>
  </si>
  <si>
    <t>INE048G01026</t>
  </si>
  <si>
    <t>Shree Cement Ltd.</t>
  </si>
  <si>
    <t>INE070A01015</t>
  </si>
  <si>
    <t>Dabur India Ltd.</t>
  </si>
  <si>
    <t>INE016A01026</t>
  </si>
  <si>
    <t>Personal Products</t>
  </si>
  <si>
    <t>Trent Ltd.</t>
  </si>
  <si>
    <t>INE849A01020</t>
  </si>
  <si>
    <t>Crompton Greaves Cons Electrical Ltd.</t>
  </si>
  <si>
    <t>INE299U01018</t>
  </si>
  <si>
    <t>Tata Consumer Products Ltd.</t>
  </si>
  <si>
    <t>INE192A01025</t>
  </si>
  <si>
    <t>Agricultural Food &amp; other Products</t>
  </si>
  <si>
    <t>Siemens Ltd.</t>
  </si>
  <si>
    <t>INE003A01024</t>
  </si>
  <si>
    <t>Page Industries Ltd.</t>
  </si>
  <si>
    <t>INE761H01022</t>
  </si>
  <si>
    <t>Textiles &amp; Apparels</t>
  </si>
  <si>
    <t>Britannia Industries Ltd.</t>
  </si>
  <si>
    <t>INE216A01030</t>
  </si>
  <si>
    <t>Food Products</t>
  </si>
  <si>
    <t>Tata Power Company Ltd.</t>
  </si>
  <si>
    <t>INE245A01021</t>
  </si>
  <si>
    <t>UPL Ltd.</t>
  </si>
  <si>
    <t>INE628A01036</t>
  </si>
  <si>
    <t>Fertilizers &amp; Agrochemicals</t>
  </si>
  <si>
    <t>Coromandel International Ltd.</t>
  </si>
  <si>
    <t>INE169A01031</t>
  </si>
  <si>
    <t>Exide Industries Ltd.</t>
  </si>
  <si>
    <t>INE302A01020</t>
  </si>
  <si>
    <t>Bharat Forge Ltd.</t>
  </si>
  <si>
    <t>INE465A01025</t>
  </si>
  <si>
    <t>Chambal Fertilizers &amp; Chemicals Ltd.</t>
  </si>
  <si>
    <t>INE085A01013</t>
  </si>
  <si>
    <t>ICICI Lombard General Insurance Co. Ltd.</t>
  </si>
  <si>
    <t>INE765G01017</t>
  </si>
  <si>
    <t>Mahindra &amp; Mahindra Financial Services Ltd</t>
  </si>
  <si>
    <t>INE774D01024</t>
  </si>
  <si>
    <t>Balrampur Chini Mills Ltd.</t>
  </si>
  <si>
    <t>INE119A01028</t>
  </si>
  <si>
    <t>Biocon Ltd.</t>
  </si>
  <si>
    <t>INE376G01013</t>
  </si>
  <si>
    <t>LTIMindtree Ltd.</t>
  </si>
  <si>
    <t>INE214T01019</t>
  </si>
  <si>
    <t>Zydus Lifesciences Ltd.</t>
  </si>
  <si>
    <t>INE010B01027</t>
  </si>
  <si>
    <t>City Union Bank Ltd.</t>
  </si>
  <si>
    <t>INE491A01021</t>
  </si>
  <si>
    <t>Oberoi Realty Ltd.</t>
  </si>
  <si>
    <t>INE093I01010</t>
  </si>
  <si>
    <t>Realty</t>
  </si>
  <si>
    <t>Metropolis Healthcare Ltd.</t>
  </si>
  <si>
    <t>INE112L01020</t>
  </si>
  <si>
    <t>Marico Ltd.</t>
  </si>
  <si>
    <t>INE196A01026</t>
  </si>
  <si>
    <t>Cipla Ltd.</t>
  </si>
  <si>
    <t>INE059A01026</t>
  </si>
  <si>
    <t>Bajaj Finserv Ltd.</t>
  </si>
  <si>
    <t>INE918I01026</t>
  </si>
  <si>
    <t>P I INDUSTRIES LIMITED</t>
  </si>
  <si>
    <t>INE603J01030</t>
  </si>
  <si>
    <t>Syngene International Ltd.</t>
  </si>
  <si>
    <t>INE398R01022</t>
  </si>
  <si>
    <t>Godrej Properties Ltd.</t>
  </si>
  <si>
    <t>INE484J01027</t>
  </si>
  <si>
    <t>The Indian Hotels Company Ltd.</t>
  </si>
  <si>
    <t>INE053A01029</t>
  </si>
  <si>
    <t>Hindalco Industries Ltd.</t>
  </si>
  <si>
    <t>INE038A01020</t>
  </si>
  <si>
    <t>Atul Ltd.</t>
  </si>
  <si>
    <t>INE100A01010</t>
  </si>
  <si>
    <t>Nestle India Ltd.</t>
  </si>
  <si>
    <t>INE239A01024</t>
  </si>
  <si>
    <t>Havells India Ltd.</t>
  </si>
  <si>
    <t>INE176B01034</t>
  </si>
  <si>
    <t>Ashok Leyland Ltd.</t>
  </si>
  <si>
    <t>INE208A01029</t>
  </si>
  <si>
    <t>Indraprastha Gas Ltd.</t>
  </si>
  <si>
    <t>INE203G01027</t>
  </si>
  <si>
    <t>DLF Ltd.</t>
  </si>
  <si>
    <t>INE271C01023</t>
  </si>
  <si>
    <t>Godrej Consumer Products Ltd.</t>
  </si>
  <si>
    <t>INE102D01028</t>
  </si>
  <si>
    <t>Grasim Industries Ltd.</t>
  </si>
  <si>
    <t>INE047A01021</t>
  </si>
  <si>
    <t>IDFC First Bank Ltd.</t>
  </si>
  <si>
    <t>INE092T01019</t>
  </si>
  <si>
    <t>ICICI Prudential Life Insurance Co Ltd.</t>
  </si>
  <si>
    <t>INE726G01019</t>
  </si>
  <si>
    <t>Indiamart Intermesh Ltd.</t>
  </si>
  <si>
    <t>INE933S01016</t>
  </si>
  <si>
    <t>Laurus Labs Ltd.</t>
  </si>
  <si>
    <t>INE947Q01028</t>
  </si>
  <si>
    <t>Canara Bank</t>
  </si>
  <si>
    <t>INE476A01014</t>
  </si>
  <si>
    <t>Ultratech Cement Ltd.</t>
  </si>
  <si>
    <t>INE481G01011</t>
  </si>
  <si>
    <t>Info Edge (India) Ltd.</t>
  </si>
  <si>
    <t>INE663F01024</t>
  </si>
  <si>
    <t>Gujarat Gas Ltd.</t>
  </si>
  <si>
    <t>INE844O01030</t>
  </si>
  <si>
    <t>United Spirits Ltd.</t>
  </si>
  <si>
    <t>INE854D01024</t>
  </si>
  <si>
    <t>Torrent Pharmaceuticals Ltd.</t>
  </si>
  <si>
    <t>INE685A01028</t>
  </si>
  <si>
    <t>(b) Unlisted</t>
  </si>
  <si>
    <t>Derivatives</t>
  </si>
  <si>
    <t>(a) Index/Stock Future</t>
  </si>
  <si>
    <t>Torrent Pharmaceuticals Ltd.28/03/2024</t>
  </si>
  <si>
    <t>United Spirits Ltd.28/03/2024</t>
  </si>
  <si>
    <t>Gujarat Gas Ltd.28/03/2024</t>
  </si>
  <si>
    <t>Info Edge (India) Ltd.28/03/2024</t>
  </si>
  <si>
    <t>Ultratech Cement Ltd.28/03/2024</t>
  </si>
  <si>
    <t>Canara Bank28/03/2024</t>
  </si>
  <si>
    <t>Laurus Labs Ltd.28/03/2024</t>
  </si>
  <si>
    <t>Indiamart Intermesh Ltd.28/03/2024</t>
  </si>
  <si>
    <t>ICICI Prudential Life Insurance Co Ltd.28/03/2024</t>
  </si>
  <si>
    <t>IDFC First Bank Ltd.28/03/2024</t>
  </si>
  <si>
    <t>Grasim Industries Ltd.28/03/2024</t>
  </si>
  <si>
    <t>Godrej Consumer Products Ltd.28/03/2024</t>
  </si>
  <si>
    <t>DLF Ltd.28/03/2024</t>
  </si>
  <si>
    <t>Indraprastha Gas Ltd.28/03/2024</t>
  </si>
  <si>
    <t>Ashok Leyland Ltd.28/03/2024</t>
  </si>
  <si>
    <t>Havells India Ltd.28/03/2024</t>
  </si>
  <si>
    <t>Nestle India Ltd.28/03/2024</t>
  </si>
  <si>
    <t>Atul Ltd.28/03/2024</t>
  </si>
  <si>
    <t>Hindalco Industries Ltd.28/03/2024</t>
  </si>
  <si>
    <t>The Indian Hotels Company Ltd.28/03/2024</t>
  </si>
  <si>
    <t>Godrej Properties Ltd.28/03/2024</t>
  </si>
  <si>
    <t>Syngene International Ltd.28/03/2024</t>
  </si>
  <si>
    <t>P I INDUSTRIES LIMITED28/03/2024</t>
  </si>
  <si>
    <t>Bajaj Finserv Ltd.28/03/2024</t>
  </si>
  <si>
    <t>Cipla Ltd.28/03/2024</t>
  </si>
  <si>
    <t>Marico Ltd.28/03/2024</t>
  </si>
  <si>
    <t>Metropolis Healthcare Ltd.28/03/2024</t>
  </si>
  <si>
    <t>Oberoi Realty Ltd.28/03/2024</t>
  </si>
  <si>
    <t>City Union Bank Ltd.28/03/2024</t>
  </si>
  <si>
    <t>Zydus Lifesciences Ltd.28/03/2024</t>
  </si>
  <si>
    <t>LTIMindtree Ltd.28/03/2024</t>
  </si>
  <si>
    <t>Biocon Ltd.28/03/2024</t>
  </si>
  <si>
    <t>Balrampur Chini Mills Ltd.28/03/2024</t>
  </si>
  <si>
    <t>Mahindra &amp; Mahindra Financial Services Ltd28/03/2024</t>
  </si>
  <si>
    <t>Chambal Fertilizers &amp; Chemicals Ltd.28/03/2024</t>
  </si>
  <si>
    <t>ICICI Lombard General Insurance Co. Ltd.28/03/2024</t>
  </si>
  <si>
    <t>Bharat Forge Ltd.28/03/2024</t>
  </si>
  <si>
    <t>Coromandel International Ltd.28/03/2024</t>
  </si>
  <si>
    <t>Exide Industries Ltd.28/03/2024</t>
  </si>
  <si>
    <t>UPL Ltd.28/03/2024</t>
  </si>
  <si>
    <t>Tata Power Company Ltd.28/03/2024</t>
  </si>
  <si>
    <t>Britannia Industries Ltd.28/03/2024</t>
  </si>
  <si>
    <t>Page Industries Ltd.28/03/2024</t>
  </si>
  <si>
    <t>Siemens Ltd.28/03/2024</t>
  </si>
  <si>
    <t>Tata Consumer Products Ltd.28/03/2024</t>
  </si>
  <si>
    <t>Crompton Greaves Cons Electrical Ltd.28/03/2024</t>
  </si>
  <si>
    <t>Trent Ltd.28/03/2024</t>
  </si>
  <si>
    <t>Dabur India Ltd.28/03/2024</t>
  </si>
  <si>
    <t>Shree Cement Ltd.28/03/2024</t>
  </si>
  <si>
    <t>Navin Fluorine International Ltd.28/03/2024</t>
  </si>
  <si>
    <t>Asian Paints Ltd.28/03/2024</t>
  </si>
  <si>
    <t>Aditya Birla Capital Ltd.28/03/2024</t>
  </si>
  <si>
    <t>JK Cement Ltd.28/03/2024</t>
  </si>
  <si>
    <t>Mahanagar Gas Ltd.28/03/2024</t>
  </si>
  <si>
    <t>Gujarat Narmada Valley Fert &amp; Chem Ltd.28/03/2024</t>
  </si>
  <si>
    <t>Jubilant Foodworks Ltd.28/03/2024</t>
  </si>
  <si>
    <t>Oracle Financial Services Software Ltd.28/03/2024</t>
  </si>
  <si>
    <t>ACC Ltd.28/03/2024</t>
  </si>
  <si>
    <t>L&amp;T Finance Holdings Ltd.28/03/2024</t>
  </si>
  <si>
    <t>Shriram Finance Ltd.28/03/2024</t>
  </si>
  <si>
    <t>IPCA Laboratories Ltd.28/03/2024</t>
  </si>
  <si>
    <t>Power Grid Corporation of India Ltd.28/03/2024</t>
  </si>
  <si>
    <t>Astral Ltd.28/03/2024</t>
  </si>
  <si>
    <t>Infosys Ltd.28/03/2024</t>
  </si>
  <si>
    <t>HCL Technologies Ltd.28/03/2024</t>
  </si>
  <si>
    <t>Polycab India Ltd.28/03/2024</t>
  </si>
  <si>
    <t>Birlasoft Ltd.28/03/2024</t>
  </si>
  <si>
    <t>Lupin Ltd.28/03/2024</t>
  </si>
  <si>
    <t>Abbott India Ltd.28/03/2024</t>
  </si>
  <si>
    <t>LIC Housing Finance Ltd.28/03/2024</t>
  </si>
  <si>
    <t>Titan Company Ltd.28/03/2024</t>
  </si>
  <si>
    <t>Persistent Systems Ltd.28/03/2024</t>
  </si>
  <si>
    <t>Eicher Motors Ltd.28/03/2024</t>
  </si>
  <si>
    <t>The India Cements Ltd.28/03/2024</t>
  </si>
  <si>
    <t>Bharat Heavy Electricals Ltd.28/03/2024</t>
  </si>
  <si>
    <t>Max Financial Services Ltd.28/03/2024</t>
  </si>
  <si>
    <t>Apollo Hospitals Enterprise Ltd.28/03/2024</t>
  </si>
  <si>
    <t>Hero MotoCorp Ltd.28/03/2024</t>
  </si>
  <si>
    <t>IDFC Ltd.28/03/2024</t>
  </si>
  <si>
    <t>Pidilite Industries Ltd.28/03/2024</t>
  </si>
  <si>
    <t>Balkrishna Industries Ltd.28/03/2024</t>
  </si>
  <si>
    <t>Bosch Ltd.28/03/2024</t>
  </si>
  <si>
    <t>Tech Mahindra Ltd.28/03/2024</t>
  </si>
  <si>
    <t>Can Fin Homes Ltd.28/03/2024</t>
  </si>
  <si>
    <t>SBI Life Insurance Company Ltd.28/03/2024</t>
  </si>
  <si>
    <t>Apollo Tyres Ltd.28/03/2024</t>
  </si>
  <si>
    <t>L&amp;T Technology Services Ltd.28/03/2024</t>
  </si>
  <si>
    <t>SRF Ltd.28/03/2024</t>
  </si>
  <si>
    <t>Punjab National Bank28/03/2024</t>
  </si>
  <si>
    <t>Cholamandalam Investment &amp; Finance Company Ltd.28/03/2024</t>
  </si>
  <si>
    <t>ITC Ltd.28/03/2024</t>
  </si>
  <si>
    <t>ABB India Ltd.28/03/2024</t>
  </si>
  <si>
    <t>AU Small Finance Bank Ltd.28/03/2024</t>
  </si>
  <si>
    <t>Piramal Enterprises Ltd.28/03/2024</t>
  </si>
  <si>
    <t>Petronet LNG Ltd.28/03/2024</t>
  </si>
  <si>
    <t>Wipro Ltd.28/03/2024</t>
  </si>
  <si>
    <t>Container Corporation Of India Ltd.28/03/2024</t>
  </si>
  <si>
    <t>Ambuja Cements Ltd.28/03/2024</t>
  </si>
  <si>
    <t>Adani Ports &amp; Special Economic Zone Ltd.28/03/2024</t>
  </si>
  <si>
    <t>Dalmia Bharat Ltd.28/03/2024</t>
  </si>
  <si>
    <t>NMDC Ltd.28/03/2024</t>
  </si>
  <si>
    <t>Tata Communications Ltd.28/03/2024</t>
  </si>
  <si>
    <t>The Ramco Cements Ltd.28/03/2024</t>
  </si>
  <si>
    <t>Dr. Lal Path Labs Ltd.28/03/2024</t>
  </si>
  <si>
    <t>Jindal Steel &amp; Power Ltd.28/03/2024</t>
  </si>
  <si>
    <t>United Breweries Ltd.28/03/2024</t>
  </si>
  <si>
    <t>Sun Pharmaceutical Industries Ltd.28/03/2024</t>
  </si>
  <si>
    <t>Glenmark Pharmaceuticals Ltd.28/03/2024</t>
  </si>
  <si>
    <t>Indian Energy Exchange Ltd.28/03/2024</t>
  </si>
  <si>
    <t>Deepak Nitrite Ltd.28/03/2024</t>
  </si>
  <si>
    <t>TVS Motor Company Ltd.28/03/2024</t>
  </si>
  <si>
    <t>Aarti Industries Ltd.28/03/2024</t>
  </si>
  <si>
    <t>Hindustan Unilever Ltd.28/03/2024</t>
  </si>
  <si>
    <t>Escorts Kubota Ltd.28/03/2024</t>
  </si>
  <si>
    <t>Cummins India Ltd.28/03/2024</t>
  </si>
  <si>
    <t>Manappuram Finance Ltd.28/03/2024</t>
  </si>
  <si>
    <t>Mphasis Ltd.28/03/2024</t>
  </si>
  <si>
    <t>JSW Steel Ltd.28/03/2024</t>
  </si>
  <si>
    <t>Multi Commodity Exchange Of India Ltd.28/03/2024</t>
  </si>
  <si>
    <t>Indian Oil Corporation Ltd.28/03/2024</t>
  </si>
  <si>
    <t>Bharat Electronics Ltd.28/03/2024</t>
  </si>
  <si>
    <t>Voltas Ltd.28/03/2024</t>
  </si>
  <si>
    <t>Larsen &amp; Toubro Ltd.28/03/2024</t>
  </si>
  <si>
    <t>Bandhan Bank Ltd.28/03/2024</t>
  </si>
  <si>
    <t>Alkem Laboratories Ltd.28/03/2024</t>
  </si>
  <si>
    <t>Tata Motors Ltd.28/03/2024</t>
  </si>
  <si>
    <t>Aditya Birla Fashion and Retail Ltd.28/03/2024</t>
  </si>
  <si>
    <t>Samvardhana Motherson International Ltd.28/03/2024</t>
  </si>
  <si>
    <t>Bharat Petroleum Corporation Ltd.28/03/2024</t>
  </si>
  <si>
    <t>HDFC Life Insurance Company Ltd.28/03/2024</t>
  </si>
  <si>
    <t>Dixon Technologies (India) Ltd.28/03/2024</t>
  </si>
  <si>
    <t>Sun TV Network Ltd.28/03/2024</t>
  </si>
  <si>
    <t>Divi's Laboratories Ltd.28/03/2024</t>
  </si>
  <si>
    <t>PVR Inox Ltd.28/03/2024</t>
  </si>
  <si>
    <t>Bajaj Finance Ltd.28/03/2024</t>
  </si>
  <si>
    <t>Axis Bank Ltd.28/03/2024</t>
  </si>
  <si>
    <t>GMR Airports Infrastructure Ltd.28/03/2024</t>
  </si>
  <si>
    <t>RBL Bank Ltd.28/03/2024</t>
  </si>
  <si>
    <t>Kotak Mahindra Bank Ltd.28/03/2024</t>
  </si>
  <si>
    <t>GAIL (India) Ltd.28/03/2024</t>
  </si>
  <si>
    <t>Aurobindo Pharma Ltd.28/03/2024</t>
  </si>
  <si>
    <t>Tata Steel Ltd.28/03/2024</t>
  </si>
  <si>
    <t>Hindustan Copper Ltd.28/03/2024</t>
  </si>
  <si>
    <t>Vodafone Idea Ltd.28/03/2024</t>
  </si>
  <si>
    <t>Zee Entertainment Enterprises Ltd.28/03/2024</t>
  </si>
  <si>
    <t>Tata Consultancy Services Ltd.28/03/2024</t>
  </si>
  <si>
    <t>Steel Authority of India Ltd.28/03/2024</t>
  </si>
  <si>
    <t>ICICI Bank Ltd.28/03/2024</t>
  </si>
  <si>
    <t>Indian Railway Catering &amp;Tou. Corp. Ltd.28/03/2024</t>
  </si>
  <si>
    <t>Power Finance Corporation Ltd.28/03/2024</t>
  </si>
  <si>
    <t>Hindustan Petroleum Corporation Ltd.28/03/2024</t>
  </si>
  <si>
    <t>Maruti Suzuki India Ltd.28/03/2024</t>
  </si>
  <si>
    <t>Vedanta Ltd.28/03/2024</t>
  </si>
  <si>
    <t>REC Ltd.28/03/2024</t>
  </si>
  <si>
    <t>National Aluminium Company Ltd.28/03/2024</t>
  </si>
  <si>
    <t>Bharti Airtel Ltd.28/03/2024</t>
  </si>
  <si>
    <t>IndusInd Bank Ltd.28/03/2024</t>
  </si>
  <si>
    <t>Coforge Ltd.28/03/2024</t>
  </si>
  <si>
    <t>State Bank of India28/03/2024</t>
  </si>
  <si>
    <t>The Federal Bank Ltd.28/03/2024</t>
  </si>
  <si>
    <t>Hindustan Aeronautics Ltd.28/03/2024</t>
  </si>
  <si>
    <t>Indus Towers Ltd.28/03/2024</t>
  </si>
  <si>
    <t>Bank of Baroda28/03/2024</t>
  </si>
  <si>
    <t>NTPC Ltd.28/03/2024</t>
  </si>
  <si>
    <t>HDFC Bank Ltd.25/04/2024</t>
  </si>
  <si>
    <t>Coal India Ltd.28/03/2024</t>
  </si>
  <si>
    <t>Oil &amp; Natural Gas Corporation Ltd.28/03/2024</t>
  </si>
  <si>
    <t>Adani Enterprises Ltd.28/03/2024</t>
  </si>
  <si>
    <t>Reliance Industries Ltd.28/03/2024</t>
  </si>
  <si>
    <t>HDFC Bank Ltd.28/03/2024</t>
  </si>
  <si>
    <t>5.23% NABARD NCD RED 31-01-2025</t>
  </si>
  <si>
    <t>INE261F08DI1</t>
  </si>
  <si>
    <t>6.69% GOVT OF INDIA RED 27-06-2024</t>
  </si>
  <si>
    <t>IN0020220052</t>
  </si>
  <si>
    <t>364 DAYS TBILL RED 14-11-2024</t>
  </si>
  <si>
    <t>IN002023Z356</t>
  </si>
  <si>
    <t>364 DAYS TBILL RED 28-11-2024</t>
  </si>
  <si>
    <t>IN002023Z372</t>
  </si>
  <si>
    <t>364 DAYS TBILL RED 14-03-2024</t>
  </si>
  <si>
    <t>IN002022Z507</t>
  </si>
  <si>
    <t>182  DAYS TBILL RED 21-03-2024</t>
  </si>
  <si>
    <t>IN002023Y268</t>
  </si>
  <si>
    <t>364 DAYS TBILL RED 22-03-2024</t>
  </si>
  <si>
    <t>IN002022Z515</t>
  </si>
  <si>
    <t>364 DAYS TBILL RED 29-03-2024</t>
  </si>
  <si>
    <t>IN002022Z523</t>
  </si>
  <si>
    <t>182 DAYS TBILL RED 20-06-2024</t>
  </si>
  <si>
    <t>IN002023Y391</t>
  </si>
  <si>
    <t>364 DAYS TBILL RED 10-10-2024</t>
  </si>
  <si>
    <t>IN002023Z307</t>
  </si>
  <si>
    <t>364 DAYS TBILL RED 03-10-2024</t>
  </si>
  <si>
    <t>IN002023Z299</t>
  </si>
  <si>
    <t>364 DAYS TBILL RED 11-04-2024</t>
  </si>
  <si>
    <t>IN002023Z034</t>
  </si>
  <si>
    <t>91 DAYS TBILL RED 14-03-2024</t>
  </si>
  <si>
    <t>IN002023X385</t>
  </si>
  <si>
    <t>HDFC BANK CD RED 06-12-2024#**</t>
  </si>
  <si>
    <t>INE040A16EH3</t>
  </si>
  <si>
    <t>SIDBI CD RED 11-12-2024#**</t>
  </si>
  <si>
    <t>INE556F16AM5</t>
  </si>
  <si>
    <t>CANARA BANK CD RED 22-01-2025#**</t>
  </si>
  <si>
    <t>INE476A16XK3</t>
  </si>
  <si>
    <t>SIDBI CD RED 07-02-2025#**</t>
  </si>
  <si>
    <t>INE556F16AQ6</t>
  </si>
  <si>
    <t>NABARD CD RED 12-02-2025#**</t>
  </si>
  <si>
    <t>INE261F16793</t>
  </si>
  <si>
    <t>KOTAK MAHINDRA BANK CD RED 03-01-2025#</t>
  </si>
  <si>
    <t>INE237A162V1</t>
  </si>
  <si>
    <t>BAJAJ FINANCE LTD CP RED 18-04-2024**</t>
  </si>
  <si>
    <t>INE296A14WX5</t>
  </si>
  <si>
    <t>ICICI SECURITIES CP RED 30-04-2024**</t>
  </si>
  <si>
    <t>INE763G14RD3</t>
  </si>
  <si>
    <t>KOTAK MAHINDRA INVEST CP RED 14-06-2024**</t>
  </si>
  <si>
    <t>INE975F14YW1</t>
  </si>
  <si>
    <t>BAJAJ FINANCE LTD CP RED 29-08-2024**</t>
  </si>
  <si>
    <t>INE296A14VO6</t>
  </si>
  <si>
    <t>EDELWEISS LIQUID FUND - DIRECT PL -GR</t>
  </si>
  <si>
    <t>INF754K01GM4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</si>
  <si>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</si>
  <si>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</si>
  <si>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</si>
  <si>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FEBRUARY 29, 2024</t>
  </si>
  <si>
    <t>(An open ended dynamic asset allocation fund)</t>
  </si>
  <si>
    <t>Brigade Enterprises Ltd.</t>
  </si>
  <si>
    <t>INE791I01019</t>
  </si>
  <si>
    <t>Dr. Reddy's Laboratories Ltd.</t>
  </si>
  <si>
    <t>INE089A01023</t>
  </si>
  <si>
    <t>InterGlobe Aviation Ltd.</t>
  </si>
  <si>
    <t>INE646L01027</t>
  </si>
  <si>
    <t>Zomato Ltd.</t>
  </si>
  <si>
    <t>INE758T01015</t>
  </si>
  <si>
    <t>Torrent Power Ltd.</t>
  </si>
  <si>
    <t>INE813H01021</t>
  </si>
  <si>
    <t>Kajaria Ceramics Ltd.</t>
  </si>
  <si>
    <t>INE217B01036</t>
  </si>
  <si>
    <t>Colgate Palmolive (India) Ltd.</t>
  </si>
  <si>
    <t>INE259A01022</t>
  </si>
  <si>
    <t>Max Healthcare Institute Ltd.</t>
  </si>
  <si>
    <t>INE027H01010</t>
  </si>
  <si>
    <t>3M India Ltd.</t>
  </si>
  <si>
    <t>INE470A01017</t>
  </si>
  <si>
    <t>Diversified</t>
  </si>
  <si>
    <t>Avenue Supermarts Ltd.</t>
  </si>
  <si>
    <t>INE192R01011</t>
  </si>
  <si>
    <t>AIA Engineering Ltd.</t>
  </si>
  <si>
    <t>INE212H01026</t>
  </si>
  <si>
    <t>Tata Elxsi Ltd.</t>
  </si>
  <si>
    <t>INE670A01012</t>
  </si>
  <si>
    <t>Creditaccess Grameen Ltd.</t>
  </si>
  <si>
    <t>INE741K01010</t>
  </si>
  <si>
    <t>UNO Minda Ltd.</t>
  </si>
  <si>
    <t>INE405E01023</t>
  </si>
  <si>
    <t>Indian Bank</t>
  </si>
  <si>
    <t>INE562A01011</t>
  </si>
  <si>
    <t>Cholamandalam Financial Holdings Ltd.</t>
  </si>
  <si>
    <t>INE149A01033</t>
  </si>
  <si>
    <t>Supreme Industries Ltd.</t>
  </si>
  <si>
    <t>INE195A01028</t>
  </si>
  <si>
    <t>JSW Energy Ltd.</t>
  </si>
  <si>
    <t>INE121E01018</t>
  </si>
  <si>
    <t>Westlife Foodworld Ltd.</t>
  </si>
  <si>
    <t>INE274F01020</t>
  </si>
  <si>
    <t>Craftsman Automation Ltd.</t>
  </si>
  <si>
    <t>INE00LO01017</t>
  </si>
  <si>
    <t>Avalon Technologies Ltd.</t>
  </si>
  <si>
    <t>INE0LCL01028</t>
  </si>
  <si>
    <t>Prestige Estates Projects Ltd.</t>
  </si>
  <si>
    <t>INE811K01011</t>
  </si>
  <si>
    <t>BROOKFIELD INDIA REAL ESTATE TRUST</t>
  </si>
  <si>
    <t>INE0FDU25010</t>
  </si>
  <si>
    <t>JSW Infrastructure Ltd.</t>
  </si>
  <si>
    <t>INE880J01026</t>
  </si>
  <si>
    <t>Sundaram Finance Ltd.</t>
  </si>
  <si>
    <t>INE660A01013</t>
  </si>
  <si>
    <t>(c) Investment - CCD</t>
  </si>
  <si>
    <t>7.5% CHOLAMANDALM INV &amp; FIN CCD 30-09-26**</t>
  </si>
  <si>
    <t>INE121A08PJ0</t>
  </si>
  <si>
    <t>NIFTY 28/03/2024</t>
  </si>
  <si>
    <t>INDEX FUTURES</t>
  </si>
  <si>
    <t>(B)Index / Stock Option</t>
  </si>
  <si>
    <t>PUT NIFTY 28-Mar-2024 23000</t>
  </si>
  <si>
    <t>INDEX OPTIONS</t>
  </si>
  <si>
    <t>CALL BHARTIARTL 28-Mar-2024 1100</t>
  </si>
  <si>
    <t>SHARE OPTIONS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</si>
  <si>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</si>
  <si>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</si>
  <si>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</si>
  <si>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</si>
  <si>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</si>
  <si>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</si>
  <si>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</si>
  <si>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</si>
  <si>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</si>
  <si>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</si>
  <si>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</si>
  <si>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</si>
  <si>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</si>
  <si>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</si>
  <si>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</si>
  <si>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</si>
  <si>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</si>
  <si>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</si>
  <si>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</si>
  <si>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LARGE CAP FUND AS ON FEBRUARY 29, 2024</t>
  </si>
  <si>
    <t>(An open ended equity scheme predominantly investing in large cap stocks)</t>
  </si>
  <si>
    <t>IN9155A01020</t>
  </si>
  <si>
    <t>Mahindra &amp; Mahindra Ltd.</t>
  </si>
  <si>
    <t>INE101A01026</t>
  </si>
  <si>
    <t>Jyoti CNC Automation Ltd.</t>
  </si>
  <si>
    <t>INE980O01024</t>
  </si>
  <si>
    <t>Industrial Manufacturing</t>
  </si>
  <si>
    <t>KPIT Technologies Ltd.</t>
  </si>
  <si>
    <t>INE04I401011</t>
  </si>
  <si>
    <t>The Phoenix Mills Ltd.</t>
  </si>
  <si>
    <t>INE211B01039</t>
  </si>
  <si>
    <t>Apeejay Surrendra Park Hotels Ltd.</t>
  </si>
  <si>
    <t>INE988S01028</t>
  </si>
  <si>
    <t>MRF Ltd.</t>
  </si>
  <si>
    <t>INE883A01011</t>
  </si>
  <si>
    <t>APL Apollo Tubes Ltd.</t>
  </si>
  <si>
    <t>INE702C01027</t>
  </si>
  <si>
    <t>Medi Assist Healthcare Services Ltd.</t>
  </si>
  <si>
    <t>INE456Z01021</t>
  </si>
  <si>
    <t>Bajaj Auto Ltd.</t>
  </si>
  <si>
    <t>INE917I01010</t>
  </si>
  <si>
    <t>Bajaj Auto Ltd.28/03/2024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</si>
  <si>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</si>
  <si>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</si>
  <si>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</si>
  <si>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</si>
  <si>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</si>
  <si>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FEBRUARY 29, 2024</t>
  </si>
  <si>
    <t>(An open ended dynamic equity scheme investing across large cap, mid cap, small cap stocks)</t>
  </si>
  <si>
    <t>KEI Industries Ltd.</t>
  </si>
  <si>
    <t>INE878B01027</t>
  </si>
  <si>
    <t>JB Chemicals &amp; Pharmaceuticals Ltd.</t>
  </si>
  <si>
    <t>INE572A01036</t>
  </si>
  <si>
    <t>Bikaji Foods International Ltd.</t>
  </si>
  <si>
    <t>INE00E101023</t>
  </si>
  <si>
    <t>Amber Enterprises India Ltd.</t>
  </si>
  <si>
    <t>INE371P01015</t>
  </si>
  <si>
    <t>Bharat Dynamics Ltd.</t>
  </si>
  <si>
    <t>INE171Z01018</t>
  </si>
  <si>
    <t>Karur Vysya Bank Ltd.</t>
  </si>
  <si>
    <t>INE036D01028</t>
  </si>
  <si>
    <t>Power Mech Projects Ltd.</t>
  </si>
  <si>
    <t>INE211R01019</t>
  </si>
  <si>
    <t>Endurance Technologies Ltd.</t>
  </si>
  <si>
    <t>INE913H01037</t>
  </si>
  <si>
    <t>Mazagon Dock Shipbuilders Ltd.</t>
  </si>
  <si>
    <t>INE249Z01012</t>
  </si>
  <si>
    <t>Spandana Sphoorty Financial Ltd.</t>
  </si>
  <si>
    <t>INE572J01011</t>
  </si>
  <si>
    <t>PB Fintech Ltd.</t>
  </si>
  <si>
    <t>INE417T01026</t>
  </si>
  <si>
    <t>Financial Technology (Fintech)</t>
  </si>
  <si>
    <t>Edelweiss Flexi Cap Fund</t>
  </si>
  <si>
    <t>PORTFOLIO STATEMENT OF EDELWEISS ELSS TAX SAVER FUND AS ON FEBRUARY 29, 2024</t>
  </si>
  <si>
    <t>(An open ended equity linked saving scheme with a statutory lock in of 3 years and tax benefit)</t>
  </si>
  <si>
    <t>Concord Biotech Ltd.</t>
  </si>
  <si>
    <t>INE338H01029</t>
  </si>
  <si>
    <t>India Shelter Finance Corporation Ltd.</t>
  </si>
  <si>
    <t>INE922K01024</t>
  </si>
  <si>
    <t>Jio Financial Services Ltd.</t>
  </si>
  <si>
    <t>INE758E01017</t>
  </si>
  <si>
    <t>Fedbank Financial Services Ltd.</t>
  </si>
  <si>
    <t>INE007N01010</t>
  </si>
  <si>
    <t>Home First Finance Company India Ltd.</t>
  </si>
  <si>
    <t>INE481N01025</t>
  </si>
  <si>
    <t>Equitas Small Finance Bank Ltd.</t>
  </si>
  <si>
    <t>INE063P01018</t>
  </si>
  <si>
    <t>Radico Khaitan Ltd.</t>
  </si>
  <si>
    <t>INE944F01028</t>
  </si>
  <si>
    <t>Ajanta Pharma Ltd.</t>
  </si>
  <si>
    <t>INE031B01049</t>
  </si>
  <si>
    <t>KEC International Ltd.</t>
  </si>
  <si>
    <t>INE389H01022</t>
  </si>
  <si>
    <t>Union Bank of India</t>
  </si>
  <si>
    <t>INE692A01016</t>
  </si>
  <si>
    <t>Tata Technologies Ltd.</t>
  </si>
  <si>
    <t>INE142M01025</t>
  </si>
  <si>
    <t>Edelweiss ELSS Tax Saver Fund</t>
  </si>
  <si>
    <t>PORTFOLIO STATEMENT OF EDELWEISS LARGE &amp; MID CAP FUND AS ON FEBRUARY 29, 2024</t>
  </si>
  <si>
    <t>(An open ended equity scheme investing in both large cap and mid cap stocks)</t>
  </si>
  <si>
    <t>Suzlon Energy Ltd.</t>
  </si>
  <si>
    <t>INE040H01021</t>
  </si>
  <si>
    <t>Sona BLW Precision Forgings Ltd.</t>
  </si>
  <si>
    <t>INE073K01018</t>
  </si>
  <si>
    <t>Century Plyboards (India) Ltd.</t>
  </si>
  <si>
    <t>INE348B01021</t>
  </si>
  <si>
    <t>Grindwell Norton Ltd.</t>
  </si>
  <si>
    <t>INE536A01023</t>
  </si>
  <si>
    <t>Fortis Healthcare Ltd.</t>
  </si>
  <si>
    <t>INE061F01013</t>
  </si>
  <si>
    <t>Metro Brands Ltd.</t>
  </si>
  <si>
    <t>INE317I01021</t>
  </si>
  <si>
    <t>GMM Pfaudler Ltd.</t>
  </si>
  <si>
    <t>INE541A01023</t>
  </si>
  <si>
    <t>Edelweiss Large and Mid Cap Fund</t>
  </si>
  <si>
    <t>PORTFOLIO STATEMENT OF EDELWEISS SMALL CAP FUND AS ON FEBRUARY 29, 2024</t>
  </si>
  <si>
    <t>(An open ended scheme predominantly investing in small cap stocks)</t>
  </si>
  <si>
    <t>Ahluwalia Contracts (India) Ltd.</t>
  </si>
  <si>
    <t>INE758C01029</t>
  </si>
  <si>
    <t>Krishna Inst of Medical Sciences Ltd.</t>
  </si>
  <si>
    <t>INE967H01017</t>
  </si>
  <si>
    <t>Action Construction Equipment Ltd.</t>
  </si>
  <si>
    <t>INE731H01025</t>
  </si>
  <si>
    <t>Jubilant Ingrevia Ltd.</t>
  </si>
  <si>
    <t>INE0BY001018</t>
  </si>
  <si>
    <t>PNC Infratech Ltd.</t>
  </si>
  <si>
    <t>INE195J01029</t>
  </si>
  <si>
    <t>Kirloskar Pneumatic Co.Ltd.</t>
  </si>
  <si>
    <t>INE811A01020</t>
  </si>
  <si>
    <t>JK Lakshmi Cement Ltd.</t>
  </si>
  <si>
    <t>INE786A01032</t>
  </si>
  <si>
    <t>Rategain Travel Technologies Ltd.</t>
  </si>
  <si>
    <t>INE0CLI01024</t>
  </si>
  <si>
    <t>Arvind Fashions Ltd.</t>
  </si>
  <si>
    <t>INE955V01021</t>
  </si>
  <si>
    <t>Voltamp Transformers Ltd.</t>
  </si>
  <si>
    <t>INE540H01012</t>
  </si>
  <si>
    <t>Ratnamani Metals &amp; Tubes Ltd.</t>
  </si>
  <si>
    <t>INE703B01027</t>
  </si>
  <si>
    <t>Teamlease Services Ltd.</t>
  </si>
  <si>
    <t>INE985S01024</t>
  </si>
  <si>
    <t>Commercial Services &amp; Supplies</t>
  </si>
  <si>
    <t>Mold-Tek Packaging Ltd.</t>
  </si>
  <si>
    <t>INE893J01029</t>
  </si>
  <si>
    <t>K.P.R. Mill Ltd.</t>
  </si>
  <si>
    <t>INE930H01031</t>
  </si>
  <si>
    <t>Tejas Networks Ltd.</t>
  </si>
  <si>
    <t>INE010J01012</t>
  </si>
  <si>
    <t>Telecom - Equipment &amp; Accessories</t>
  </si>
  <si>
    <t>Garware Technical Fibres Ltd.</t>
  </si>
  <si>
    <t>INE276A01018</t>
  </si>
  <si>
    <t>Minda Corporation Ltd.</t>
  </si>
  <si>
    <t>INE842C01021</t>
  </si>
  <si>
    <t>Suven Pharmaceuticals Ltd.</t>
  </si>
  <si>
    <t>INE03QK01018</t>
  </si>
  <si>
    <t>Jamna Auto Industries Ltd.</t>
  </si>
  <si>
    <t>INE039C01032</t>
  </si>
  <si>
    <t>V-Mart Retail Ltd.</t>
  </si>
  <si>
    <t>INE665J01013</t>
  </si>
  <si>
    <t>Emami Ltd.</t>
  </si>
  <si>
    <t>INE548C01032</t>
  </si>
  <si>
    <t>Cera Sanitaryware Ltd.</t>
  </si>
  <si>
    <t>INE739E01017</t>
  </si>
  <si>
    <t>Rolex Rings Ltd.</t>
  </si>
  <si>
    <t>INE645S01016</t>
  </si>
  <si>
    <t>Angel One Ltd.</t>
  </si>
  <si>
    <t>INE732I01013</t>
  </si>
  <si>
    <t>KNR Constructions Ltd.</t>
  </si>
  <si>
    <t>INE634I01029</t>
  </si>
  <si>
    <t>Mahindra Logistics Ltd.</t>
  </si>
  <si>
    <t>INE766P01016</t>
  </si>
  <si>
    <t>Praj Industries Ltd.</t>
  </si>
  <si>
    <t>INE074A01025</t>
  </si>
  <si>
    <t>RHI Magnesita India Ltd.</t>
  </si>
  <si>
    <t>INE743M01012</t>
  </si>
  <si>
    <t>CSB Bank Ltd.</t>
  </si>
  <si>
    <t>INE679A01013</t>
  </si>
  <si>
    <t>Gateway Distriparks Ltd.</t>
  </si>
  <si>
    <t>INE079J01017</t>
  </si>
  <si>
    <t>Dodla Dairy Ltd.</t>
  </si>
  <si>
    <t>INE021O01019</t>
  </si>
  <si>
    <t>NOCIL Ltd.</t>
  </si>
  <si>
    <t>INE163A01018</t>
  </si>
  <si>
    <t>Carborundum Universal Ltd.</t>
  </si>
  <si>
    <t>INE120A01034</t>
  </si>
  <si>
    <t>Edelweiss Small Cap Fund</t>
  </si>
  <si>
    <t>PORTFOLIO STATEMENT OF EDELWEISS EQUITY SAVINGS FUND AS ON FEBRUARY 29, 2024</t>
  </si>
  <si>
    <t>(An Open ended scheme investing in equity, arbitrage and debt)</t>
  </si>
  <si>
    <t>Mankind Pharma Ltd.</t>
  </si>
  <si>
    <t>INE634S01028</t>
  </si>
  <si>
    <t>Kaynes Technology India Ltd.</t>
  </si>
  <si>
    <t>INE918Z01012</t>
  </si>
  <si>
    <t>Ask Automotive Ltd.</t>
  </si>
  <si>
    <t>INE491J01022</t>
  </si>
  <si>
    <t>Yatra Online Ltd.</t>
  </si>
  <si>
    <t>INE0JR601024</t>
  </si>
  <si>
    <t>Gabriel India Ltd.</t>
  </si>
  <si>
    <t>INE524A01029</t>
  </si>
  <si>
    <t>CCL Products (India) Ltd.</t>
  </si>
  <si>
    <t>INE421D01022</t>
  </si>
  <si>
    <t>Stylam Industries Ltd.</t>
  </si>
  <si>
    <t>INE239C01020</t>
  </si>
  <si>
    <t>MINDSPACE BUSINESS PARKS REIT</t>
  </si>
  <si>
    <t>INE0CCU25019</t>
  </si>
  <si>
    <t>Edelweiss Equity Savings Fund</t>
  </si>
  <si>
    <t>PORTFOLIO STATEMENT OF EDELWEISS FOCUSED FUND AS ON FEBRUARY 29, 2024</t>
  </si>
  <si>
    <t>(An open-ended equity scheme investing in maximum 30 stocks, with focus in multi-cap space)</t>
  </si>
  <si>
    <t>Edelweiss Focused Fund</t>
  </si>
  <si>
    <t>PORTFOLIO STATEMENT OF EDELWEISS NIFTY 100 QUALITY 30 INDEX FND AS ON FEBRUARY 29, 2024</t>
  </si>
  <si>
    <t>(An open ended scheme replicating Nifty 100 Quality 30 Index)</t>
  </si>
  <si>
    <t>Berger Paints (I) Ltd.</t>
  </si>
  <si>
    <t>INE463A01038</t>
  </si>
  <si>
    <t>Muthoot Finance Ltd.</t>
  </si>
  <si>
    <t>INE414G01012</t>
  </si>
  <si>
    <t>Edelweiss NIFTY 100 Quality 30 Index Fund</t>
  </si>
  <si>
    <t>PORTFOLIO STATEMENT OF EDELWEISS NIFTY 50 INDEX FUND AS ON FEBRUARY 29, 2024</t>
  </si>
  <si>
    <t>(An open ended scheme replicating Nifty 50 Index)</t>
  </si>
  <si>
    <t>Edelweiss NIFTY 50 Index Fund</t>
  </si>
  <si>
    <t>PORTFOLIO STATEMENT OF EDELWEISS NIFTY LARGE MID CAP 250 INDEX FUND AS ON FEBRUARY 29, 2024</t>
  </si>
  <si>
    <t>(An Open-ended Equity Scheme replicating Nifty LargeMidcap 250 Index)</t>
  </si>
  <si>
    <t>Adani Power Ltd.</t>
  </si>
  <si>
    <t>INE814H01011</t>
  </si>
  <si>
    <t>Yes Bank Ltd.</t>
  </si>
  <si>
    <t>INE528G01035</t>
  </si>
  <si>
    <t>HDFC Asset Management Company Ltd.</t>
  </si>
  <si>
    <t>INE127D01025</t>
  </si>
  <si>
    <t>Tube Investments Of India Ltd.</t>
  </si>
  <si>
    <t>INE974X01010</t>
  </si>
  <si>
    <t>CG Power and Industrial Solutions Ltd.</t>
  </si>
  <si>
    <t>INE067A01029</t>
  </si>
  <si>
    <t>Macrotech Developers Ltd.</t>
  </si>
  <si>
    <t>INE670K01029</t>
  </si>
  <si>
    <t>Indian Railway Finance Corporation Ltd.</t>
  </si>
  <si>
    <t>INE053F01010</t>
  </si>
  <si>
    <t>NHPC Ltd.</t>
  </si>
  <si>
    <t>INE848E01016</t>
  </si>
  <si>
    <t>Jindal Stainless Ltd.</t>
  </si>
  <si>
    <t>INE220G01021</t>
  </si>
  <si>
    <t>FSN E-Commerce Ventures Ltd.</t>
  </si>
  <si>
    <t>INE388Y01029</t>
  </si>
  <si>
    <t>Oil India Ltd.</t>
  </si>
  <si>
    <t>INE274J01014</t>
  </si>
  <si>
    <t>Delhivery Ltd.</t>
  </si>
  <si>
    <t>INE148O01028</t>
  </si>
  <si>
    <t>Solar Industries India Ltd.</t>
  </si>
  <si>
    <t>INE343H01029</t>
  </si>
  <si>
    <t>Bank of India</t>
  </si>
  <si>
    <t>INE084A01016</t>
  </si>
  <si>
    <t>Adani Green Energy Ltd.</t>
  </si>
  <si>
    <t>INE364U01010</t>
  </si>
  <si>
    <t>VARUN BEVERAGES LIMITED</t>
  </si>
  <si>
    <t>INE200M01021</t>
  </si>
  <si>
    <t>Gujarat Fluorochemicals Ltd.</t>
  </si>
  <si>
    <t>INE09N301011</t>
  </si>
  <si>
    <t>Tata Chemicals Ltd.</t>
  </si>
  <si>
    <t>INE092A01019</t>
  </si>
  <si>
    <t>Patanjali Foods Ltd.</t>
  </si>
  <si>
    <t>INE619A01035</t>
  </si>
  <si>
    <t>Thermax Ltd.</t>
  </si>
  <si>
    <t>INE152A01029</t>
  </si>
  <si>
    <t>Rail Vikas Nigam Ltd.</t>
  </si>
  <si>
    <t>INE415G01027</t>
  </si>
  <si>
    <t>Poonawalla Fincorp Ltd.</t>
  </si>
  <si>
    <t>INE511C01022</t>
  </si>
  <si>
    <t>Gland Pharma Ltd.</t>
  </si>
  <si>
    <t>INE068V01023</t>
  </si>
  <si>
    <t>CRISIL Ltd.</t>
  </si>
  <si>
    <t>INE007A01025</t>
  </si>
  <si>
    <t>Motherson Sumi Wiring India Ltd.</t>
  </si>
  <si>
    <t>INE0FS801015</t>
  </si>
  <si>
    <t>Schaeffler India Ltd.</t>
  </si>
  <si>
    <t>INE513A01022</t>
  </si>
  <si>
    <t>Linde India Ltd.</t>
  </si>
  <si>
    <t>INE473A01011</t>
  </si>
  <si>
    <t>Sundram Fasteners Ltd.</t>
  </si>
  <si>
    <t>INE387A01021</t>
  </si>
  <si>
    <t>SKF India Ltd.</t>
  </si>
  <si>
    <t>INE640A01023</t>
  </si>
  <si>
    <t>One 97 Communications Ltd.</t>
  </si>
  <si>
    <t>INE982J01020</t>
  </si>
  <si>
    <t>General Insurance Corporation of India</t>
  </si>
  <si>
    <t>INE481Y01014</t>
  </si>
  <si>
    <t>Bata India Ltd.</t>
  </si>
  <si>
    <t>INE176A01028</t>
  </si>
  <si>
    <t>Bajaj Holdings &amp; Investment Ltd.</t>
  </si>
  <si>
    <t>INE118A01012</t>
  </si>
  <si>
    <t>GlaxoSmithKline Pharmaceuticals Ltd.</t>
  </si>
  <si>
    <t>INE159A01016</t>
  </si>
  <si>
    <t>Timken India Ltd.</t>
  </si>
  <si>
    <t>INE325A01013</t>
  </si>
  <si>
    <t>Honeywell Automation India Ltd.</t>
  </si>
  <si>
    <t>INE671A01010</t>
  </si>
  <si>
    <t>Hindustan Zinc Ltd.</t>
  </si>
  <si>
    <t>INE267A01025</t>
  </si>
  <si>
    <t>Star Health &amp; Allied Insurance Co Ltd.</t>
  </si>
  <si>
    <t>INE575P01011</t>
  </si>
  <si>
    <t>Adani Energy Solutions Ltd.</t>
  </si>
  <si>
    <t>INE931S01010</t>
  </si>
  <si>
    <t>Bayer Cropscience Ltd.</t>
  </si>
  <si>
    <t>INE462A01022</t>
  </si>
  <si>
    <t>Pfizer Ltd.</t>
  </si>
  <si>
    <t>INE182A01018</t>
  </si>
  <si>
    <t>ZF Commercial Vehicle Ctrl Sys Ind Ltd.</t>
  </si>
  <si>
    <t>INE342J01019</t>
  </si>
  <si>
    <t>ICICI Securities Ltd.</t>
  </si>
  <si>
    <t>INE763G01038</t>
  </si>
  <si>
    <t>Adani Total Gas Ltd.</t>
  </si>
  <si>
    <t>INE399L01023</t>
  </si>
  <si>
    <t>The New India Assurance Company Ltd.</t>
  </si>
  <si>
    <t>INE470Y01017</t>
  </si>
  <si>
    <t>Vedant Fashions Ltd.</t>
  </si>
  <si>
    <t>INE825V01034</t>
  </si>
  <si>
    <t>Relaxo Footwears Ltd.</t>
  </si>
  <si>
    <t>INE131B01039</t>
  </si>
  <si>
    <t>Devyani International Ltd.</t>
  </si>
  <si>
    <t>INE872J01023</t>
  </si>
  <si>
    <t>Bank of Maharashtra</t>
  </si>
  <si>
    <t>INE457A01014</t>
  </si>
  <si>
    <t>Life Insurance Corporation of India</t>
  </si>
  <si>
    <t>INE0J1Y01017</t>
  </si>
  <si>
    <t>Kansai Nerolac Paints Ltd.</t>
  </si>
  <si>
    <t>INE531A01024</t>
  </si>
  <si>
    <t>Trident Ltd.</t>
  </si>
  <si>
    <t>INE064C01022</t>
  </si>
  <si>
    <t>Godrej Industries Ltd.</t>
  </si>
  <si>
    <t>INE233A01035</t>
  </si>
  <si>
    <t>SBI Cards &amp; Payment Services Ltd.</t>
  </si>
  <si>
    <t>INE018E01016</t>
  </si>
  <si>
    <t>Sumitomo Chemical India Ltd.</t>
  </si>
  <si>
    <t>INE258G01013</t>
  </si>
  <si>
    <t>Fertilizers &amp; Chemicals Travancore Ltd.</t>
  </si>
  <si>
    <t>INE188A01015</t>
  </si>
  <si>
    <t>Vinati Organics Ltd.</t>
  </si>
  <si>
    <t>INE410B01037</t>
  </si>
  <si>
    <t>Rajesh Exports Ltd.</t>
  </si>
  <si>
    <t>INE343B01030</t>
  </si>
  <si>
    <t>Whirlpool of India Ltd.</t>
  </si>
  <si>
    <t>INE716A01013</t>
  </si>
  <si>
    <t>Blue Dart Express Ltd.</t>
  </si>
  <si>
    <t>INE233B01017</t>
  </si>
  <si>
    <t>Procter &amp; Gamble Hygiene&amp;HealthCare Ltd.</t>
  </si>
  <si>
    <t>INE179A01014</t>
  </si>
  <si>
    <t>Adani Wilmar Ltd.</t>
  </si>
  <si>
    <t>INE699H01024</t>
  </si>
  <si>
    <t>Edelweiss NIFTY Large Mid Cap 250 Index Fund</t>
  </si>
  <si>
    <t>PORTFOLIO STATEMENT OF EDELWEISS NIFTY MIDCAP150 MOMENTUM 50 INDEX FUND AS ON FEBRUARY 29, 2024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</si>
  <si>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</si>
  <si>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</si>
  <si>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</si>
  <si>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FEBRUARY 29, 2024</t>
  </si>
  <si>
    <t>(An open-ended equity)</t>
  </si>
  <si>
    <t>(b) Exchange Traded Commodity Derivatives</t>
  </si>
  <si>
    <t>SILVER-05Mar2024-MCX</t>
  </si>
  <si>
    <t>GOLD-05Apr2024-MCX</t>
  </si>
  <si>
    <t>SILVER-03May2024-MCX</t>
  </si>
  <si>
    <t>SILVERMINI-30Apr2024-MCX1</t>
  </si>
  <si>
    <t>GOLD-05Jun2024-MCX</t>
  </si>
  <si>
    <t>6.80% AXIS FIN LTD NCD R 18-11-26**</t>
  </si>
  <si>
    <t>INE891K07721</t>
  </si>
  <si>
    <t>8.0359% KOTAK MAH INVEST NCD R 06-10-26**</t>
  </si>
  <si>
    <t>INE975F07IM9</t>
  </si>
  <si>
    <t>7.50% NABARD NCD SR 24A RED 31-08-2026</t>
  </si>
  <si>
    <t>INE261F08EA6</t>
  </si>
  <si>
    <t>7.8445% TATA CAP HSG FIN SR A 18-09-2026**</t>
  </si>
  <si>
    <t>INE033L07IC6</t>
  </si>
  <si>
    <t>6.35% HDB FIN A1 FX 169 RED 11-09-26**</t>
  </si>
  <si>
    <t>INE756I07DX5</t>
  </si>
  <si>
    <t>7.90% BAJAJ FIN LTD NCD RED 17-11-2025**</t>
  </si>
  <si>
    <t>INE296A07SF4</t>
  </si>
  <si>
    <t>7.37% GOVT OF INDIA RED 23-10-2028</t>
  </si>
  <si>
    <t>IN0020230101</t>
  </si>
  <si>
    <t>Others</t>
  </si>
  <si>
    <t>a) Silver</t>
  </si>
  <si>
    <t>Silver</t>
  </si>
  <si>
    <t>Edelweiss Multi Asset Allocation Fund</t>
  </si>
  <si>
    <t>PORTFOLIO STATEMENT OF EDELWEISS MULTI CAP FUND AS ON FEBRUARY 29, 2024</t>
  </si>
  <si>
    <t>(An open-ended equity scheme investing across large cap, mid cap, small cap stocks)</t>
  </si>
  <si>
    <t>Birla Corporation Ltd.</t>
  </si>
  <si>
    <t>INE340A01012</t>
  </si>
  <si>
    <t>Chalet Hotels Ltd.</t>
  </si>
  <si>
    <t>INE427F01016</t>
  </si>
  <si>
    <t>Central Depository Services (I) Ltd.</t>
  </si>
  <si>
    <t>INE736A01011</t>
  </si>
  <si>
    <t>Edelweiss Multi Cap Fund</t>
  </si>
  <si>
    <t>Nifty 500 MultiCap 50:25:25 TRI</t>
  </si>
  <si>
    <t>PORTFOLIO STATEMENT OF EDELWEISS RECENTLY LISTED IPO FUND AS ON FEBRUARY 29, 2024</t>
  </si>
  <si>
    <t>(An open ended equity scheme following investment theme of investing in recently listed 100 companies or upcoming Initial Public Offer (IPOs).)</t>
  </si>
  <si>
    <t>Global Health Ltd.</t>
  </si>
  <si>
    <t>INE474Q01031</t>
  </si>
  <si>
    <t>KFIN Technologies Pvt Ltd.</t>
  </si>
  <si>
    <t>INE138Y01010</t>
  </si>
  <si>
    <t>Rainbow Children's Medicare Ltd.</t>
  </si>
  <si>
    <t>INE961O01016</t>
  </si>
  <si>
    <t>Five Star Business Finance Ltd.</t>
  </si>
  <si>
    <t>INE128S01021</t>
  </si>
  <si>
    <t>Fusion Micro Finance Ltd.</t>
  </si>
  <si>
    <t>INE139R01012</t>
  </si>
  <si>
    <t>Syrma Sgs Technology Ltd.</t>
  </si>
  <si>
    <t>INE0DYJ01015</t>
  </si>
  <si>
    <t>Samhi Hotels Ltd.</t>
  </si>
  <si>
    <t>INE08U801020</t>
  </si>
  <si>
    <t>Latent View Analytics Ltd.</t>
  </si>
  <si>
    <t>INE0I7C01011</t>
  </si>
  <si>
    <t>Cyient DLM Ltd.</t>
  </si>
  <si>
    <t>INE055S01018</t>
  </si>
  <si>
    <t>Jupiter Life Line Hospitals Ltd.</t>
  </si>
  <si>
    <t>INE682M01012</t>
  </si>
  <si>
    <t>Landmark Cars Ltd.</t>
  </si>
  <si>
    <t>INE559R01029</t>
  </si>
  <si>
    <t>Data Patterns (India) Ltd.</t>
  </si>
  <si>
    <t>INE0IX101010</t>
  </si>
  <si>
    <t>Azad Engineering Ltd.</t>
  </si>
  <si>
    <t>INE02IJ01035</t>
  </si>
  <si>
    <t>Aether Industries Ltd.</t>
  </si>
  <si>
    <t>INE0BWX01014</t>
  </si>
  <si>
    <t>Utkarsh Small Finance Bank Ltd.</t>
  </si>
  <si>
    <t>INE735W01017</t>
  </si>
  <si>
    <t>Inox India Ltd.</t>
  </si>
  <si>
    <t>INE616N01034</t>
  </si>
  <si>
    <t>Happy Forgings Ltd.</t>
  </si>
  <si>
    <t>INE330T01021</t>
  </si>
  <si>
    <t>R R Kabel Ltd.</t>
  </si>
  <si>
    <t>INE777K01022</t>
  </si>
  <si>
    <t>SBFC Finance Ltd.</t>
  </si>
  <si>
    <t>INE423Y01016</t>
  </si>
  <si>
    <t>Uniparts India Ltd.</t>
  </si>
  <si>
    <t>INE244O01017</t>
  </si>
  <si>
    <t>Updater Services Ltd.</t>
  </si>
  <si>
    <t>INE851I01011</t>
  </si>
  <si>
    <t>Divgi Torqtransfer Systems Ltd.</t>
  </si>
  <si>
    <t>INE753U01022</t>
  </si>
  <si>
    <t>Innova Captab Ltd.</t>
  </si>
  <si>
    <t>INE0DUT01020</t>
  </si>
  <si>
    <t>C.E. Info Systems Ltd.</t>
  </si>
  <si>
    <t>INE0BV301023</t>
  </si>
  <si>
    <t>Ami Organics Ltd.</t>
  </si>
  <si>
    <t>INE00FF01017</t>
  </si>
  <si>
    <t>Cello World Ltd.</t>
  </si>
  <si>
    <t>INE0LMW01024</t>
  </si>
  <si>
    <t>Doms Industries Ltd.</t>
  </si>
  <si>
    <t>INE321T01012</t>
  </si>
  <si>
    <t>Household Products</t>
  </si>
  <si>
    <t>Sai Silk (Kalamandir) Ltd.</t>
  </si>
  <si>
    <t>INE438K01021</t>
  </si>
  <si>
    <t>Clean Science and Technology Ltd.</t>
  </si>
  <si>
    <t>INE227W01023</t>
  </si>
  <si>
    <t>Juniper Hotels Ltd.</t>
  </si>
  <si>
    <t>INE696F01016</t>
  </si>
  <si>
    <t>Blue Jet Healthcare Ltd.</t>
  </si>
  <si>
    <t>INE0KBH01020</t>
  </si>
  <si>
    <t>Go Fashion (India) Ltd.</t>
  </si>
  <si>
    <t>INE0BJS01011</t>
  </si>
  <si>
    <t>Flair Writing Industries Ltd.</t>
  </si>
  <si>
    <t>INE00Y201027</t>
  </si>
  <si>
    <t>Edelweiss Recently Listed IPO Fund</t>
  </si>
  <si>
    <t>PORTFOLIO STATEMENT OF EDELWEISS NIFTY NEXT 50 INDEX FUND AS ON FEBRUARY 29,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</si>
  <si>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</si>
  <si>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</si>
  <si>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</si>
  <si>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FEBRUARY 29, 2024</t>
  </si>
  <si>
    <t>(An open ended hybrid scheme investing predominantly in equity and equity related instruments)</t>
  </si>
  <si>
    <t>Nifty Bank 28/03/2024</t>
  </si>
  <si>
    <t>EDELWEISS-NIFTY 50-INDEX FUND</t>
  </si>
  <si>
    <t>INF754K01NB3</t>
  </si>
  <si>
    <t>Direct Plan IDCW</t>
  </si>
  <si>
    <t>Regular Plan IDCW</t>
  </si>
  <si>
    <t>Edelweiss Aggressive Hybrid Fund</t>
  </si>
  <si>
    <t>PORTFOLIO STATEMENT OF EDELWEISS NIFTY SMALLCAP 250 INDEX FUND AS ON FEBRUARY 29, 2024</t>
  </si>
  <si>
    <t>(An Open-ended Equity Scheme replicating Nifty Smallcap 250 Index)</t>
  </si>
  <si>
    <t>BSE Ltd.</t>
  </si>
  <si>
    <t>INE118H01025</t>
  </si>
  <si>
    <t>Cyient Ltd.</t>
  </si>
  <si>
    <t>INE136B01020</t>
  </si>
  <si>
    <t>Blue Star Ltd.</t>
  </si>
  <si>
    <t>INE472A01039</t>
  </si>
  <si>
    <t>Sonata Software Ltd.</t>
  </si>
  <si>
    <t>INE269A01021</t>
  </si>
  <si>
    <t>Elgi Equipments Ltd.</t>
  </si>
  <si>
    <t>INE285A01027</t>
  </si>
  <si>
    <t>REDINGTON LIMITED</t>
  </si>
  <si>
    <t>INE891D01026</t>
  </si>
  <si>
    <t>NCC Ltd.</t>
  </si>
  <si>
    <t>INE868B01028</t>
  </si>
  <si>
    <t>IIFL Finance Ltd.</t>
  </si>
  <si>
    <t>INE530B01024</t>
  </si>
  <si>
    <t>Computer Age Management Services Ltd.</t>
  </si>
  <si>
    <t>INE596I01012</t>
  </si>
  <si>
    <t>Gujarat State Petronet Ltd.</t>
  </si>
  <si>
    <t>INE246F01010</t>
  </si>
  <si>
    <t>Apar Industries Ltd.</t>
  </si>
  <si>
    <t>INE372A01015</t>
  </si>
  <si>
    <t>Amara Raja Energy &amp; Mobility Ltd.</t>
  </si>
  <si>
    <t>INE885A01032</t>
  </si>
  <si>
    <t>Castrol India Ltd.</t>
  </si>
  <si>
    <t>INE172A01027</t>
  </si>
  <si>
    <t>The Great Eastern Shipping Company Ltd.</t>
  </si>
  <si>
    <t>INE017A01032</t>
  </si>
  <si>
    <t>Intellect Design Arena Ltd.</t>
  </si>
  <si>
    <t>INE306R01017</t>
  </si>
  <si>
    <t>Tata Investment Corporation Ltd.</t>
  </si>
  <si>
    <t>INE672A01018</t>
  </si>
  <si>
    <t>Housing &amp; Urban Development Corp Ltd.</t>
  </si>
  <si>
    <t>INE031A01017</t>
  </si>
  <si>
    <t>HFCL Ltd.</t>
  </si>
  <si>
    <t>INE548A01028</t>
  </si>
  <si>
    <t>Kalpataru Projects International Ltd.</t>
  </si>
  <si>
    <t>INE220B01022</t>
  </si>
  <si>
    <t>National Buildings Construction Corporation Ltd.</t>
  </si>
  <si>
    <t>INE095N01031</t>
  </si>
  <si>
    <t>IRB Infrastructure Developers Ltd.</t>
  </si>
  <si>
    <t>INE821I01022</t>
  </si>
  <si>
    <t>Narayana Hrudayalaya ltd.</t>
  </si>
  <si>
    <t>INE410P01011</t>
  </si>
  <si>
    <t>Natco Pharma Ltd.</t>
  </si>
  <si>
    <t>INE987B01026</t>
  </si>
  <si>
    <t>Kalyan Jewellers India Ltd.</t>
  </si>
  <si>
    <t>INE303R01014</t>
  </si>
  <si>
    <t>Lakshmi Machine Works Ltd.</t>
  </si>
  <si>
    <t>INE269B01029</t>
  </si>
  <si>
    <t>EIH Ltd.</t>
  </si>
  <si>
    <t>INE230A01023</t>
  </si>
  <si>
    <t>SJVN Ltd.</t>
  </si>
  <si>
    <t>INE002L01015</t>
  </si>
  <si>
    <t>Nippon Life India Asset Management Ltd.</t>
  </si>
  <si>
    <t>INE298J01013</t>
  </si>
  <si>
    <t>360 One Wam Ltd.</t>
  </si>
  <si>
    <t>INE466L01038</t>
  </si>
  <si>
    <t>Indiabulls Housing Finance Ltd.</t>
  </si>
  <si>
    <t>INE148I01020</t>
  </si>
  <si>
    <t>Olectra Greentech Ltd.</t>
  </si>
  <si>
    <t>INE260D01016</t>
  </si>
  <si>
    <t>Piramal Pharma Ltd.</t>
  </si>
  <si>
    <t>INE0DK501011</t>
  </si>
  <si>
    <t>CESC Ltd.</t>
  </si>
  <si>
    <t>INE486A01021</t>
  </si>
  <si>
    <t>Sanofi India Ltd.</t>
  </si>
  <si>
    <t>INE058A01010</t>
  </si>
  <si>
    <t>Ircon International Ltd.</t>
  </si>
  <si>
    <t>INE962Y01021</t>
  </si>
  <si>
    <t>Century Textiles &amp; Industries Ltd.</t>
  </si>
  <si>
    <t>INE055A01016</t>
  </si>
  <si>
    <t>Paper, Forest &amp; Jute Products</t>
  </si>
  <si>
    <t>Poly Medicure Ltd.</t>
  </si>
  <si>
    <t>INE205C01021</t>
  </si>
  <si>
    <t>Healthcare Equipment &amp; Supplies</t>
  </si>
  <si>
    <t>PNB Housing Finance Ltd.</t>
  </si>
  <si>
    <t>INE572E01012</t>
  </si>
  <si>
    <t>NMDC Steel Ltd.</t>
  </si>
  <si>
    <t>INE0NNS01018</t>
  </si>
  <si>
    <t>Tanla Platforms Ltd.</t>
  </si>
  <si>
    <t>INE483C01032</t>
  </si>
  <si>
    <t>Finolex Cables Ltd.</t>
  </si>
  <si>
    <t>INE235A01022</t>
  </si>
  <si>
    <t>Aavas Financiers Ltd.</t>
  </si>
  <si>
    <t>INE216P01012</t>
  </si>
  <si>
    <t>Affle (India) Ltd.</t>
  </si>
  <si>
    <t>INE00WC01027</t>
  </si>
  <si>
    <t>Lemon Tree Hotels Ltd.</t>
  </si>
  <si>
    <t>INE970X01018</t>
  </si>
  <si>
    <t>Aptus Value Housing Finance India Ltd.</t>
  </si>
  <si>
    <t>INE852O01025</t>
  </si>
  <si>
    <t>Welspun Corp Ltd.</t>
  </si>
  <si>
    <t>INE191B01025</t>
  </si>
  <si>
    <t>Hitachi Energy India Ltd.</t>
  </si>
  <si>
    <t>INE07Y701011</t>
  </si>
  <si>
    <t>Sterling &amp; Wilson Renewable Energy Ltd.</t>
  </si>
  <si>
    <t>INE00M201021</t>
  </si>
  <si>
    <t>Granules India Ltd.</t>
  </si>
  <si>
    <t>INE101D01020</t>
  </si>
  <si>
    <t>Firstsource Solutions Ltd.</t>
  </si>
  <si>
    <t>INE684F01012</t>
  </si>
  <si>
    <t>Jyothy Labs Ltd.</t>
  </si>
  <si>
    <t>INE668F01031</t>
  </si>
  <si>
    <t>Finolex Industries Ltd.</t>
  </si>
  <si>
    <t>INE183A01024</t>
  </si>
  <si>
    <t>Zensar Technologies Ltd.</t>
  </si>
  <si>
    <t>INE520A01027</t>
  </si>
  <si>
    <t>Cochin Shipyard Ltd.</t>
  </si>
  <si>
    <t>INE704P01025</t>
  </si>
  <si>
    <t>EID Parry India Ltd.</t>
  </si>
  <si>
    <t>INE126A01031</t>
  </si>
  <si>
    <t>Raymond Ltd.</t>
  </si>
  <si>
    <t>INE301A01014</t>
  </si>
  <si>
    <t>CEAT Ltd.</t>
  </si>
  <si>
    <t>INE482A01020</t>
  </si>
  <si>
    <t>BEML Ltd.</t>
  </si>
  <si>
    <t>INE258A01016</t>
  </si>
  <si>
    <t>Capri Global Capital Ltd.</t>
  </si>
  <si>
    <t>INE180C01026</t>
  </si>
  <si>
    <t>Asahi India Glass Ltd.</t>
  </si>
  <si>
    <t>INE439A01020</t>
  </si>
  <si>
    <t>Happiest Minds Technologies Ltd.</t>
  </si>
  <si>
    <t>INE419U01012</t>
  </si>
  <si>
    <t>Engineers India Ltd.</t>
  </si>
  <si>
    <t>INE510A01028</t>
  </si>
  <si>
    <t>Motilal Oswal Financial Services Ltd.</t>
  </si>
  <si>
    <t>INE338I01027</t>
  </si>
  <si>
    <t>Gujarat Pipavav Port Ltd.</t>
  </si>
  <si>
    <t>INE517F01014</t>
  </si>
  <si>
    <t>Sobha Ltd.</t>
  </si>
  <si>
    <t>INE671H01015</t>
  </si>
  <si>
    <t>V-Guard Industries Ltd.</t>
  </si>
  <si>
    <t>INE951I01027</t>
  </si>
  <si>
    <t>Alembic Pharmaceuticals Ltd.</t>
  </si>
  <si>
    <t>INE901L01018</t>
  </si>
  <si>
    <t>Eclerx Services Ltd.</t>
  </si>
  <si>
    <t>INE738I01010</t>
  </si>
  <si>
    <t>Aegis Logistics Ltd.</t>
  </si>
  <si>
    <t>INE208C01025</t>
  </si>
  <si>
    <t>Jindal Saw Ltd.</t>
  </si>
  <si>
    <t>INE324A01024</t>
  </si>
  <si>
    <t>Sapphire Foods India Ltd.</t>
  </si>
  <si>
    <t>INE806T01012</t>
  </si>
  <si>
    <t>Aster DM Healthcare Ltd.</t>
  </si>
  <si>
    <t>INE914M01019</t>
  </si>
  <si>
    <t>Triveni Turbine Ltd.</t>
  </si>
  <si>
    <t>INE152M01016</t>
  </si>
  <si>
    <t>CIE Automotive India Ltd.</t>
  </si>
  <si>
    <t>INE536H01010</t>
  </si>
  <si>
    <t>Usha Martin Ltd.</t>
  </si>
  <si>
    <t>INE228A01035</t>
  </si>
  <si>
    <t>Swan Energy Ltd.</t>
  </si>
  <si>
    <t>INE665A01038</t>
  </si>
  <si>
    <t>Infibeam Avenues Ltd.</t>
  </si>
  <si>
    <t>INE483S01020</t>
  </si>
  <si>
    <t>Gillette India Ltd.</t>
  </si>
  <si>
    <t>INE322A01010</t>
  </si>
  <si>
    <t>RITES LTD.</t>
  </si>
  <si>
    <t>INE320J01015</t>
  </si>
  <si>
    <t>PCBL Ltd.</t>
  </si>
  <si>
    <t>INE602A01031</t>
  </si>
  <si>
    <t>NLC India Ltd.</t>
  </si>
  <si>
    <t>INE589A01014</t>
  </si>
  <si>
    <t>Indian Overseas Bank</t>
  </si>
  <si>
    <t>INE565A01014</t>
  </si>
  <si>
    <t>Mastek Ltd.</t>
  </si>
  <si>
    <t>INE759A01021</t>
  </si>
  <si>
    <t>Gujarat State Fertilizers &amp; Chem Ltd.</t>
  </si>
  <si>
    <t>INE026A01025</t>
  </si>
  <si>
    <t>DCM Shriram Ltd.</t>
  </si>
  <si>
    <t>INE499A01024</t>
  </si>
  <si>
    <t>IDBI Bank Ltd.</t>
  </si>
  <si>
    <t>INE008A01015</t>
  </si>
  <si>
    <t>Shyam Metalics And Energy Ltd.</t>
  </si>
  <si>
    <t>INE810G01011</t>
  </si>
  <si>
    <t>Tata Teleservices (Maharashtra) Ltd.</t>
  </si>
  <si>
    <t>INE517B01013</t>
  </si>
  <si>
    <t>Jubilant Pharmova Ltd.</t>
  </si>
  <si>
    <t>INE700A01033</t>
  </si>
  <si>
    <t>Vardhman Textiles Ltd.</t>
  </si>
  <si>
    <t>INE825A01020</t>
  </si>
  <si>
    <t>Mahindra Lifespace Developers Ltd.</t>
  </si>
  <si>
    <t>INE813A01018</t>
  </si>
  <si>
    <t>BLS International Services Ltd.</t>
  </si>
  <si>
    <t>INE153T01027</t>
  </si>
  <si>
    <t>Welspun Living Ltd.</t>
  </si>
  <si>
    <t>INE192B01031</t>
  </si>
  <si>
    <t>Route Mobile Ltd.</t>
  </si>
  <si>
    <t>INE450U01017</t>
  </si>
  <si>
    <t>Godfrey Phillips India Ltd.</t>
  </si>
  <si>
    <t>INE260B01028</t>
  </si>
  <si>
    <t>Cigarettes &amp; Tobacco Products</t>
  </si>
  <si>
    <t>TV18 Broadcast Ltd.</t>
  </si>
  <si>
    <t>INE886H01027</t>
  </si>
  <si>
    <t>Procter &amp; Gamble Health Ltd.</t>
  </si>
  <si>
    <t>INE199A01012</t>
  </si>
  <si>
    <t>Mangalore Refinery &amp; Petrochemicals Ltd.</t>
  </si>
  <si>
    <t>INE103A01014</t>
  </si>
  <si>
    <t>Graphite India Ltd.</t>
  </si>
  <si>
    <t>INE371A01025</t>
  </si>
  <si>
    <t>Safari Industries India Ltd.</t>
  </si>
  <si>
    <t>INE429E01023</t>
  </si>
  <si>
    <t>Eris Lifesciences Ltd.</t>
  </si>
  <si>
    <t>INE406M01024</t>
  </si>
  <si>
    <t>Sheela Foam Ltd.</t>
  </si>
  <si>
    <t>INE916U01025</t>
  </si>
  <si>
    <t>Godawari Power And Ispat Ltd.</t>
  </si>
  <si>
    <t>INE177H01021</t>
  </si>
  <si>
    <t>JM Financial Ltd.</t>
  </si>
  <si>
    <t>INE780C01023</t>
  </si>
  <si>
    <t>Jbm Auto Ltd.</t>
  </si>
  <si>
    <t>INE927D01044</t>
  </si>
  <si>
    <t>Archean Chemical Industries Ltd.</t>
  </si>
  <si>
    <t>INE128X01021</t>
  </si>
  <si>
    <t>KSB Ltd.</t>
  </si>
  <si>
    <t>INE999A01015</t>
  </si>
  <si>
    <t>Central Bank of India</t>
  </si>
  <si>
    <t>INE483A01010</t>
  </si>
  <si>
    <t>Restaurant Brands Asia Ltd.</t>
  </si>
  <si>
    <t>INE07T201019</t>
  </si>
  <si>
    <t>VIP Industries Ltd.</t>
  </si>
  <si>
    <t>INE054A01027</t>
  </si>
  <si>
    <t>Shree Renuka Sugars Ltd.</t>
  </si>
  <si>
    <t>INE087H01022</t>
  </si>
  <si>
    <t>UTI Asset Management Company Ltd.</t>
  </si>
  <si>
    <t>INE094J01016</t>
  </si>
  <si>
    <t>MTAR Technologies Ltd.</t>
  </si>
  <si>
    <t>INE864I01014</t>
  </si>
  <si>
    <t>Rain Industries Ltd.</t>
  </si>
  <si>
    <t>INE855B01025</t>
  </si>
  <si>
    <t>Alok Industries Ltd.</t>
  </si>
  <si>
    <t>INE270A01029</t>
  </si>
  <si>
    <t>UCO Bank</t>
  </si>
  <si>
    <t>INE691A01018</t>
  </si>
  <si>
    <t>Deepak Fertilizers &amp; Petrochem Corp Ltd.</t>
  </si>
  <si>
    <t>INE501A01019</t>
  </si>
  <si>
    <t>Chemplast Sanmar Ltd.</t>
  </si>
  <si>
    <t>INE488A01050</t>
  </si>
  <si>
    <t>Medplus Health Services Ltd.</t>
  </si>
  <si>
    <t>INE804L01022</t>
  </si>
  <si>
    <t>Nuvoco Vistas Corporation Ltd.</t>
  </si>
  <si>
    <t>INE118D01016</t>
  </si>
  <si>
    <t>Fine Organic Industries Ltd.</t>
  </si>
  <si>
    <t>INE686Y01026</t>
  </si>
  <si>
    <t>Quess Corp Ltd.</t>
  </si>
  <si>
    <t>INE615P01015</t>
  </si>
  <si>
    <t>Suprajit Engineering Ltd.</t>
  </si>
  <si>
    <t>INE399C01030</t>
  </si>
  <si>
    <t>Saregama India Ltd.</t>
  </si>
  <si>
    <t>INE979A01025</t>
  </si>
  <si>
    <t>Bombay Burmah Trading Corporation Ltd.</t>
  </si>
  <si>
    <t>INE050A01025</t>
  </si>
  <si>
    <t>TTK Prestige Ltd.</t>
  </si>
  <si>
    <t>INE690A01028</t>
  </si>
  <si>
    <t>Vijaya Diagnostic Centre Ltd.</t>
  </si>
  <si>
    <t>INE043W01024</t>
  </si>
  <si>
    <t>Alkyl Amines Chemicals Ltd.</t>
  </si>
  <si>
    <t>INE150B01039</t>
  </si>
  <si>
    <t>Easy Trip Planners Ltd.</t>
  </si>
  <si>
    <t>INE07O001026</t>
  </si>
  <si>
    <t>RattanIndia Enterprises Ltd.</t>
  </si>
  <si>
    <t>INE834M01019</t>
  </si>
  <si>
    <t>Ingersoll Rand (India) Ltd.</t>
  </si>
  <si>
    <t>INE177A01018</t>
  </si>
  <si>
    <t>ITI Ltd.</t>
  </si>
  <si>
    <t>INE248A01017</t>
  </si>
  <si>
    <t>Brightcom Group Ltd.</t>
  </si>
  <si>
    <t>INE425B01027</t>
  </si>
  <si>
    <t>JK Paper Ltd.</t>
  </si>
  <si>
    <t>INE789E01012</t>
  </si>
  <si>
    <t>Triveni Engineering &amp; Industries Ltd.</t>
  </si>
  <si>
    <t>INE256C01024</t>
  </si>
  <si>
    <t>Shoppers Stop Ltd.</t>
  </si>
  <si>
    <t>INE498B01024</t>
  </si>
  <si>
    <t>Mahindra Holidays &amp; Resorts India Ltd.</t>
  </si>
  <si>
    <t>INE998I01010</t>
  </si>
  <si>
    <t>HEG Ltd.</t>
  </si>
  <si>
    <t>INE545A01016</t>
  </si>
  <si>
    <t>Ujjivan Small Finance Bank Ltd.</t>
  </si>
  <si>
    <t>INE551W01018</t>
  </si>
  <si>
    <t>Network18 Media &amp; Investments Ltd.</t>
  </si>
  <si>
    <t>INE870H01013</t>
  </si>
  <si>
    <t>Gujarat Ambuja Exports Ltd.</t>
  </si>
  <si>
    <t>INE036B01030</t>
  </si>
  <si>
    <t>Galaxy Surfactants Ltd.</t>
  </si>
  <si>
    <t>INE600K01018</t>
  </si>
  <si>
    <t>Sun Pharma Advanced Research Co. Ltd.</t>
  </si>
  <si>
    <t>INE232I01014</t>
  </si>
  <si>
    <t>BOROSIL RENEWABLES LTD.</t>
  </si>
  <si>
    <t>INE666D01022</t>
  </si>
  <si>
    <t>Allcargo Logistics Ltd.</t>
  </si>
  <si>
    <t>INE418H01029</t>
  </si>
  <si>
    <t>Sterlite Technologies Ltd.</t>
  </si>
  <si>
    <t>INE089C01029</t>
  </si>
  <si>
    <t>EPL Ltd.</t>
  </si>
  <si>
    <t>INE255A01020</t>
  </si>
  <si>
    <t>Prince Pipes And Fittings Ltd.</t>
  </si>
  <si>
    <t>INE689W01016</t>
  </si>
  <si>
    <t>Orient Electric Ltd.</t>
  </si>
  <si>
    <t>INE142Z01019</t>
  </si>
  <si>
    <t>Delta Corp Ltd.</t>
  </si>
  <si>
    <t>INE124G01033</t>
  </si>
  <si>
    <t>G R Infraprojects Ltd.</t>
  </si>
  <si>
    <t>INE201P01022</t>
  </si>
  <si>
    <t>Nazara Technologies Limited</t>
  </si>
  <si>
    <t>INE418L01021</t>
  </si>
  <si>
    <t>Vaibhav Global Ltd.</t>
  </si>
  <si>
    <t>INE884A01027</t>
  </si>
  <si>
    <t>Balaji Amines Ltd.</t>
  </si>
  <si>
    <t>INE050E01027</t>
  </si>
  <si>
    <t>Sunteck Realty Ltd.</t>
  </si>
  <si>
    <t>INE805D01034</t>
  </si>
  <si>
    <t>KRBL Ltd.</t>
  </si>
  <si>
    <t>INE001B01026</t>
  </si>
  <si>
    <t>Anupam Rasayan India Limited</t>
  </si>
  <si>
    <t>INE930P01018</t>
  </si>
  <si>
    <t>FDC Ltd.</t>
  </si>
  <si>
    <t>INE258B01022</t>
  </si>
  <si>
    <t>Rallis India Ltd.</t>
  </si>
  <si>
    <t>INE613A01020</t>
  </si>
  <si>
    <t>Prism Johnson Ltd.</t>
  </si>
  <si>
    <t>INE010A01011</t>
  </si>
  <si>
    <t>Just Dial Ltd.</t>
  </si>
  <si>
    <t>INE599M01018</t>
  </si>
  <si>
    <t>Zydus Wellness Ltd.</t>
  </si>
  <si>
    <t>INE768C01010</t>
  </si>
  <si>
    <t>Avanti Feeds Ltd.</t>
  </si>
  <si>
    <t>INE871C01038</t>
  </si>
  <si>
    <t>Rashtriya Chemicals and Fertilizers Ltd.</t>
  </si>
  <si>
    <t>INE027A01015</t>
  </si>
  <si>
    <t>Campus Activewear Ltd.</t>
  </si>
  <si>
    <t>INE278Y01022</t>
  </si>
  <si>
    <t>Laxmi Organic Industries Ltd.</t>
  </si>
  <si>
    <t>INE576O01020</t>
  </si>
  <si>
    <t>Varroc Engineering Ltd.</t>
  </si>
  <si>
    <t>INE665L01035</t>
  </si>
  <si>
    <t>Glenmark Life Sciences Ltd.</t>
  </si>
  <si>
    <t>INE03Q201024</t>
  </si>
  <si>
    <t>Aarti Drugs Ltd.</t>
  </si>
  <si>
    <t>INE767A01016</t>
  </si>
  <si>
    <t>Symphony Ltd.</t>
  </si>
  <si>
    <t>INE225D01027</t>
  </si>
  <si>
    <t>Gujarat Alkalies and Chemicals Ltd.</t>
  </si>
  <si>
    <t>INE186A01019</t>
  </si>
  <si>
    <t>Epigral Ltd.</t>
  </si>
  <si>
    <t>INE071N01016</t>
  </si>
  <si>
    <t>Indigo Paints Ltd.</t>
  </si>
  <si>
    <t>INE09VQ01012</t>
  </si>
  <si>
    <t>Rossari Biotech Ltd.</t>
  </si>
  <si>
    <t>INE02A801020</t>
  </si>
  <si>
    <t>Polyplex Corporation Ltd.</t>
  </si>
  <si>
    <t>INE633B01018</t>
  </si>
  <si>
    <t>MMTC Ltd.</t>
  </si>
  <si>
    <t>INE123F01029</t>
  </si>
  <si>
    <t>Hle Glascoat Ltd.</t>
  </si>
  <si>
    <t>INE461D01028</t>
  </si>
  <si>
    <t>LUX INDUSTRIES LTD</t>
  </si>
  <si>
    <t>INE150G01020</t>
  </si>
  <si>
    <t>Sharda Cropchem Ltd.</t>
  </si>
  <si>
    <t>INE221J01015</t>
  </si>
  <si>
    <t>Edelweiss NIFTY Smallcap 250 Index Fund</t>
  </si>
  <si>
    <t>PORTFOLIO STATEMENT OF EDELWEISS MID CAP FUND AS ON FEBRUARY 29, 2024</t>
  </si>
  <si>
    <t>(An open ended equity scheme predominantly investing in mid cap stocks)</t>
  </si>
  <si>
    <t>Edelweiss Mid Cap Fund</t>
  </si>
  <si>
    <t>PORTFOLIO STATEMENT OF EDELWEISS GOLD ETF FUND AS ON FEBRUARY 29, 2024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</si>
  <si>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</si>
  <si>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</si>
  <si>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</si>
  <si>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</si>
  <si>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</si>
  <si>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GOLD AND SILVER ETF FOF AS ON FEBRUARY 29, 2024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</si>
  <si>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</si>
  <si>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</si>
  <si>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</si>
  <si>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</si>
  <si>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</si>
  <si>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</si>
  <si>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EDELWEISS  LIQUID FUND AS ON FEBRUARY 29, 2024</t>
  </si>
  <si>
    <t>(An open-ended liquid scheme)</t>
  </si>
  <si>
    <t>8.02% BHARAT PETRO CORP NCD RED 11-03-24**</t>
  </si>
  <si>
    <t>INE029A08057</t>
  </si>
  <si>
    <t>91 DAYS TBILL RED 30-05-2024</t>
  </si>
  <si>
    <t>IN002023X518</t>
  </si>
  <si>
    <t>182 DAYS TBILL RED 16-05-2024</t>
  </si>
  <si>
    <t>IN002023Y342</t>
  </si>
  <si>
    <t>182 DAYS TBILL RED 09-05-2024</t>
  </si>
  <si>
    <t>IN002023Y334</t>
  </si>
  <si>
    <t>91 DAYS TBILL RED 02-05-2024</t>
  </si>
  <si>
    <t>IN002023X450</t>
  </si>
  <si>
    <t>364 DAYS TBILL RED 07-03-2024</t>
  </si>
  <si>
    <t>IN002022Z499</t>
  </si>
  <si>
    <t>91 DAYS TBILL RED 09-05-2024</t>
  </si>
  <si>
    <t>IN002023X468</t>
  </si>
  <si>
    <t>91 DAYS TBILL RED 16-05-2024</t>
  </si>
  <si>
    <t>IN002023X476</t>
  </si>
  <si>
    <t>182 DAYS TBILL RED 11-04-2024</t>
  </si>
  <si>
    <t>IN002023Y292</t>
  </si>
  <si>
    <t>91 DAYS TBILL RED 25-04-2024</t>
  </si>
  <si>
    <t>IN002023X443</t>
  </si>
  <si>
    <t>PUNJAB NATIONAL BANK CD RED 05-03-2024#**</t>
  </si>
  <si>
    <t>INE160A16OB1</t>
  </si>
  <si>
    <t>AXIS BANK LTD CD RED 13-05-2024#**</t>
  </si>
  <si>
    <t>INE238AD6660</t>
  </si>
  <si>
    <t>CANARA BANK CD RED 30-05-2024#**</t>
  </si>
  <si>
    <t>INE476A16XR8</t>
  </si>
  <si>
    <t>INDIAN BANK CD RED 07-03-2024#**</t>
  </si>
  <si>
    <t>INE562A16LM1</t>
  </si>
  <si>
    <t>FITCH A1+</t>
  </si>
  <si>
    <t>AXIS BANK LTD CD RED 16-05-2024#**</t>
  </si>
  <si>
    <t>INE238AD6686</t>
  </si>
  <si>
    <t>BANK OF BARODA CD RED 17-05-2024#</t>
  </si>
  <si>
    <t>INE028A16EJ4</t>
  </si>
  <si>
    <t>UNION BANK OF INDIA CD 20-03-24#**</t>
  </si>
  <si>
    <t>INE692A16GO2</t>
  </si>
  <si>
    <t>CANARA BANK CD RED 04-04-2024#**</t>
  </si>
  <si>
    <t>INE476A16XG1</t>
  </si>
  <si>
    <t>HDFC BANK CD RED 07-03-2024#**</t>
  </si>
  <si>
    <t>INE040A16EI1</t>
  </si>
  <si>
    <t>CANARA BANK CD RED 11-03-2024#**</t>
  </si>
  <si>
    <t>INE476A16XA4</t>
  </si>
  <si>
    <t>UNION BANK OF INDIA CD RED 06-05-2024#**</t>
  </si>
  <si>
    <t>INE692A16GT1</t>
  </si>
  <si>
    <t>CANARA BANK CD RED 08-05-2024#**</t>
  </si>
  <si>
    <t>INE476A16XM9</t>
  </si>
  <si>
    <t>PUNJAB NATIONAL BANK CD RED 10-05-2024#</t>
  </si>
  <si>
    <t>INE160A16OK2</t>
  </si>
  <si>
    <t>BANK OF BARODA CD RED 21-05-2024#**</t>
  </si>
  <si>
    <t>INE028A16EV9</t>
  </si>
  <si>
    <t>BANK OF BARODA CD RED 22-05-2024#**</t>
  </si>
  <si>
    <t>INE028A16EY3</t>
  </si>
  <si>
    <t>BANK OF BARODA CD RED 27-05-2024#**</t>
  </si>
  <si>
    <t>INE028A16EI6</t>
  </si>
  <si>
    <t>CANARA BANK CD RED 07-03-2024#</t>
  </si>
  <si>
    <t>INE476A16WZ3</t>
  </si>
  <si>
    <t>BANK OF BARODA CD RED 12-03-2024#</t>
  </si>
  <si>
    <t>INE028A16EH8</t>
  </si>
  <si>
    <t>PUNJAB NATIONAL BANK CD 07-03-2024#</t>
  </si>
  <si>
    <t>INE160A16NH0</t>
  </si>
  <si>
    <t>PUNJAB NATIONAL BANK CD RED 02-04-2024#</t>
  </si>
  <si>
    <t>INE160A16OD7</t>
  </si>
  <si>
    <t>INDIAN BANK CD RED 05-03-2024#</t>
  </si>
  <si>
    <t>INE562A16LN9</t>
  </si>
  <si>
    <t>RELIANCE INDUSTRIES LTD CP 14-03-24**</t>
  </si>
  <si>
    <t>INE002A14KL7</t>
  </si>
  <si>
    <t>L&amp;T METRO RAIL (HYD) CP 15-04-24**</t>
  </si>
  <si>
    <t>INE128M14761</t>
  </si>
  <si>
    <t>RELIANCE RETAIL VENT CP 15-05-24**</t>
  </si>
  <si>
    <t>INE929O14BJ5</t>
  </si>
  <si>
    <t>EXIM BANK CP RED 22-05-2024**</t>
  </si>
  <si>
    <t>INE514E14RK0</t>
  </si>
  <si>
    <t>SIDBI CP RED 24-05-2024**</t>
  </si>
  <si>
    <t>INE556F14KA4</t>
  </si>
  <si>
    <t>NABARD CP RED 30-05-2024**</t>
  </si>
  <si>
    <t>INE261F14LB7</t>
  </si>
  <si>
    <t>RELIANCE RETAIL VENT CP 01-03-24</t>
  </si>
  <si>
    <t>INE929O14BE6</t>
  </si>
  <si>
    <t>GRASIM IND LTD CP RED 18-03-2024**</t>
  </si>
  <si>
    <t>INE047A14883</t>
  </si>
  <si>
    <t>RELIANCE RETAIL VENT CP 22-03-24**</t>
  </si>
  <si>
    <t>INE929O14BH9</t>
  </si>
  <si>
    <t>CHOLAMANDALAM INV &amp; FI CP RED 22-03-2024**</t>
  </si>
  <si>
    <t>INE121A14VK4</t>
  </si>
  <si>
    <t>TATA MOTORS FIN CP RED 26-03-2024</t>
  </si>
  <si>
    <t>INE477S14BZ2</t>
  </si>
  <si>
    <t>LIC HSG FIN CP RED 24-04-2024**</t>
  </si>
  <si>
    <t>INE115A14EL0</t>
  </si>
  <si>
    <t>SIDBI CP RED 09-05-2024**</t>
  </si>
  <si>
    <t>INE556F14JZ3</t>
  </si>
  <si>
    <t>ICICI SECURITIES CP 17-05-24**</t>
  </si>
  <si>
    <t>INE763G14SZ4</t>
  </si>
  <si>
    <t>RELIANCE RETAIL VENTURES CP 24-05-2024**</t>
  </si>
  <si>
    <t>INE929O14BL1</t>
  </si>
  <si>
    <t>TATA CAPITAL HSNG FIN CP RED 29-05-2024**</t>
  </si>
  <si>
    <t>INE033L14MZ5</t>
  </si>
  <si>
    <t>ICICI SECURITIES CP RED 22-05-2024**</t>
  </si>
  <si>
    <t>INE763G14TC1</t>
  </si>
  <si>
    <t>ICICI SECURITIES CP RED 04-03-2024**</t>
  </si>
  <si>
    <t>INE763G14RX1</t>
  </si>
  <si>
    <t>BOB FIN SOL LTD. CP RED 15-03-2024**</t>
  </si>
  <si>
    <t>INE027214530</t>
  </si>
  <si>
    <t>GODREJ INDUSTRIES LTD CP RED 10-04-2024**</t>
  </si>
  <si>
    <t>INE233A14G24</t>
  </si>
  <si>
    <t>MOTILAL OSWAL FINVEST LTD. CP 08-05-24**</t>
  </si>
  <si>
    <t>INE01WN14AN0</t>
  </si>
  <si>
    <t>ADITYA BIRLA FIN LTD CP RED 13-05-2024**</t>
  </si>
  <si>
    <t>INE860H142K3</t>
  </si>
  <si>
    <t>HERO FINCORP LTD CP RED 15-03-24**</t>
  </si>
  <si>
    <t>INE957N14HA4</t>
  </si>
  <si>
    <t>HERO FINCORP LTD CP RED 20-03-2024**</t>
  </si>
  <si>
    <t>INE957N14HQ0</t>
  </si>
  <si>
    <t>HDFC SECURITIES LTD. CP RED 22-04-2024</t>
  </si>
  <si>
    <t>INE700G14IJ1</t>
  </si>
  <si>
    <t>BAJAJ FINANCE LTD CP RED 15-05-2024**</t>
  </si>
  <si>
    <t>INE296A14XB9</t>
  </si>
  <si>
    <t>ICICI SECURITIES CP RED 27-05-2024**</t>
  </si>
  <si>
    <t>INE763G14TH0</t>
  </si>
  <si>
    <t>MOTILAL OSWAL FINVEST LTD. CP 10-05-24**</t>
  </si>
  <si>
    <t>INE01WN14AX9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</si>
  <si>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</si>
  <si>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</si>
  <si>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</si>
  <si>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</si>
  <si>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</si>
  <si>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</si>
  <si>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</si>
  <si>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</si>
  <si>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</si>
  <si>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</si>
  <si>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</si>
  <si>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</si>
  <si>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</si>
  <si>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</si>
  <si>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</si>
  <si>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</si>
  <si>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FEBRUARY 29,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</si>
  <si>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</si>
  <si>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</si>
  <si>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</si>
  <si>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</si>
  <si>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</si>
  <si>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</si>
  <si>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</si>
  <si>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</si>
  <si>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FEBRUARY 29,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</si>
  <si>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</si>
  <si>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</si>
  <si>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</si>
  <si>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</si>
  <si>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FEBRUARY 29, 2024</t>
  </si>
  <si>
    <t>(An Open-ended Equity Scheme replicating MSCI India Domestic &amp; World Healthcare 45 Index)</t>
  </si>
  <si>
    <t xml:space="preserve">(c) Listed / Awaiting listing on International Stock Exchanges </t>
  </si>
  <si>
    <t>ELI LILLY &amp; CO</t>
  </si>
  <si>
    <t>US5324571083</t>
  </si>
  <si>
    <t>Pharmaceuticals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</si>
  <si>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</si>
  <si>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</si>
  <si>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</si>
  <si>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</si>
  <si>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</si>
  <si>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</si>
  <si>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</si>
  <si>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THERMO FISHER SCIENTIFIC INC</t>
  </si>
  <si>
    <t>US8835561023</t>
  </si>
  <si>
    <t>Life Sciences Tools &amp; Services</t>
  </si>
  <si>
    <t>NOVARTIS AG</t>
  </si>
  <si>
    <t>US66987V1098</t>
  </si>
  <si>
    <t>ABBOTT LABORATORIES</t>
  </si>
  <si>
    <t>US0028241000</t>
  </si>
  <si>
    <t>Health Care Equipment &amp; Supplies</t>
  </si>
  <si>
    <t>DANAHER CORP</t>
  </si>
  <si>
    <t>US2358511028</t>
  </si>
  <si>
    <t>PFIZER INC</t>
  </si>
  <si>
    <t>US7170811035</t>
  </si>
  <si>
    <t>AMGEN INC</t>
  </si>
  <si>
    <t>US0311621009</t>
  </si>
  <si>
    <t>INTUITIVE SURGICAL INC</t>
  </si>
  <si>
    <t>US46120E6023</t>
  </si>
  <si>
    <t>STRYKER CORP</t>
  </si>
  <si>
    <t>US8636671013</t>
  </si>
  <si>
    <t>MEDTRONIC PLC</t>
  </si>
  <si>
    <t>IE00BTN1Y115</t>
  </si>
  <si>
    <t>VERTEX PHARMACEUTICALS INC</t>
  </si>
  <si>
    <t>US92532F1003</t>
  </si>
  <si>
    <t>GILEAD SCIENCES INC</t>
  </si>
  <si>
    <t>US3755581036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</si>
  <si>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</si>
  <si>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</si>
  <si>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</si>
  <si>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</si>
  <si>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</si>
  <si>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</si>
  <si>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MODERNA INC</t>
  </si>
  <si>
    <t>US60770K1079</t>
  </si>
  <si>
    <t>PHARMACEUTICALS</t>
  </si>
  <si>
    <t>ILLUMINA INC</t>
  </si>
  <si>
    <t>US4523271090</t>
  </si>
  <si>
    <t>Edelweiss MSCI India Domestic &amp; World Healthcare 45 Index Fund</t>
  </si>
  <si>
    <t>PORTFOLIO STATEMENT OF EDELWEISS  EUROPE DYNAMIC EQUITY OFF-SHORE FUND AS ON FEBRUARY 29,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</si>
  <si>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</si>
  <si>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</si>
  <si>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</si>
  <si>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</si>
  <si>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FEBRUARY 29,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</si>
  <si>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</si>
  <si>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</si>
  <si>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</si>
  <si>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</si>
  <si>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FEBRUARY 29,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</si>
  <si>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</si>
  <si>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</si>
  <si>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</si>
  <si>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</si>
  <si>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FEBRUARY 29,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</si>
  <si>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</si>
  <si>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</si>
  <si>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</si>
  <si>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</si>
  <si>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FEBRUARY 29, 2024</t>
  </si>
  <si>
    <t>(An open ended exchange traded fund replicating/tracking domestic prices of Silver)</t>
  </si>
  <si>
    <t xml:space="preserve">a) Silver </t>
  </si>
  <si>
    <t>INE854780000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</si>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</sst>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0.0000"/>
    <numFmt numFmtId="171" formatCode="#,##0_);\(##,##0\)"/>
    <numFmt numFmtId="172" formatCode="#,##0.000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2552"/>
      <name val="Verdana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1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0" fillId="0" borderId="0" xfId="0" applyNumberFormat="1"/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6" fillId="0" borderId="0" xfId="0" applyFont="1"/>
    <xf numFmtId="170" fontId="0" fillId="0" borderId="0" xfId="0" applyNumberFormat="1"/>
    <xf numFmtId="170" fontId="6" fillId="0" borderId="0" xfId="0" applyNumberFormat="1" applyFont="1"/>
    <xf numFmtId="166" fontId="3" fillId="0" borderId="4" xfId="0" applyNumberFormat="1" applyFont="1" applyBorder="1"/>
    <xf numFmtId="167" fontId="3" fillId="0" borderId="4" xfId="0" applyNumberFormat="1" applyFont="1" applyBorder="1"/>
    <xf numFmtId="0" fontId="7" fillId="0" borderId="0" xfId="0" applyFont="1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171" fontId="0" fillId="0" borderId="4" xfId="0" applyNumberFormat="1" applyBorder="1"/>
    <xf numFmtId="172" fontId="0" fillId="0" borderId="0" xfId="0" applyNumberFormat="1"/>
    <xf numFmtId="0" fontId="0" fillId="0" borderId="8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3" fillId="0" borderId="7" xfId="0" applyFont="1" applyBorder="1" applyAlignment="1">
      <alignment wrapText="1"/>
    </xf>
    <xf numFmtId="0" fontId="4" fillId="0" borderId="7" xfId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178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selection activeCell="B3" sqref="B3"/>
    </sheetView>
  </sheetViews>
  <sheetFormatPr defaultRowHeight="15" x14ac:dyDescent="0.25"/>
  <cols>
    <col min="1" max="1" width="8.85546875" bestFit="1" customWidth="1"/>
    <col min="2" max="2" width="36.85546875" style="47" customWidth="1"/>
    <col min="3" max="3" width="22" customWidth="1"/>
    <col min="4" max="4" width="38.42578125" style="47" customWidth="1"/>
    <col min="5" max="5" width="23.28515625" bestFit="1" customWidth="1"/>
    <col min="6" max="6" width="33.7109375" style="47" customWidth="1"/>
    <col min="7" max="7" width="23.28515625" bestFit="1" customWidth="1"/>
  </cols>
  <sheetData>
    <row r="1" spans="1:7" s="1" customFormat="1" x14ac:dyDescent="0.25">
      <c r="A1" s="72" t="s">
        <v>0</v>
      </c>
      <c r="B1" s="72"/>
      <c r="D1" s="76"/>
      <c r="F1" s="76"/>
    </row>
    <row r="2" spans="1:7" s="1" customFormat="1" x14ac:dyDescent="0.25">
      <c r="A2" s="72" t="s">
        <v>1</v>
      </c>
      <c r="B2" s="72"/>
      <c r="D2" s="76"/>
      <c r="F2" s="76"/>
    </row>
    <row r="3" spans="1:7" s="1" customFormat="1" x14ac:dyDescent="0.25">
      <c r="A3" s="66" t="s">
        <v>2</v>
      </c>
      <c r="B3" s="77" t="s">
        <v>3</v>
      </c>
      <c r="C3" s="55" t="s">
        <v>4</v>
      </c>
      <c r="D3" s="56" t="s">
        <v>5</v>
      </c>
      <c r="E3" s="55" t="s">
        <v>6</v>
      </c>
      <c r="F3" s="56" t="s">
        <v>5</v>
      </c>
      <c r="G3" s="55" t="s">
        <v>6</v>
      </c>
    </row>
    <row r="4" spans="1:7" ht="69.95" customHeight="1" x14ac:dyDescent="0.25">
      <c r="A4" s="55" t="s">
        <v>7</v>
      </c>
      <c r="B4" s="78" t="str">
        <f>HYPERLINK("[EDEL_Portfolio Monthly Notes 29-Feb-2024.xlsx]EDACBF!A1","Edelweiss Money Market Fund")</f>
        <v>Edelweiss Money Market Fund</v>
      </c>
      <c r="C4" s="55"/>
      <c r="D4" s="56" t="s">
        <v>8</v>
      </c>
      <c r="E4" s="55"/>
      <c r="F4" s="56" t="s">
        <v>9</v>
      </c>
      <c r="G4" s="55"/>
    </row>
    <row r="5" spans="1:7" ht="69.95" customHeight="1" x14ac:dyDescent="0.25">
      <c r="A5" s="55" t="s">
        <v>10</v>
      </c>
      <c r="B5" s="78" t="str">
        <f>HYPERLINK("[EDEL_Portfolio Monthly Notes 29-Feb-2024.xlsx]EDBE25!A1","BHARAT Bond ETF - April 2025")</f>
        <v>BHARAT Bond ETF - April 2025</v>
      </c>
      <c r="C5" s="55"/>
      <c r="D5" s="56" t="s">
        <v>11</v>
      </c>
      <c r="E5" s="55"/>
      <c r="F5" s="79" t="s">
        <v>12</v>
      </c>
      <c r="G5" s="80" t="s">
        <v>12</v>
      </c>
    </row>
    <row r="6" spans="1:7" ht="69.95" customHeight="1" x14ac:dyDescent="0.25">
      <c r="A6" s="55" t="s">
        <v>13</v>
      </c>
      <c r="B6" s="78" t="str">
        <f>HYPERLINK("[EDEL_Portfolio Monthly Notes 29-Feb-2024.xlsx]EDBE30!A1","BHARAT Bond ETF - April 2030")</f>
        <v>BHARAT Bond ETF - April 2030</v>
      </c>
      <c r="C6" s="55"/>
      <c r="D6" s="56" t="s">
        <v>14</v>
      </c>
      <c r="E6" s="55"/>
      <c r="F6" s="79" t="s">
        <v>12</v>
      </c>
      <c r="G6" s="80" t="s">
        <v>12</v>
      </c>
    </row>
    <row r="7" spans="1:7" ht="69.95" customHeight="1" x14ac:dyDescent="0.25">
      <c r="A7" s="55" t="s">
        <v>15</v>
      </c>
      <c r="B7" s="78" t="str">
        <f>HYPERLINK("[EDEL_Portfolio Monthly Notes 29-Feb-2024.xlsx]EDBE31!A1","BHARAT Bond ETF - April 2031")</f>
        <v>BHARAT Bond ETF - April 2031</v>
      </c>
      <c r="C7" s="55"/>
      <c r="D7" s="56" t="s">
        <v>16</v>
      </c>
      <c r="E7" s="55"/>
      <c r="F7" s="79" t="s">
        <v>12</v>
      </c>
      <c r="G7" s="80" t="s">
        <v>12</v>
      </c>
    </row>
    <row r="8" spans="1:7" ht="69.95" customHeight="1" x14ac:dyDescent="0.25">
      <c r="A8" s="55" t="s">
        <v>17</v>
      </c>
      <c r="B8" s="78" t="str">
        <f>HYPERLINK("[EDEL_Portfolio Monthly Notes 29-Feb-2024.xlsx]EDBE32!A1","BHARAT Bond ETF - April 2032")</f>
        <v>BHARAT Bond ETF - April 2032</v>
      </c>
      <c r="C8" s="55"/>
      <c r="D8" s="56" t="s">
        <v>18</v>
      </c>
      <c r="E8" s="55"/>
      <c r="F8" s="79" t="s">
        <v>12</v>
      </c>
      <c r="G8" s="80" t="s">
        <v>12</v>
      </c>
    </row>
    <row r="9" spans="1:7" ht="69.95" customHeight="1" x14ac:dyDescent="0.25">
      <c r="A9" s="55" t="s">
        <v>19</v>
      </c>
      <c r="B9" s="78" t="str">
        <f>HYPERLINK("[EDEL_Portfolio Monthly Notes 29-Feb-2024.xlsx]EDBE33!A1","BHARAT Bond ETF - April 2033")</f>
        <v>BHARAT Bond ETF - April 2033</v>
      </c>
      <c r="C9" s="55"/>
      <c r="D9" s="56" t="s">
        <v>20</v>
      </c>
      <c r="E9" s="55"/>
      <c r="F9" s="79" t="s">
        <v>12</v>
      </c>
      <c r="G9" s="80" t="s">
        <v>12</v>
      </c>
    </row>
    <row r="10" spans="1:7" ht="69.95" customHeight="1" x14ac:dyDescent="0.25">
      <c r="A10" s="55" t="s">
        <v>21</v>
      </c>
      <c r="B10" s="78" t="str">
        <f>HYPERLINK("[EDEL_Portfolio Monthly Notes 29-Feb-2024.xlsx]EDBPDF!A1","Edelweiss Banking and PSU Debt Fund")</f>
        <v>Edelweiss Banking and PSU Debt Fund</v>
      </c>
      <c r="C10" s="55"/>
      <c r="D10" s="56" t="s">
        <v>22</v>
      </c>
      <c r="E10" s="55"/>
      <c r="F10" s="56" t="s">
        <v>23</v>
      </c>
      <c r="G10" s="55"/>
    </row>
    <row r="11" spans="1:7" ht="69.95" customHeight="1" x14ac:dyDescent="0.25">
      <c r="A11" s="55" t="s">
        <v>24</v>
      </c>
      <c r="B11" s="78" t="str">
        <f>HYPERLINK("[EDEL_Portfolio Monthly Notes 29-Feb-2024.xlsx]EDCG27!A1","Edelweiss CRISIL IBX 50 50 Gilt Plus SDL June 2027 Index Fund")</f>
        <v>Edelweiss CRISIL IBX 50 50 Gilt Plus SDL June 2027 Index Fund</v>
      </c>
      <c r="C11" s="55"/>
      <c r="D11" s="56" t="s">
        <v>25</v>
      </c>
      <c r="E11" s="55"/>
      <c r="F11" s="79" t="s">
        <v>12</v>
      </c>
      <c r="G11" s="80" t="s">
        <v>12</v>
      </c>
    </row>
    <row r="12" spans="1:7" ht="69.95" customHeight="1" x14ac:dyDescent="0.25">
      <c r="A12" s="55" t="s">
        <v>26</v>
      </c>
      <c r="B12" s="78" t="str">
        <f>HYPERLINK("[EDEL_Portfolio Monthly Notes 29-Feb-2024.xlsx]EDCG28!A1","Edelweiss_CRISIL_IBX 50 50 Gilt Plus SDL Sep 2028 Index Fund")</f>
        <v>Edelweiss_CRISIL_IBX 50 50 Gilt Plus SDL Sep 2028 Index Fund</v>
      </c>
      <c r="C12" s="55"/>
      <c r="D12" s="56" t="s">
        <v>27</v>
      </c>
      <c r="E12" s="55"/>
      <c r="F12" s="79" t="s">
        <v>12</v>
      </c>
      <c r="G12" s="80" t="s">
        <v>12</v>
      </c>
    </row>
    <row r="13" spans="1:7" ht="69.95" customHeight="1" x14ac:dyDescent="0.25">
      <c r="A13" s="55" t="s">
        <v>28</v>
      </c>
      <c r="B13" s="78" t="str">
        <f>HYPERLINK("[EDEL_Portfolio Monthly Notes 29-Feb-2024.xlsx]EDCG37!A1","Edelweiss_CRISIL IBX 50 50 Gilt Plus SDL April 2037 Index Fund")</f>
        <v>Edelweiss_CRISIL IBX 50 50 Gilt Plus SDL April 2037 Index Fund</v>
      </c>
      <c r="C13" s="55"/>
      <c r="D13" s="56" t="s">
        <v>29</v>
      </c>
      <c r="E13" s="55"/>
      <c r="F13" s="79" t="s">
        <v>12</v>
      </c>
      <c r="G13" s="80" t="s">
        <v>12</v>
      </c>
    </row>
    <row r="14" spans="1:7" ht="69.95" customHeight="1" x14ac:dyDescent="0.25">
      <c r="A14" s="55" t="s">
        <v>30</v>
      </c>
      <c r="B14" s="78" t="str">
        <f>HYPERLINK("[EDEL_Portfolio Monthly Notes 29-Feb-2024.xlsx]EDCPSF!A1","Edelweiss CRL PSU PL SDL 50 50 Oct-25 FD")</f>
        <v>Edelweiss CRL PSU PL SDL 50 50 Oct-25 FD</v>
      </c>
      <c r="C14" s="55"/>
      <c r="D14" s="56" t="s">
        <v>31</v>
      </c>
      <c r="E14" s="55"/>
      <c r="F14" s="79" t="s">
        <v>12</v>
      </c>
      <c r="G14" s="80" t="s">
        <v>12</v>
      </c>
    </row>
    <row r="15" spans="1:7" ht="69.95" customHeight="1" x14ac:dyDescent="0.25">
      <c r="A15" s="55" t="s">
        <v>32</v>
      </c>
      <c r="B15" s="78" t="str">
        <f>HYPERLINK("[EDEL_Portfolio Monthly Notes 29-Feb-2024.xlsx]EDCSDF!A1","Edelweiss CRL IBX 50 50 Gilt Plus SDL Short Duration Index Fund")</f>
        <v>Edelweiss CRL IBX 50 50 Gilt Plus SDL Short Duration Index Fund</v>
      </c>
      <c r="C15" s="55"/>
      <c r="D15" s="56" t="s">
        <v>33</v>
      </c>
      <c r="E15" s="55"/>
      <c r="F15" s="79" t="s">
        <v>12</v>
      </c>
      <c r="G15" s="80" t="s">
        <v>12</v>
      </c>
    </row>
    <row r="16" spans="1:7" ht="69.95" customHeight="1" x14ac:dyDescent="0.25">
      <c r="A16" s="55" t="s">
        <v>34</v>
      </c>
      <c r="B16" s="78" t="str">
        <f>HYPERLINK("[EDEL_Portfolio Monthly Notes 29-Feb-2024.xlsx]EDFF25!A1","BHARAT Bond FOF - April 2025")</f>
        <v>BHARAT Bond FOF - April 2025</v>
      </c>
      <c r="C16" s="55"/>
      <c r="D16" s="56" t="s">
        <v>11</v>
      </c>
      <c r="E16" s="55"/>
      <c r="F16" s="79" t="s">
        <v>12</v>
      </c>
      <c r="G16" s="80" t="s">
        <v>12</v>
      </c>
    </row>
    <row r="17" spans="1:7" ht="69.95" customHeight="1" x14ac:dyDescent="0.25">
      <c r="A17" s="55" t="s">
        <v>35</v>
      </c>
      <c r="B17" s="78" t="str">
        <f>HYPERLINK("[EDEL_Portfolio Monthly Notes 29-Feb-2024.xlsx]EDFF30!A1","BHARAT Bond FOF - April 2030")</f>
        <v>BHARAT Bond FOF - April 2030</v>
      </c>
      <c r="C17" s="55"/>
      <c r="D17" s="56" t="s">
        <v>14</v>
      </c>
      <c r="E17" s="55"/>
      <c r="F17" s="79" t="s">
        <v>12</v>
      </c>
      <c r="G17" s="80" t="s">
        <v>12</v>
      </c>
    </row>
    <row r="18" spans="1:7" ht="69.95" customHeight="1" x14ac:dyDescent="0.25">
      <c r="A18" s="55" t="s">
        <v>36</v>
      </c>
      <c r="B18" s="78" t="str">
        <f>HYPERLINK("[EDEL_Portfolio Monthly Notes 29-Feb-2024.xlsx]EDFF31!A1","BHARAT Bond FOF - April 2031")</f>
        <v>BHARAT Bond FOF - April 2031</v>
      </c>
      <c r="C18" s="55"/>
      <c r="D18" s="56" t="s">
        <v>16</v>
      </c>
      <c r="E18" s="55"/>
      <c r="F18" s="79" t="s">
        <v>12</v>
      </c>
      <c r="G18" s="80" t="s">
        <v>12</v>
      </c>
    </row>
    <row r="19" spans="1:7" ht="69.95" customHeight="1" x14ac:dyDescent="0.25">
      <c r="A19" s="55" t="s">
        <v>37</v>
      </c>
      <c r="B19" s="78" t="str">
        <f>HYPERLINK("[EDEL_Portfolio Monthly Notes 29-Feb-2024.xlsx]EDFF32!A1","BHARAT Bond FOF - April 2032")</f>
        <v>BHARAT Bond FOF - April 2032</v>
      </c>
      <c r="C19" s="55"/>
      <c r="D19" s="56" t="s">
        <v>18</v>
      </c>
      <c r="E19" s="55"/>
      <c r="F19" s="79" t="s">
        <v>12</v>
      </c>
      <c r="G19" s="80" t="s">
        <v>12</v>
      </c>
    </row>
    <row r="20" spans="1:7" ht="69.95" customHeight="1" x14ac:dyDescent="0.25">
      <c r="A20" s="55" t="s">
        <v>38</v>
      </c>
      <c r="B20" s="78" t="str">
        <f>HYPERLINK("[EDEL_Portfolio Monthly Notes 29-Feb-2024.xlsx]EDFF33!A1","BHARAT Bond FOF - April 2033")</f>
        <v>BHARAT Bond FOF - April 2033</v>
      </c>
      <c r="C20" s="55"/>
      <c r="D20" s="56" t="s">
        <v>20</v>
      </c>
      <c r="E20" s="55"/>
      <c r="F20" s="79" t="s">
        <v>12</v>
      </c>
      <c r="G20" s="80" t="s">
        <v>12</v>
      </c>
    </row>
    <row r="21" spans="1:7" ht="69.95" customHeight="1" x14ac:dyDescent="0.25">
      <c r="A21" s="55" t="s">
        <v>39</v>
      </c>
      <c r="B21" s="78" t="str">
        <f>HYPERLINK("[EDEL_Portfolio Monthly Notes 29-Feb-2024.xlsx]EDGSEC!A1","Edelweiss Government Securities Fund")</f>
        <v>Edelweiss Government Securities Fund</v>
      </c>
      <c r="C21" s="55"/>
      <c r="D21" s="56" t="s">
        <v>40</v>
      </c>
      <c r="E21" s="55"/>
      <c r="F21" s="56" t="s">
        <v>41</v>
      </c>
      <c r="G21" s="55"/>
    </row>
    <row r="22" spans="1:7" ht="69.95" customHeight="1" x14ac:dyDescent="0.25">
      <c r="A22" s="55" t="s">
        <v>42</v>
      </c>
      <c r="B22" s="78" t="str">
        <f>HYPERLINK("[EDEL_Portfolio Monthly Notes 29-Feb-2024.xlsx]EDNP27!A1","Edelweiss Nifty PSU Bond Plus SDL Apr2027 50 50 Index")</f>
        <v>Edelweiss Nifty PSU Bond Plus SDL Apr2027 50 50 Index</v>
      </c>
      <c r="C22" s="55"/>
      <c r="D22" s="56" t="s">
        <v>43</v>
      </c>
      <c r="E22" s="55"/>
      <c r="F22" s="79" t="s">
        <v>12</v>
      </c>
      <c r="G22" s="80" t="s">
        <v>12</v>
      </c>
    </row>
    <row r="23" spans="1:7" ht="69.95" customHeight="1" x14ac:dyDescent="0.25">
      <c r="A23" s="55" t="s">
        <v>44</v>
      </c>
      <c r="B23" s="78" t="str">
        <f>HYPERLINK("[EDEL_Portfolio Monthly Notes 29-Feb-2024.xlsx]EDNPSF!A1","Edelweiss Nifty PSU Bond Plus SDL Apr2026 50 50 Index Fund")</f>
        <v>Edelweiss Nifty PSU Bond Plus SDL Apr2026 50 50 Index Fund</v>
      </c>
      <c r="C23" s="55"/>
      <c r="D23" s="56" t="s">
        <v>45</v>
      </c>
      <c r="E23" s="55"/>
      <c r="F23" s="79" t="s">
        <v>12</v>
      </c>
      <c r="G23" s="80" t="s">
        <v>12</v>
      </c>
    </row>
    <row r="24" spans="1:7" ht="69.95" customHeight="1" x14ac:dyDescent="0.25">
      <c r="A24" s="55" t="s">
        <v>46</v>
      </c>
      <c r="B24" s="78" t="str">
        <f>HYPERLINK("[EDEL_Portfolio Monthly Notes 29-Feb-2024.xlsx]EDONTF!A1","EDELWEISS OVERNIGHT FUND")</f>
        <v>EDELWEISS OVERNIGHT FUND</v>
      </c>
      <c r="C24" s="55"/>
      <c r="D24" s="56" t="s">
        <v>47</v>
      </c>
      <c r="E24" s="55"/>
      <c r="F24" s="79" t="s">
        <v>12</v>
      </c>
      <c r="G24" s="80" t="s">
        <v>12</v>
      </c>
    </row>
    <row r="25" spans="1:7" ht="69.95" customHeight="1" x14ac:dyDescent="0.25">
      <c r="A25" s="55" t="s">
        <v>48</v>
      </c>
      <c r="B25" s="78" t="str">
        <f>HYPERLINK("[EDEL_Portfolio Monthly Notes 29-Feb-2024.xlsx]EEARBF!A1","Edelweiss Arbitrage Fund")</f>
        <v>Edelweiss Arbitrage Fund</v>
      </c>
      <c r="C25" s="55"/>
      <c r="D25" s="56" t="s">
        <v>49</v>
      </c>
      <c r="E25" s="55"/>
      <c r="F25" s="79" t="s">
        <v>12</v>
      </c>
      <c r="G25" s="80" t="s">
        <v>12</v>
      </c>
    </row>
    <row r="26" spans="1:7" ht="69.95" customHeight="1" x14ac:dyDescent="0.25">
      <c r="A26" s="55" t="s">
        <v>50</v>
      </c>
      <c r="B26" s="78" t="str">
        <f>HYPERLINK("[EDEL_Portfolio Monthly Notes 29-Feb-2024.xlsx]EEARFD!A1","Edelweiss Balanced Advantage Fund")</f>
        <v>Edelweiss Balanced Advantage Fund</v>
      </c>
      <c r="C26" s="55"/>
      <c r="D26" s="56" t="s">
        <v>51</v>
      </c>
      <c r="E26" s="55"/>
      <c r="F26" s="79" t="s">
        <v>12</v>
      </c>
      <c r="G26" s="80" t="s">
        <v>12</v>
      </c>
    </row>
    <row r="27" spans="1:7" ht="69.95" customHeight="1" x14ac:dyDescent="0.25">
      <c r="A27" s="55" t="s">
        <v>52</v>
      </c>
      <c r="B27" s="78" t="str">
        <f>HYPERLINK("[EDEL_Portfolio Monthly Notes 29-Feb-2024.xlsx]EEDGEF!A1","Edelweiss Large Cap Fund")</f>
        <v>Edelweiss Large Cap Fund</v>
      </c>
      <c r="C27" s="55"/>
      <c r="D27" s="56" t="s">
        <v>53</v>
      </c>
      <c r="E27" s="55"/>
      <c r="F27" s="79" t="s">
        <v>12</v>
      </c>
      <c r="G27" s="80" t="s">
        <v>12</v>
      </c>
    </row>
    <row r="28" spans="1:7" ht="69.95" customHeight="1" x14ac:dyDescent="0.25">
      <c r="A28" s="55" t="s">
        <v>54</v>
      </c>
      <c r="B28" s="78" t="str">
        <f>HYPERLINK("[EDEL_Portfolio Monthly Notes 29-Feb-2024.xlsx]EEECRF!A1","Edelweiss Flexi-Cap Fund")</f>
        <v>Edelweiss Flexi-Cap Fund</v>
      </c>
      <c r="C28" s="55"/>
      <c r="D28" s="56" t="s">
        <v>55</v>
      </c>
      <c r="E28" s="55"/>
      <c r="F28" s="79" t="s">
        <v>12</v>
      </c>
      <c r="G28" s="80" t="s">
        <v>12</v>
      </c>
    </row>
    <row r="29" spans="1:7" ht="69.95" customHeight="1" x14ac:dyDescent="0.25">
      <c r="A29" s="55" t="s">
        <v>56</v>
      </c>
      <c r="B29" s="78" t="str">
        <f>HYPERLINK("[EDEL_Portfolio Monthly Notes 29-Feb-2024.xlsx]EEELSS!A1","Edelweiss ELSS Tax saver Fund")</f>
        <v>Edelweiss ELSS Tax saver Fund</v>
      </c>
      <c r="C29" s="55"/>
      <c r="D29" s="56" t="s">
        <v>55</v>
      </c>
      <c r="E29" s="55"/>
      <c r="F29" s="79" t="s">
        <v>12</v>
      </c>
      <c r="G29" s="80" t="s">
        <v>12</v>
      </c>
    </row>
    <row r="30" spans="1:7" ht="69.95" customHeight="1" x14ac:dyDescent="0.25">
      <c r="A30" s="55" t="s">
        <v>57</v>
      </c>
      <c r="B30" s="78" t="str">
        <f>HYPERLINK("[EDEL_Portfolio Monthly Notes 29-Feb-2024.xlsx]EEEQTF!A1","Edelweiss Large &amp; Mid Cap Fund")</f>
        <v>Edelweiss Large &amp; Mid Cap Fund</v>
      </c>
      <c r="C30" s="55"/>
      <c r="D30" s="56" t="s">
        <v>58</v>
      </c>
      <c r="E30" s="55"/>
      <c r="F30" s="79" t="s">
        <v>12</v>
      </c>
      <c r="G30" s="80" t="s">
        <v>12</v>
      </c>
    </row>
    <row r="31" spans="1:7" ht="69.95" customHeight="1" x14ac:dyDescent="0.25">
      <c r="A31" s="55" t="s">
        <v>59</v>
      </c>
      <c r="B31" s="78" t="str">
        <f>HYPERLINK("[EDEL_Portfolio Monthly Notes 29-Feb-2024.xlsx]EEESCF!A1","Edelweiss Small Cap Fund")</f>
        <v>Edelweiss Small Cap Fund</v>
      </c>
      <c r="C31" s="55"/>
      <c r="D31" s="56" t="s">
        <v>60</v>
      </c>
      <c r="E31" s="55"/>
      <c r="F31" s="79" t="s">
        <v>12</v>
      </c>
      <c r="G31" s="80" t="s">
        <v>12</v>
      </c>
    </row>
    <row r="32" spans="1:7" ht="69.95" customHeight="1" x14ac:dyDescent="0.25">
      <c r="A32" s="55" t="s">
        <v>61</v>
      </c>
      <c r="B32" s="78" t="str">
        <f>HYPERLINK("[EDEL_Portfolio Monthly Notes 29-Feb-2024.xlsx]EEESSF!A1","Edelweiss Equity Savings Fund")</f>
        <v>Edelweiss Equity Savings Fund</v>
      </c>
      <c r="C32" s="55"/>
      <c r="D32" s="56" t="s">
        <v>62</v>
      </c>
      <c r="E32" s="55"/>
      <c r="F32" s="79" t="s">
        <v>12</v>
      </c>
      <c r="G32" s="80" t="s">
        <v>12</v>
      </c>
    </row>
    <row r="33" spans="1:7" ht="69.95" customHeight="1" x14ac:dyDescent="0.25">
      <c r="A33" s="55" t="s">
        <v>63</v>
      </c>
      <c r="B33" s="78" t="str">
        <f>HYPERLINK("[EDEL_Portfolio Monthly Notes 29-Feb-2024.xlsx]EEFOCF!A1","Edelweiss Focused Fund")</f>
        <v>Edelweiss Focused Fund</v>
      </c>
      <c r="C33" s="55"/>
      <c r="D33" s="56" t="s">
        <v>55</v>
      </c>
      <c r="E33" s="55"/>
      <c r="F33" s="79" t="s">
        <v>12</v>
      </c>
      <c r="G33" s="80" t="s">
        <v>12</v>
      </c>
    </row>
    <row r="34" spans="1:7" ht="69.95" customHeight="1" x14ac:dyDescent="0.25">
      <c r="A34" s="55" t="s">
        <v>64</v>
      </c>
      <c r="B34" s="78" t="str">
        <f>HYPERLINK("[EDEL_Portfolio Monthly Notes 29-Feb-2024.xlsx]EEIF30!A1","Edelweiss Nifty 100 Quality 30 Index Fnd")</f>
        <v>Edelweiss Nifty 100 Quality 30 Index Fnd</v>
      </c>
      <c r="C34" s="55"/>
      <c r="D34" s="56" t="s">
        <v>65</v>
      </c>
      <c r="E34" s="55"/>
      <c r="F34" s="79" t="s">
        <v>12</v>
      </c>
      <c r="G34" s="80" t="s">
        <v>12</v>
      </c>
    </row>
    <row r="35" spans="1:7" ht="69.95" customHeight="1" x14ac:dyDescent="0.25">
      <c r="A35" s="55" t="s">
        <v>66</v>
      </c>
      <c r="B35" s="78" t="str">
        <f>HYPERLINK("[EDEL_Portfolio Monthly Notes 29-Feb-2024.xlsx]EEIF50!A1","Edelweiss Nifty 50 Index Fund")</f>
        <v>Edelweiss Nifty 50 Index Fund</v>
      </c>
      <c r="C35" s="55"/>
      <c r="D35" s="56" t="s">
        <v>67</v>
      </c>
      <c r="E35" s="55"/>
      <c r="F35" s="79" t="s">
        <v>12</v>
      </c>
      <c r="G35" s="80" t="s">
        <v>12</v>
      </c>
    </row>
    <row r="36" spans="1:7" ht="69.95" customHeight="1" x14ac:dyDescent="0.25">
      <c r="A36" s="55" t="s">
        <v>68</v>
      </c>
      <c r="B36" s="78" t="str">
        <f>HYPERLINK("[EDEL_Portfolio Monthly Notes 29-Feb-2024.xlsx]EELMIF!A1","Edelweiss NIFTY Large Mid Cap 250 Index Fund")</f>
        <v>Edelweiss NIFTY Large Mid Cap 250 Index Fund</v>
      </c>
      <c r="C36" s="55"/>
      <c r="D36" s="56" t="s">
        <v>58</v>
      </c>
      <c r="E36" s="55"/>
      <c r="F36" s="79" t="s">
        <v>12</v>
      </c>
      <c r="G36" s="80" t="s">
        <v>12</v>
      </c>
    </row>
    <row r="37" spans="1:7" ht="69.95" customHeight="1" x14ac:dyDescent="0.25">
      <c r="A37" s="55" t="s">
        <v>69</v>
      </c>
      <c r="B37" s="78" t="str">
        <f>HYPERLINK("[EDEL_Portfolio Monthly Notes 29-Feb-2024.xlsx]EEM150!A1","Edelweiss Nifty Midcap150 Momentum 50 Index Fund")</f>
        <v>Edelweiss Nifty Midcap150 Momentum 50 Index Fund</v>
      </c>
      <c r="C37" s="55"/>
      <c r="D37" s="56" t="s">
        <v>70</v>
      </c>
      <c r="E37" s="55"/>
      <c r="F37" s="79" t="s">
        <v>12</v>
      </c>
      <c r="G37" s="80" t="s">
        <v>12</v>
      </c>
    </row>
    <row r="38" spans="1:7" ht="69.95" customHeight="1" x14ac:dyDescent="0.25">
      <c r="A38" s="55" t="s">
        <v>71</v>
      </c>
      <c r="B38" s="78" t="str">
        <f>HYPERLINK("[EDEL_Portfolio Monthly Notes 29-Feb-2024.xlsx]EEMAAF!A1","Edelweiss Multi Asset Allocation Fund")</f>
        <v>Edelweiss Multi Asset Allocation Fund</v>
      </c>
      <c r="C38" s="55"/>
      <c r="D38" s="56" t="s">
        <v>72</v>
      </c>
      <c r="E38" s="55"/>
      <c r="F38" s="79" t="s">
        <v>12</v>
      </c>
      <c r="G38" s="80" t="s">
        <v>12</v>
      </c>
    </row>
    <row r="39" spans="1:7" ht="69.95" customHeight="1" x14ac:dyDescent="0.25">
      <c r="A39" s="55" t="s">
        <v>73</v>
      </c>
      <c r="B39" s="78" t="str">
        <f>HYPERLINK("[EDEL_Portfolio Monthly Notes 29-Feb-2024.xlsx]EEMCPF!A1","Edelweiss Multi Cap Fund")</f>
        <v>Edelweiss Multi Cap Fund</v>
      </c>
      <c r="C39" s="55"/>
      <c r="D39" s="56" t="s">
        <v>74</v>
      </c>
      <c r="E39" s="55"/>
      <c r="F39" s="79" t="s">
        <v>12</v>
      </c>
      <c r="G39" s="80" t="s">
        <v>12</v>
      </c>
    </row>
    <row r="40" spans="1:7" ht="69.95" customHeight="1" x14ac:dyDescent="0.25">
      <c r="A40" s="55" t="s">
        <v>75</v>
      </c>
      <c r="B40" s="78" t="str">
        <f>HYPERLINK("[EDEL_Portfolio Monthly Notes 29-Feb-2024.xlsx]EEMOF1!A1","EDELWEISS RECENTLY LISTED IPO FUND")</f>
        <v>EDELWEISS RECENTLY LISTED IPO FUND</v>
      </c>
      <c r="C40" s="55"/>
      <c r="D40" s="56" t="s">
        <v>76</v>
      </c>
      <c r="E40" s="55"/>
      <c r="F40" s="79" t="s">
        <v>12</v>
      </c>
      <c r="G40" s="80" t="s">
        <v>12</v>
      </c>
    </row>
    <row r="41" spans="1:7" ht="69.95" customHeight="1" x14ac:dyDescent="0.25">
      <c r="A41" s="55" t="s">
        <v>77</v>
      </c>
      <c r="B41" s="78" t="str">
        <f>HYPERLINK("[EDEL_Portfolio Monthly Notes 29-Feb-2024.xlsx]EENN50!A1","Edelweiss Nifty Next 50 Index Fund")</f>
        <v>Edelweiss Nifty Next 50 Index Fund</v>
      </c>
      <c r="C41" s="55"/>
      <c r="D41" s="56" t="s">
        <v>78</v>
      </c>
      <c r="E41" s="55"/>
      <c r="F41" s="79" t="s">
        <v>12</v>
      </c>
      <c r="G41" s="80" t="s">
        <v>12</v>
      </c>
    </row>
    <row r="42" spans="1:7" ht="69.95" customHeight="1" x14ac:dyDescent="0.25">
      <c r="A42" s="55" t="s">
        <v>79</v>
      </c>
      <c r="B42" s="78" t="str">
        <f>HYPERLINK("[EDEL_Portfolio Monthly Notes 29-Feb-2024.xlsx]EEPRUA!A1","Edelweiss Aggressive Hybrid Fund")</f>
        <v>Edelweiss Aggressive Hybrid Fund</v>
      </c>
      <c r="C42" s="55"/>
      <c r="D42" s="56" t="s">
        <v>80</v>
      </c>
      <c r="E42" s="55"/>
      <c r="F42" s="79" t="s">
        <v>12</v>
      </c>
      <c r="G42" s="80" t="s">
        <v>12</v>
      </c>
    </row>
    <row r="43" spans="1:7" ht="69.95" customHeight="1" x14ac:dyDescent="0.25">
      <c r="A43" s="55" t="s">
        <v>81</v>
      </c>
      <c r="B43" s="78" t="str">
        <f>HYPERLINK("[EDEL_Portfolio Monthly Notes 29-Feb-2024.xlsx]EES250!A1","Edelweiss Nifty Smallcap 250 Index Fund")</f>
        <v>Edelweiss Nifty Smallcap 250 Index Fund</v>
      </c>
      <c r="C43" s="55"/>
      <c r="D43" s="56" t="s">
        <v>82</v>
      </c>
      <c r="E43" s="55"/>
      <c r="F43" s="79" t="s">
        <v>12</v>
      </c>
      <c r="G43" s="80" t="s">
        <v>12</v>
      </c>
    </row>
    <row r="44" spans="1:7" ht="69.95" customHeight="1" x14ac:dyDescent="0.25">
      <c r="A44" s="55" t="s">
        <v>83</v>
      </c>
      <c r="B44" s="78" t="str">
        <f>HYPERLINK("[EDEL_Portfolio Monthly Notes 29-Feb-2024.xlsx]EESMCF!A1","Edelweiss Mid Cap Fund")</f>
        <v>Edelweiss Mid Cap Fund</v>
      </c>
      <c r="C44" s="55"/>
      <c r="D44" s="56" t="s">
        <v>84</v>
      </c>
      <c r="E44" s="55"/>
      <c r="F44" s="79" t="s">
        <v>12</v>
      </c>
      <c r="G44" s="80" t="s">
        <v>12</v>
      </c>
    </row>
    <row r="45" spans="1:7" ht="69.95" customHeight="1" x14ac:dyDescent="0.25">
      <c r="A45" s="55" t="s">
        <v>85</v>
      </c>
      <c r="B45" s="78" t="str">
        <f>HYPERLINK("[EDEL_Portfolio Monthly Notes 29-Feb-2024.xlsx]EGOLDE!A1","Edelweiss Gold ETF Fund")</f>
        <v>Edelweiss Gold ETF Fund</v>
      </c>
      <c r="C45" s="55"/>
      <c r="D45" s="56" t="s">
        <v>86</v>
      </c>
      <c r="E45" s="55"/>
      <c r="F45" s="79" t="s">
        <v>12</v>
      </c>
      <c r="G45" s="80" t="s">
        <v>12</v>
      </c>
    </row>
    <row r="46" spans="1:7" ht="69.95" customHeight="1" x14ac:dyDescent="0.25">
      <c r="A46" s="55" t="s">
        <v>87</v>
      </c>
      <c r="B46" s="78" t="str">
        <f>HYPERLINK("[EDEL_Portfolio Monthly Notes 29-Feb-2024.xlsx]EGSFOF!A1","Edelweiss Gold and Silver ETF FOF")</f>
        <v>Edelweiss Gold and Silver ETF FOF</v>
      </c>
      <c r="C46" s="55"/>
      <c r="D46" s="56" t="s">
        <v>88</v>
      </c>
      <c r="E46" s="55"/>
      <c r="F46" s="79" t="s">
        <v>12</v>
      </c>
      <c r="G46" s="80" t="s">
        <v>12</v>
      </c>
    </row>
    <row r="47" spans="1:7" ht="69.95" customHeight="1" x14ac:dyDescent="0.25">
      <c r="A47" s="55" t="s">
        <v>89</v>
      </c>
      <c r="B47" s="78" t="str">
        <f>HYPERLINK("[EDEL_Portfolio Monthly Notes 29-Feb-2024.xlsx]ELLIQF!A1","Edelweiss Liquid Fund")</f>
        <v>Edelweiss Liquid Fund</v>
      </c>
      <c r="C47" s="55"/>
      <c r="D47" s="56" t="s">
        <v>90</v>
      </c>
      <c r="E47" s="55"/>
      <c r="F47" s="56" t="s">
        <v>91</v>
      </c>
      <c r="G47" s="55"/>
    </row>
    <row r="48" spans="1:7" ht="69.95" customHeight="1" x14ac:dyDescent="0.25">
      <c r="A48" s="55" t="s">
        <v>92</v>
      </c>
      <c r="B48" s="78" t="str">
        <f>HYPERLINK("[EDEL_Portfolio Monthly Notes 29-Feb-2024.xlsx]EOASEF!A1","Edelweiss ASEAN Equity Off-shore Fund")</f>
        <v>Edelweiss ASEAN Equity Off-shore Fund</v>
      </c>
      <c r="C48" s="55"/>
      <c r="D48" s="56" t="s">
        <v>93</v>
      </c>
      <c r="E48" s="55"/>
      <c r="F48" s="79" t="s">
        <v>12</v>
      </c>
      <c r="G48" s="80" t="s">
        <v>12</v>
      </c>
    </row>
    <row r="49" spans="1:7" ht="69.95" customHeight="1" x14ac:dyDescent="0.25">
      <c r="A49" s="55" t="s">
        <v>94</v>
      </c>
      <c r="B49" s="78" t="str">
        <f>HYPERLINK("[EDEL_Portfolio Monthly Notes 29-Feb-2024.xlsx]EOCHIF!A1","Edelweiss Greater China Equity Off-shore Fund")</f>
        <v>Edelweiss Greater China Equity Off-shore Fund</v>
      </c>
      <c r="C49" s="55"/>
      <c r="D49" s="56" t="s">
        <v>95</v>
      </c>
      <c r="E49" s="55"/>
      <c r="F49" s="79" t="s">
        <v>12</v>
      </c>
      <c r="G49" s="80" t="s">
        <v>12</v>
      </c>
    </row>
    <row r="50" spans="1:7" ht="69.95" customHeight="1" x14ac:dyDescent="0.25">
      <c r="A50" s="55" t="s">
        <v>96</v>
      </c>
      <c r="B50" s="78" t="str">
        <f>HYPERLINK("[EDEL_Portfolio Monthly Notes 29-Feb-2024.xlsx]EODWHF!A1","Edelweiss MSCI (I) DM &amp; WD HC 45 ID Fund")</f>
        <v>Edelweiss MSCI (I) DM &amp; WD HC 45 ID Fund</v>
      </c>
      <c r="C50" s="55"/>
      <c r="D50" s="56" t="s">
        <v>97</v>
      </c>
      <c r="E50" s="55"/>
      <c r="F50" s="79" t="s">
        <v>12</v>
      </c>
      <c r="G50" s="80" t="s">
        <v>12</v>
      </c>
    </row>
    <row r="51" spans="1:7" ht="69.95" customHeight="1" x14ac:dyDescent="0.25">
      <c r="A51" s="55" t="s">
        <v>98</v>
      </c>
      <c r="B51" s="78" t="str">
        <f>HYPERLINK("[EDEL_Portfolio Monthly Notes 29-Feb-2024.xlsx]EOEDOF!A1","Edelweiss Europe Dynamic Equity Offshore Fund")</f>
        <v>Edelweiss Europe Dynamic Equity Offshore Fund</v>
      </c>
      <c r="C51" s="55"/>
      <c r="D51" s="56" t="s">
        <v>99</v>
      </c>
      <c r="E51" s="55"/>
      <c r="F51" s="79" t="s">
        <v>12</v>
      </c>
      <c r="G51" s="80" t="s">
        <v>12</v>
      </c>
    </row>
    <row r="52" spans="1:7" ht="69.95" customHeight="1" x14ac:dyDescent="0.25">
      <c r="A52" s="55" t="s">
        <v>100</v>
      </c>
      <c r="B52" s="78" t="str">
        <f>HYPERLINK("[EDEL_Portfolio Monthly Notes 29-Feb-2024.xlsx]EOEMOP!A1","Edelweiss Emerging Markets Opportunities Equity Offshore Fund")</f>
        <v>Edelweiss Emerging Markets Opportunities Equity Offshore Fund</v>
      </c>
      <c r="C52" s="55"/>
      <c r="D52" s="56" t="s">
        <v>101</v>
      </c>
      <c r="E52" s="55"/>
      <c r="F52" s="79" t="s">
        <v>12</v>
      </c>
      <c r="G52" s="80" t="s">
        <v>12</v>
      </c>
    </row>
    <row r="53" spans="1:7" ht="69.95" customHeight="1" x14ac:dyDescent="0.25">
      <c r="A53" s="55" t="s">
        <v>102</v>
      </c>
      <c r="B53" s="78" t="str">
        <f>HYPERLINK("[EDEL_Portfolio Monthly Notes 29-Feb-2024.xlsx]EOUSEF!A1","Edelweiss US Value Equity Off-shore Fund")</f>
        <v>Edelweiss US Value Equity Off-shore Fund</v>
      </c>
      <c r="C53" s="55"/>
      <c r="D53" s="56" t="s">
        <v>103</v>
      </c>
      <c r="E53" s="55"/>
      <c r="F53" s="79" t="s">
        <v>12</v>
      </c>
      <c r="G53" s="80" t="s">
        <v>12</v>
      </c>
    </row>
    <row r="54" spans="1:7" ht="69.95" customHeight="1" x14ac:dyDescent="0.25">
      <c r="A54" s="55" t="s">
        <v>104</v>
      </c>
      <c r="B54" s="78" t="str">
        <f>HYPERLINK("[EDEL_Portfolio Monthly Notes 29-Feb-2024.xlsx]EOUSTF!A1","EDELWEISS US TECHNOLOGY EQUITY FOF")</f>
        <v>EDELWEISS US TECHNOLOGY EQUITY FOF</v>
      </c>
      <c r="C54" s="55"/>
      <c r="D54" s="56" t="s">
        <v>105</v>
      </c>
      <c r="E54" s="55"/>
      <c r="F54" s="79" t="s">
        <v>12</v>
      </c>
      <c r="G54" s="80" t="s">
        <v>12</v>
      </c>
    </row>
    <row r="55" spans="1:7" ht="69.95" customHeight="1" x14ac:dyDescent="0.25">
      <c r="A55" s="55" t="s">
        <v>106</v>
      </c>
      <c r="B55" s="78" t="str">
        <f>HYPERLINK("[EDEL_Portfolio Monthly Notes 29-Feb-2024.xlsx]ESLVRE!A1","Edelweiss Silver ETF Fund")</f>
        <v>Edelweiss Silver ETF Fund</v>
      </c>
      <c r="C55" s="55"/>
      <c r="D55" s="56" t="s">
        <v>107</v>
      </c>
      <c r="E55" s="55"/>
      <c r="F55" s="79" t="s">
        <v>12</v>
      </c>
      <c r="G55" s="80" t="s">
        <v>12</v>
      </c>
    </row>
  </sheetData>
  <mergeCells count="2">
    <mergeCell ref="A1:B1"/>
    <mergeCell ref="A2:B2"/>
  </mergeCells>
  <pageMargins left="0.7" right="0.7" top="0.75" bottom="0.75" header="0.3" footer="0.3"/>
  <pageSetup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64" activePane="bottomLeft" state="frozen"/>
      <selection pane="bottomLeft" activeCell="A68" sqref="A68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698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699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209</v>
      </c>
      <c r="B8" s="30"/>
      <c r="C8" s="30"/>
      <c r="D8" s="13"/>
      <c r="E8" s="14"/>
      <c r="F8" s="15"/>
      <c r="G8" s="15"/>
    </row>
    <row r="9" spans="1:8" x14ac:dyDescent="0.25">
      <c r="A9" s="16" t="s">
        <v>677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444</v>
      </c>
      <c r="B12" s="30"/>
      <c r="C12" s="30"/>
      <c r="D12" s="13"/>
      <c r="E12" s="14"/>
      <c r="F12" s="15"/>
      <c r="G12" s="15"/>
    </row>
    <row r="13" spans="1:8" x14ac:dyDescent="0.25">
      <c r="A13" s="12" t="s">
        <v>700</v>
      </c>
      <c r="B13" s="30" t="s">
        <v>701</v>
      </c>
      <c r="C13" s="30" t="s">
        <v>123</v>
      </c>
      <c r="D13" s="13">
        <v>5150000</v>
      </c>
      <c r="E13" s="14">
        <v>5149.92</v>
      </c>
      <c r="F13" s="15">
        <v>0.28789999999999999</v>
      </c>
      <c r="G13" s="15">
        <v>7.1820207656000001E-2</v>
      </c>
    </row>
    <row r="14" spans="1:8" x14ac:dyDescent="0.25">
      <c r="A14" s="12" t="s">
        <v>702</v>
      </c>
      <c r="B14" s="30" t="s">
        <v>703</v>
      </c>
      <c r="C14" s="30" t="s">
        <v>123</v>
      </c>
      <c r="D14" s="13">
        <v>2000000</v>
      </c>
      <c r="E14" s="14">
        <v>2005.1</v>
      </c>
      <c r="F14" s="15">
        <v>0.11210000000000001</v>
      </c>
      <c r="G14" s="15">
        <v>7.2149454362000001E-2</v>
      </c>
    </row>
    <row r="15" spans="1:8" x14ac:dyDescent="0.25">
      <c r="A15" s="12" t="s">
        <v>678</v>
      </c>
      <c r="B15" s="30" t="s">
        <v>679</v>
      </c>
      <c r="C15" s="30" t="s">
        <v>123</v>
      </c>
      <c r="D15" s="13">
        <v>600000</v>
      </c>
      <c r="E15" s="14">
        <v>605.41999999999996</v>
      </c>
      <c r="F15" s="15">
        <v>3.39E-2</v>
      </c>
      <c r="G15" s="15">
        <v>7.1878184540000001E-2</v>
      </c>
    </row>
    <row r="16" spans="1:8" x14ac:dyDescent="0.25">
      <c r="A16" s="12" t="s">
        <v>704</v>
      </c>
      <c r="B16" s="30" t="s">
        <v>705</v>
      </c>
      <c r="C16" s="30" t="s">
        <v>123</v>
      </c>
      <c r="D16" s="13">
        <v>500000</v>
      </c>
      <c r="E16" s="14">
        <v>482.77</v>
      </c>
      <c r="F16" s="15">
        <v>2.7E-2</v>
      </c>
      <c r="G16" s="15">
        <v>7.2032452100000005E-2</v>
      </c>
    </row>
    <row r="17" spans="1:7" x14ac:dyDescent="0.25">
      <c r="A17" s="16" t="s">
        <v>124</v>
      </c>
      <c r="B17" s="31"/>
      <c r="C17" s="31"/>
      <c r="D17" s="17"/>
      <c r="E17" s="18">
        <v>8243.2099999999991</v>
      </c>
      <c r="F17" s="19">
        <v>0.46089999999999998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16" t="s">
        <v>680</v>
      </c>
      <c r="B19" s="30"/>
      <c r="C19" s="30"/>
      <c r="D19" s="13"/>
      <c r="E19" s="14"/>
      <c r="F19" s="15"/>
      <c r="G19" s="15"/>
    </row>
    <row r="20" spans="1:7" x14ac:dyDescent="0.25">
      <c r="A20" s="12" t="s">
        <v>706</v>
      </c>
      <c r="B20" s="30" t="s">
        <v>707</v>
      </c>
      <c r="C20" s="30" t="s">
        <v>123</v>
      </c>
      <c r="D20" s="13">
        <v>5000000</v>
      </c>
      <c r="E20" s="14">
        <v>5202.93</v>
      </c>
      <c r="F20" s="15">
        <v>0.29089999999999999</v>
      </c>
      <c r="G20" s="15">
        <v>7.5232120356000007E-2</v>
      </c>
    </row>
    <row r="21" spans="1:7" x14ac:dyDescent="0.25">
      <c r="A21" s="12" t="s">
        <v>708</v>
      </c>
      <c r="B21" s="30" t="s">
        <v>709</v>
      </c>
      <c r="C21" s="30" t="s">
        <v>123</v>
      </c>
      <c r="D21" s="13">
        <v>2000000</v>
      </c>
      <c r="E21" s="14">
        <v>2053.39</v>
      </c>
      <c r="F21" s="15">
        <v>0.1148</v>
      </c>
      <c r="G21" s="15">
        <v>7.5290189443999997E-2</v>
      </c>
    </row>
    <row r="22" spans="1:7" x14ac:dyDescent="0.25">
      <c r="A22" s="12" t="s">
        <v>710</v>
      </c>
      <c r="B22" s="30" t="s">
        <v>711</v>
      </c>
      <c r="C22" s="30" t="s">
        <v>123</v>
      </c>
      <c r="D22" s="13">
        <v>1000000</v>
      </c>
      <c r="E22" s="14">
        <v>1021.54</v>
      </c>
      <c r="F22" s="15">
        <v>5.7099999999999998E-2</v>
      </c>
      <c r="G22" s="15">
        <v>7.5195827972000001E-2</v>
      </c>
    </row>
    <row r="23" spans="1:7" x14ac:dyDescent="0.25">
      <c r="A23" s="12" t="s">
        <v>712</v>
      </c>
      <c r="B23" s="30" t="s">
        <v>713</v>
      </c>
      <c r="C23" s="30" t="s">
        <v>123</v>
      </c>
      <c r="D23" s="13">
        <v>500000</v>
      </c>
      <c r="E23" s="14">
        <v>526.58000000000004</v>
      </c>
      <c r="F23" s="15">
        <v>2.9399999999999999E-2</v>
      </c>
      <c r="G23" s="15">
        <v>7.5232120356000007E-2</v>
      </c>
    </row>
    <row r="24" spans="1:7" x14ac:dyDescent="0.25">
      <c r="A24" s="12" t="s">
        <v>714</v>
      </c>
      <c r="B24" s="30" t="s">
        <v>715</v>
      </c>
      <c r="C24" s="30" t="s">
        <v>123</v>
      </c>
      <c r="D24" s="13">
        <v>500000</v>
      </c>
      <c r="E24" s="14">
        <v>512.89</v>
      </c>
      <c r="F24" s="15">
        <v>2.87E-2</v>
      </c>
      <c r="G24" s="15">
        <v>7.565834246E-2</v>
      </c>
    </row>
    <row r="25" spans="1:7" x14ac:dyDescent="0.25">
      <c r="A25" s="16" t="s">
        <v>124</v>
      </c>
      <c r="B25" s="31"/>
      <c r="C25" s="31"/>
      <c r="D25" s="17"/>
      <c r="E25" s="18">
        <v>9317.33</v>
      </c>
      <c r="F25" s="19">
        <v>0.52090000000000003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290</v>
      </c>
      <c r="B28" s="30"/>
      <c r="C28" s="30"/>
      <c r="D28" s="13"/>
      <c r="E28" s="14"/>
      <c r="F28" s="15"/>
      <c r="G28" s="15"/>
    </row>
    <row r="29" spans="1:7" x14ac:dyDescent="0.25">
      <c r="A29" s="16" t="s">
        <v>124</v>
      </c>
      <c r="B29" s="30"/>
      <c r="C29" s="30"/>
      <c r="D29" s="13"/>
      <c r="E29" s="35" t="s">
        <v>118</v>
      </c>
      <c r="F29" s="36" t="s">
        <v>118</v>
      </c>
      <c r="G29" s="15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291</v>
      </c>
      <c r="B31" s="30"/>
      <c r="C31" s="30"/>
      <c r="D31" s="13"/>
      <c r="E31" s="14"/>
      <c r="F31" s="15"/>
      <c r="G31" s="15"/>
    </row>
    <row r="32" spans="1:7" x14ac:dyDescent="0.25">
      <c r="A32" s="16" t="s">
        <v>124</v>
      </c>
      <c r="B32" s="30"/>
      <c r="C32" s="30"/>
      <c r="D32" s="13"/>
      <c r="E32" s="35" t="s">
        <v>118</v>
      </c>
      <c r="F32" s="36" t="s">
        <v>118</v>
      </c>
      <c r="G32" s="15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156</v>
      </c>
      <c r="B34" s="32"/>
      <c r="C34" s="32"/>
      <c r="D34" s="22"/>
      <c r="E34" s="18">
        <v>17560.54</v>
      </c>
      <c r="F34" s="19">
        <v>0.98180000000000001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160</v>
      </c>
      <c r="B37" s="30"/>
      <c r="C37" s="30"/>
      <c r="D37" s="13"/>
      <c r="E37" s="14"/>
      <c r="F37" s="15"/>
      <c r="G37" s="15"/>
    </row>
    <row r="38" spans="1:7" x14ac:dyDescent="0.25">
      <c r="A38" s="12" t="s">
        <v>161</v>
      </c>
      <c r="B38" s="30"/>
      <c r="C38" s="30"/>
      <c r="D38" s="13"/>
      <c r="E38" s="14">
        <v>47.99</v>
      </c>
      <c r="F38" s="15">
        <v>2.7000000000000001E-3</v>
      </c>
      <c r="G38" s="15">
        <v>6.6458000000000003E-2</v>
      </c>
    </row>
    <row r="39" spans="1:7" x14ac:dyDescent="0.25">
      <c r="A39" s="16" t="s">
        <v>124</v>
      </c>
      <c r="B39" s="31"/>
      <c r="C39" s="31"/>
      <c r="D39" s="17"/>
      <c r="E39" s="18">
        <v>47.99</v>
      </c>
      <c r="F39" s="19">
        <v>2.7000000000000001E-3</v>
      </c>
      <c r="G39" s="20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21" t="s">
        <v>156</v>
      </c>
      <c r="B41" s="32"/>
      <c r="C41" s="32"/>
      <c r="D41" s="22"/>
      <c r="E41" s="18">
        <v>47.99</v>
      </c>
      <c r="F41" s="19">
        <v>2.7000000000000001E-3</v>
      </c>
      <c r="G41" s="20"/>
    </row>
    <row r="42" spans="1:7" x14ac:dyDescent="0.25">
      <c r="A42" s="12" t="s">
        <v>162</v>
      </c>
      <c r="B42" s="30"/>
      <c r="C42" s="30"/>
      <c r="D42" s="13"/>
      <c r="E42" s="14">
        <v>282.38171019999999</v>
      </c>
      <c r="F42" s="15">
        <v>1.5788E-2</v>
      </c>
      <c r="G42" s="15"/>
    </row>
    <row r="43" spans="1:7" x14ac:dyDescent="0.25">
      <c r="A43" s="12" t="s">
        <v>163</v>
      </c>
      <c r="B43" s="30"/>
      <c r="C43" s="30"/>
      <c r="D43" s="13"/>
      <c r="E43" s="23">
        <v>-6.0417101999999998</v>
      </c>
      <c r="F43" s="24">
        <v>-2.8800000000000001E-4</v>
      </c>
      <c r="G43" s="15">
        <v>6.6458000000000003E-2</v>
      </c>
    </row>
    <row r="44" spans="1:7" x14ac:dyDescent="0.25">
      <c r="A44" s="25" t="s">
        <v>164</v>
      </c>
      <c r="B44" s="33"/>
      <c r="C44" s="33"/>
      <c r="D44" s="26"/>
      <c r="E44" s="27">
        <v>17884.87</v>
      </c>
      <c r="F44" s="28">
        <v>1</v>
      </c>
      <c r="G44" s="28"/>
    </row>
    <row r="46" spans="1:7" x14ac:dyDescent="0.25">
      <c r="A46" s="1" t="s">
        <v>166</v>
      </c>
    </row>
    <row r="49" spans="1:5" x14ac:dyDescent="0.25">
      <c r="A49" s="1" t="s">
        <v>167</v>
      </c>
    </row>
    <row r="50" spans="1:5" x14ac:dyDescent="0.25">
      <c r="A50" s="47" t="s">
        <v>168</v>
      </c>
      <c r="B50" s="34" t="s">
        <v>118</v>
      </c>
    </row>
    <row r="51" spans="1:5" x14ac:dyDescent="0.25">
      <c r="A51" t="s">
        <v>169</v>
      </c>
    </row>
    <row r="52" spans="1:5" x14ac:dyDescent="0.25">
      <c r="A52" t="s">
        <v>170</v>
      </c>
      <c r="B52" t="s">
        <v>171</v>
      </c>
      <c r="C52" t="s">
        <v>171</v>
      </c>
    </row>
    <row r="53" spans="1:5" x14ac:dyDescent="0.25">
      <c r="B53" s="48">
        <v>45322</v>
      </c>
      <c r="C53" s="48">
        <v>45351</v>
      </c>
    </row>
    <row r="54" spans="1:5" x14ac:dyDescent="0.25">
      <c r="A54" t="s">
        <v>693</v>
      </c>
      <c r="B54">
        <v>11.0161</v>
      </c>
      <c r="C54">
        <v>11.082800000000001</v>
      </c>
      <c r="E54" s="2"/>
    </row>
    <row r="55" spans="1:5" x14ac:dyDescent="0.25">
      <c r="A55" t="s">
        <v>176</v>
      </c>
      <c r="B55">
        <v>11.016299999999999</v>
      </c>
      <c r="C55">
        <v>11.083</v>
      </c>
      <c r="E55" s="2"/>
    </row>
    <row r="56" spans="1:5" x14ac:dyDescent="0.25">
      <c r="A56" t="s">
        <v>694</v>
      </c>
      <c r="B56">
        <v>10.981</v>
      </c>
      <c r="C56">
        <v>11.045199999999999</v>
      </c>
      <c r="E56" s="2"/>
    </row>
    <row r="57" spans="1:5" x14ac:dyDescent="0.25">
      <c r="A57" t="s">
        <v>658</v>
      </c>
      <c r="B57">
        <v>10.9811</v>
      </c>
      <c r="C57">
        <v>11.045199999999999</v>
      </c>
      <c r="E57" s="2"/>
    </row>
    <row r="58" spans="1:5" x14ac:dyDescent="0.25">
      <c r="E58" s="2"/>
    </row>
    <row r="59" spans="1:5" x14ac:dyDescent="0.25">
      <c r="A59" t="s">
        <v>186</v>
      </c>
      <c r="B59" s="34" t="s">
        <v>118</v>
      </c>
    </row>
    <row r="60" spans="1:5" x14ac:dyDescent="0.25">
      <c r="A60" t="s">
        <v>187</v>
      </c>
      <c r="B60" s="34" t="s">
        <v>118</v>
      </c>
    </row>
    <row r="61" spans="1:5" ht="30" customHeight="1" x14ac:dyDescent="0.25">
      <c r="A61" s="47" t="s">
        <v>188</v>
      </c>
      <c r="B61" s="34" t="s">
        <v>118</v>
      </c>
    </row>
    <row r="62" spans="1:5" ht="30" customHeight="1" x14ac:dyDescent="0.25">
      <c r="A62" s="47" t="s">
        <v>189</v>
      </c>
      <c r="B62" s="34" t="s">
        <v>118</v>
      </c>
    </row>
    <row r="63" spans="1:5" x14ac:dyDescent="0.25">
      <c r="A63" t="s">
        <v>190</v>
      </c>
      <c r="B63" s="49">
        <f>+B77</f>
        <v>4.1700782803923477</v>
      </c>
    </row>
    <row r="64" spans="1:5" ht="45" customHeight="1" x14ac:dyDescent="0.25">
      <c r="A64" s="47" t="s">
        <v>191</v>
      </c>
      <c r="B64" s="34" t="s">
        <v>118</v>
      </c>
    </row>
    <row r="65" spans="1:2" ht="30" customHeight="1" x14ac:dyDescent="0.25">
      <c r="A65" s="47" t="s">
        <v>192</v>
      </c>
      <c r="B65" s="34" t="s">
        <v>118</v>
      </c>
    </row>
    <row r="66" spans="1:2" ht="30" customHeight="1" x14ac:dyDescent="0.25">
      <c r="A66" s="47" t="s">
        <v>193</v>
      </c>
      <c r="B66" s="34" t="s">
        <v>118</v>
      </c>
    </row>
    <row r="67" spans="1:2" x14ac:dyDescent="0.25">
      <c r="A67" t="s">
        <v>194</v>
      </c>
      <c r="B67" s="34" t="s">
        <v>118</v>
      </c>
    </row>
    <row r="68" spans="1:2" x14ac:dyDescent="0.25">
      <c r="A68" t="s">
        <v>195</v>
      </c>
      <c r="B68" s="34" t="s">
        <v>118</v>
      </c>
    </row>
    <row r="70" spans="1:2" x14ac:dyDescent="0.25">
      <c r="A70" t="s">
        <v>196</v>
      </c>
    </row>
    <row r="71" spans="1:2" ht="75" customHeight="1" x14ac:dyDescent="0.25">
      <c r="A71" s="55" t="s">
        <v>197</v>
      </c>
      <c r="B71" s="56" t="s">
        <v>716</v>
      </c>
    </row>
    <row r="72" spans="1:2" ht="45" customHeight="1" x14ac:dyDescent="0.25">
      <c r="A72" s="55" t="s">
        <v>199</v>
      </c>
      <c r="B72" s="56" t="s">
        <v>717</v>
      </c>
    </row>
    <row r="73" spans="1:2" x14ac:dyDescent="0.25">
      <c r="A73" s="55"/>
      <c r="B73" s="55"/>
    </row>
    <row r="74" spans="1:2" x14ac:dyDescent="0.25">
      <c r="A74" s="55" t="s">
        <v>201</v>
      </c>
      <c r="B74" s="57">
        <v>7.3647718776894147</v>
      </c>
    </row>
    <row r="75" spans="1:2" x14ac:dyDescent="0.25">
      <c r="A75" s="55"/>
      <c r="B75" s="55"/>
    </row>
    <row r="76" spans="1:2" x14ac:dyDescent="0.25">
      <c r="A76" s="55" t="s">
        <v>202</v>
      </c>
      <c r="B76" s="58">
        <v>3.5844</v>
      </c>
    </row>
    <row r="77" spans="1:2" x14ac:dyDescent="0.25">
      <c r="A77" s="55" t="s">
        <v>203</v>
      </c>
      <c r="B77" s="58">
        <v>4.1700782803923477</v>
      </c>
    </row>
    <row r="78" spans="1:2" x14ac:dyDescent="0.25">
      <c r="A78" s="55"/>
      <c r="B78" s="55"/>
    </row>
    <row r="79" spans="1:2" x14ac:dyDescent="0.25">
      <c r="A79" s="55" t="s">
        <v>204</v>
      </c>
      <c r="B79" s="59">
        <v>45351</v>
      </c>
    </row>
    <row r="81" spans="1:4" ht="69.95" customHeight="1" x14ac:dyDescent="0.25">
      <c r="A81" s="71" t="s">
        <v>205</v>
      </c>
      <c r="B81" s="71" t="s">
        <v>206</v>
      </c>
      <c r="C81" s="71" t="s">
        <v>5</v>
      </c>
      <c r="D81" s="71" t="s">
        <v>6</v>
      </c>
    </row>
    <row r="82" spans="1:4" ht="69.95" customHeight="1" x14ac:dyDescent="0.25">
      <c r="A82" s="71" t="s">
        <v>718</v>
      </c>
      <c r="B82" s="71"/>
      <c r="C82" s="71" t="s">
        <v>27</v>
      </c>
      <c r="D82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6"/>
  <sheetViews>
    <sheetView showGridLines="0" workbookViewId="0">
      <pane ySplit="4" topLeftCell="A67" activePane="bottomLeft" state="frozen"/>
      <selection pane="bottomLeft" activeCell="A72" sqref="A7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719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720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209</v>
      </c>
      <c r="B8" s="30"/>
      <c r="C8" s="30"/>
      <c r="D8" s="13"/>
      <c r="E8" s="14"/>
      <c r="F8" s="15"/>
      <c r="G8" s="15"/>
    </row>
    <row r="9" spans="1:8" x14ac:dyDescent="0.25">
      <c r="A9" s="16" t="s">
        <v>677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444</v>
      </c>
      <c r="B12" s="30"/>
      <c r="C12" s="30"/>
      <c r="D12" s="13"/>
      <c r="E12" s="14"/>
      <c r="F12" s="15"/>
      <c r="G12" s="15"/>
    </row>
    <row r="13" spans="1:8" x14ac:dyDescent="0.25">
      <c r="A13" s="12" t="s">
        <v>721</v>
      </c>
      <c r="B13" s="30" t="s">
        <v>722</v>
      </c>
      <c r="C13" s="30" t="s">
        <v>123</v>
      </c>
      <c r="D13" s="13">
        <v>28500000</v>
      </c>
      <c r="E13" s="14">
        <v>29138.31</v>
      </c>
      <c r="F13" s="15">
        <v>0.3226</v>
      </c>
      <c r="G13" s="15">
        <v>7.2656883172000003E-2</v>
      </c>
    </row>
    <row r="14" spans="1:8" x14ac:dyDescent="0.25">
      <c r="A14" s="12" t="s">
        <v>723</v>
      </c>
      <c r="B14" s="30" t="s">
        <v>724</v>
      </c>
      <c r="C14" s="30" t="s">
        <v>123</v>
      </c>
      <c r="D14" s="13">
        <v>17500000</v>
      </c>
      <c r="E14" s="14">
        <v>18060.04</v>
      </c>
      <c r="F14" s="15">
        <v>0.19989999999999999</v>
      </c>
      <c r="G14" s="15">
        <v>7.2686918436000003E-2</v>
      </c>
    </row>
    <row r="15" spans="1:8" x14ac:dyDescent="0.25">
      <c r="A15" s="16" t="s">
        <v>124</v>
      </c>
      <c r="B15" s="31"/>
      <c r="C15" s="31"/>
      <c r="D15" s="17"/>
      <c r="E15" s="18">
        <v>47198.35</v>
      </c>
      <c r="F15" s="19">
        <v>0.52249999999999996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680</v>
      </c>
      <c r="B17" s="30"/>
      <c r="C17" s="30"/>
      <c r="D17" s="13"/>
      <c r="E17" s="14"/>
      <c r="F17" s="15"/>
      <c r="G17" s="15"/>
    </row>
    <row r="18" spans="1:7" x14ac:dyDescent="0.25">
      <c r="A18" s="12" t="s">
        <v>725</v>
      </c>
      <c r="B18" s="30" t="s">
        <v>726</v>
      </c>
      <c r="C18" s="30" t="s">
        <v>123</v>
      </c>
      <c r="D18" s="13">
        <v>12000000</v>
      </c>
      <c r="E18" s="14">
        <v>12397.45</v>
      </c>
      <c r="F18" s="15">
        <v>0.13719999999999999</v>
      </c>
      <c r="G18" s="15">
        <v>7.56386369E-2</v>
      </c>
    </row>
    <row r="19" spans="1:7" x14ac:dyDescent="0.25">
      <c r="A19" s="12" t="s">
        <v>727</v>
      </c>
      <c r="B19" s="30" t="s">
        <v>728</v>
      </c>
      <c r="C19" s="30" t="s">
        <v>123</v>
      </c>
      <c r="D19" s="13">
        <v>5000000</v>
      </c>
      <c r="E19" s="14">
        <v>5239.4799999999996</v>
      </c>
      <c r="F19" s="15">
        <v>5.8000000000000003E-2</v>
      </c>
      <c r="G19" s="15">
        <v>7.5682196800999996E-2</v>
      </c>
    </row>
    <row r="20" spans="1:7" x14ac:dyDescent="0.25">
      <c r="A20" s="12" t="s">
        <v>729</v>
      </c>
      <c r="B20" s="30" t="s">
        <v>730</v>
      </c>
      <c r="C20" s="30" t="s">
        <v>123</v>
      </c>
      <c r="D20" s="13">
        <v>5000000</v>
      </c>
      <c r="E20" s="14">
        <v>5187.8500000000004</v>
      </c>
      <c r="F20" s="15">
        <v>5.74E-2</v>
      </c>
      <c r="G20" s="15">
        <v>7.5629302750000002E-2</v>
      </c>
    </row>
    <row r="21" spans="1:7" x14ac:dyDescent="0.25">
      <c r="A21" s="12" t="s">
        <v>731</v>
      </c>
      <c r="B21" s="30" t="s">
        <v>732</v>
      </c>
      <c r="C21" s="30" t="s">
        <v>123</v>
      </c>
      <c r="D21" s="13">
        <v>5000000</v>
      </c>
      <c r="E21" s="14">
        <v>5137.49</v>
      </c>
      <c r="F21" s="15">
        <v>5.6899999999999999E-2</v>
      </c>
      <c r="G21" s="15">
        <v>7.5471665450000003E-2</v>
      </c>
    </row>
    <row r="22" spans="1:7" x14ac:dyDescent="0.25">
      <c r="A22" s="12" t="s">
        <v>733</v>
      </c>
      <c r="B22" s="30" t="s">
        <v>734</v>
      </c>
      <c r="C22" s="30" t="s">
        <v>123</v>
      </c>
      <c r="D22" s="13">
        <v>4323700</v>
      </c>
      <c r="E22" s="14">
        <v>4424.18</v>
      </c>
      <c r="F22" s="15">
        <v>4.9000000000000002E-2</v>
      </c>
      <c r="G22" s="15">
        <v>7.5966394943999996E-2</v>
      </c>
    </row>
    <row r="23" spans="1:7" x14ac:dyDescent="0.25">
      <c r="A23" s="12" t="s">
        <v>735</v>
      </c>
      <c r="B23" s="30" t="s">
        <v>736</v>
      </c>
      <c r="C23" s="30" t="s">
        <v>123</v>
      </c>
      <c r="D23" s="13">
        <v>3107800</v>
      </c>
      <c r="E23" s="14">
        <v>3180.39</v>
      </c>
      <c r="F23" s="15">
        <v>3.5200000000000002E-2</v>
      </c>
      <c r="G23" s="15">
        <v>7.5682196800999996E-2</v>
      </c>
    </row>
    <row r="24" spans="1:7" x14ac:dyDescent="0.25">
      <c r="A24" s="12" t="s">
        <v>737</v>
      </c>
      <c r="B24" s="30" t="s">
        <v>738</v>
      </c>
      <c r="C24" s="30" t="s">
        <v>123</v>
      </c>
      <c r="D24" s="13">
        <v>3000000</v>
      </c>
      <c r="E24" s="14">
        <v>3097.94</v>
      </c>
      <c r="F24" s="15">
        <v>3.4299999999999997E-2</v>
      </c>
      <c r="G24" s="15">
        <v>7.5629302750000002E-2</v>
      </c>
    </row>
    <row r="25" spans="1:7" x14ac:dyDescent="0.25">
      <c r="A25" s="12" t="s">
        <v>739</v>
      </c>
      <c r="B25" s="30" t="s">
        <v>740</v>
      </c>
      <c r="C25" s="30" t="s">
        <v>123</v>
      </c>
      <c r="D25" s="13">
        <v>1000000</v>
      </c>
      <c r="E25" s="14">
        <v>1002.88</v>
      </c>
      <c r="F25" s="15">
        <v>1.11E-2</v>
      </c>
      <c r="G25" s="15">
        <v>7.5716423056000001E-2</v>
      </c>
    </row>
    <row r="26" spans="1:7" x14ac:dyDescent="0.25">
      <c r="A26" s="12" t="s">
        <v>741</v>
      </c>
      <c r="B26" s="30" t="s">
        <v>742</v>
      </c>
      <c r="C26" s="30" t="s">
        <v>123</v>
      </c>
      <c r="D26" s="13">
        <v>500000</v>
      </c>
      <c r="E26" s="14">
        <v>521.63</v>
      </c>
      <c r="F26" s="15">
        <v>5.7999999999999996E-3</v>
      </c>
      <c r="G26" s="15">
        <v>7.5682196800999996E-2</v>
      </c>
    </row>
    <row r="27" spans="1:7" x14ac:dyDescent="0.25">
      <c r="A27" s="12" t="s">
        <v>743</v>
      </c>
      <c r="B27" s="30" t="s">
        <v>744</v>
      </c>
      <c r="C27" s="30" t="s">
        <v>123</v>
      </c>
      <c r="D27" s="13">
        <v>500000</v>
      </c>
      <c r="E27" s="14">
        <v>520.48</v>
      </c>
      <c r="F27" s="15">
        <v>5.7999999999999996E-3</v>
      </c>
      <c r="G27" s="15">
        <v>7.5629302750000002E-2</v>
      </c>
    </row>
    <row r="28" spans="1:7" x14ac:dyDescent="0.25">
      <c r="A28" s="12" t="s">
        <v>745</v>
      </c>
      <c r="B28" s="30" t="s">
        <v>746</v>
      </c>
      <c r="C28" s="30" t="s">
        <v>123</v>
      </c>
      <c r="D28" s="13">
        <v>500000</v>
      </c>
      <c r="E28" s="14">
        <v>512.29</v>
      </c>
      <c r="F28" s="15">
        <v>5.7000000000000002E-3</v>
      </c>
      <c r="G28" s="15">
        <v>7.5560853555999993E-2</v>
      </c>
    </row>
    <row r="29" spans="1:7" x14ac:dyDescent="0.25">
      <c r="A29" s="16" t="s">
        <v>124</v>
      </c>
      <c r="B29" s="31"/>
      <c r="C29" s="31"/>
      <c r="D29" s="17"/>
      <c r="E29" s="18">
        <v>41222.06</v>
      </c>
      <c r="F29" s="19">
        <v>0.45639999999999997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290</v>
      </c>
      <c r="B32" s="30"/>
      <c r="C32" s="30"/>
      <c r="D32" s="13"/>
      <c r="E32" s="14"/>
      <c r="F32" s="15"/>
      <c r="G32" s="15"/>
    </row>
    <row r="33" spans="1:7" x14ac:dyDescent="0.25">
      <c r="A33" s="16" t="s">
        <v>124</v>
      </c>
      <c r="B33" s="30"/>
      <c r="C33" s="30"/>
      <c r="D33" s="13"/>
      <c r="E33" s="35" t="s">
        <v>118</v>
      </c>
      <c r="F33" s="36" t="s">
        <v>118</v>
      </c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291</v>
      </c>
      <c r="B35" s="30"/>
      <c r="C35" s="30"/>
      <c r="D35" s="13"/>
      <c r="E35" s="14"/>
      <c r="F35" s="15"/>
      <c r="G35" s="15"/>
    </row>
    <row r="36" spans="1:7" x14ac:dyDescent="0.25">
      <c r="A36" s="16" t="s">
        <v>124</v>
      </c>
      <c r="B36" s="30"/>
      <c r="C36" s="30"/>
      <c r="D36" s="13"/>
      <c r="E36" s="35" t="s">
        <v>118</v>
      </c>
      <c r="F36" s="36" t="s">
        <v>118</v>
      </c>
      <c r="G36" s="15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21" t="s">
        <v>156</v>
      </c>
      <c r="B38" s="32"/>
      <c r="C38" s="32"/>
      <c r="D38" s="22"/>
      <c r="E38" s="18">
        <v>88420.41</v>
      </c>
      <c r="F38" s="19">
        <v>0.97889999999999999</v>
      </c>
      <c r="G38" s="20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16" t="s">
        <v>160</v>
      </c>
      <c r="B41" s="30"/>
      <c r="C41" s="30"/>
      <c r="D41" s="13"/>
      <c r="E41" s="14"/>
      <c r="F41" s="15"/>
      <c r="G41" s="15"/>
    </row>
    <row r="42" spans="1:7" x14ac:dyDescent="0.25">
      <c r="A42" s="12" t="s">
        <v>161</v>
      </c>
      <c r="B42" s="30"/>
      <c r="C42" s="30"/>
      <c r="D42" s="13"/>
      <c r="E42" s="14">
        <v>414.92</v>
      </c>
      <c r="F42" s="15">
        <v>4.5999999999999999E-3</v>
      </c>
      <c r="G42" s="15">
        <v>6.6458000000000003E-2</v>
      </c>
    </row>
    <row r="43" spans="1:7" x14ac:dyDescent="0.25">
      <c r="A43" s="16" t="s">
        <v>124</v>
      </c>
      <c r="B43" s="31"/>
      <c r="C43" s="31"/>
      <c r="D43" s="17"/>
      <c r="E43" s="18">
        <v>414.92</v>
      </c>
      <c r="F43" s="19">
        <v>4.5999999999999999E-3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21" t="s">
        <v>156</v>
      </c>
      <c r="B45" s="32"/>
      <c r="C45" s="32"/>
      <c r="D45" s="22"/>
      <c r="E45" s="18">
        <v>414.92</v>
      </c>
      <c r="F45" s="19">
        <v>4.5999999999999999E-3</v>
      </c>
      <c r="G45" s="20"/>
    </row>
    <row r="46" spans="1:7" x14ac:dyDescent="0.25">
      <c r="A46" s="12" t="s">
        <v>162</v>
      </c>
      <c r="B46" s="30"/>
      <c r="C46" s="30"/>
      <c r="D46" s="13"/>
      <c r="E46" s="14">
        <v>1532.828518</v>
      </c>
      <c r="F46" s="15">
        <v>1.6969000000000001E-2</v>
      </c>
      <c r="G46" s="15"/>
    </row>
    <row r="47" spans="1:7" x14ac:dyDescent="0.25">
      <c r="A47" s="12" t="s">
        <v>163</v>
      </c>
      <c r="B47" s="30"/>
      <c r="C47" s="30"/>
      <c r="D47" s="13"/>
      <c r="E47" s="23">
        <v>-39.608517999999997</v>
      </c>
      <c r="F47" s="24">
        <v>-4.6900000000000002E-4</v>
      </c>
      <c r="G47" s="15">
        <v>6.6458000000000003E-2</v>
      </c>
    </row>
    <row r="48" spans="1:7" x14ac:dyDescent="0.25">
      <c r="A48" s="25" t="s">
        <v>164</v>
      </c>
      <c r="B48" s="33"/>
      <c r="C48" s="33"/>
      <c r="D48" s="26"/>
      <c r="E48" s="27">
        <v>90328.55</v>
      </c>
      <c r="F48" s="28">
        <v>1</v>
      </c>
      <c r="G48" s="28"/>
    </row>
    <row r="50" spans="1:5" x14ac:dyDescent="0.25">
      <c r="A50" s="1" t="s">
        <v>166</v>
      </c>
    </row>
    <row r="53" spans="1:5" x14ac:dyDescent="0.25">
      <c r="A53" s="1" t="s">
        <v>167</v>
      </c>
    </row>
    <row r="54" spans="1:5" x14ac:dyDescent="0.25">
      <c r="A54" s="47" t="s">
        <v>168</v>
      </c>
      <c r="B54" s="34" t="s">
        <v>118</v>
      </c>
    </row>
    <row r="55" spans="1:5" x14ac:dyDescent="0.25">
      <c r="A55" t="s">
        <v>169</v>
      </c>
    </row>
    <row r="56" spans="1:5" x14ac:dyDescent="0.25">
      <c r="A56" t="s">
        <v>170</v>
      </c>
      <c r="B56" t="s">
        <v>171</v>
      </c>
      <c r="C56" t="s">
        <v>171</v>
      </c>
    </row>
    <row r="57" spans="1:5" x14ac:dyDescent="0.25">
      <c r="B57" s="48">
        <v>45322</v>
      </c>
      <c r="C57" s="48">
        <v>45351</v>
      </c>
    </row>
    <row r="58" spans="1:5" x14ac:dyDescent="0.25">
      <c r="A58" t="s">
        <v>693</v>
      </c>
      <c r="B58">
        <v>11.1898</v>
      </c>
      <c r="C58">
        <v>11.379799999999999</v>
      </c>
      <c r="E58" s="2"/>
    </row>
    <row r="59" spans="1:5" x14ac:dyDescent="0.25">
      <c r="A59" t="s">
        <v>176</v>
      </c>
      <c r="B59">
        <v>11.1897</v>
      </c>
      <c r="C59">
        <v>11.379799999999999</v>
      </c>
      <c r="E59" s="2"/>
    </row>
    <row r="60" spans="1:5" x14ac:dyDescent="0.25">
      <c r="A60" t="s">
        <v>694</v>
      </c>
      <c r="B60">
        <v>11.1493</v>
      </c>
      <c r="C60">
        <v>11.336399999999999</v>
      </c>
      <c r="E60" s="2"/>
    </row>
    <row r="61" spans="1:5" x14ac:dyDescent="0.25">
      <c r="A61" t="s">
        <v>658</v>
      </c>
      <c r="B61">
        <v>11.1492</v>
      </c>
      <c r="C61">
        <v>11.3363</v>
      </c>
      <c r="E61" s="2"/>
    </row>
    <row r="62" spans="1:5" x14ac:dyDescent="0.25">
      <c r="E62" s="2"/>
    </row>
    <row r="63" spans="1:5" x14ac:dyDescent="0.25">
      <c r="A63" t="s">
        <v>186</v>
      </c>
      <c r="B63" s="34" t="s">
        <v>118</v>
      </c>
    </row>
    <row r="64" spans="1:5" x14ac:dyDescent="0.25">
      <c r="A64" t="s">
        <v>187</v>
      </c>
      <c r="B64" s="34" t="s">
        <v>118</v>
      </c>
    </row>
    <row r="65" spans="1:2" ht="30" customHeight="1" x14ac:dyDescent="0.25">
      <c r="A65" s="47" t="s">
        <v>188</v>
      </c>
      <c r="B65" s="34" t="s">
        <v>118</v>
      </c>
    </row>
    <row r="66" spans="1:2" ht="30" customHeight="1" x14ac:dyDescent="0.25">
      <c r="A66" s="47" t="s">
        <v>189</v>
      </c>
      <c r="B66" s="34" t="s">
        <v>118</v>
      </c>
    </row>
    <row r="67" spans="1:2" x14ac:dyDescent="0.25">
      <c r="A67" t="s">
        <v>190</v>
      </c>
      <c r="B67" s="49">
        <f>+B81</f>
        <v>12.54735865304707</v>
      </c>
    </row>
    <row r="68" spans="1:2" ht="45" customHeight="1" x14ac:dyDescent="0.25">
      <c r="A68" s="47" t="s">
        <v>191</v>
      </c>
      <c r="B68" s="34" t="s">
        <v>118</v>
      </c>
    </row>
    <row r="69" spans="1:2" ht="30" customHeight="1" x14ac:dyDescent="0.25">
      <c r="A69" s="47" t="s">
        <v>192</v>
      </c>
      <c r="B69" s="34" t="s">
        <v>118</v>
      </c>
    </row>
    <row r="70" spans="1:2" ht="30" customHeight="1" x14ac:dyDescent="0.25">
      <c r="A70" s="47" t="s">
        <v>193</v>
      </c>
      <c r="B70" s="34" t="s">
        <v>118</v>
      </c>
    </row>
    <row r="71" spans="1:2" x14ac:dyDescent="0.25">
      <c r="A71" t="s">
        <v>194</v>
      </c>
      <c r="B71" s="34" t="s">
        <v>118</v>
      </c>
    </row>
    <row r="72" spans="1:2" x14ac:dyDescent="0.25">
      <c r="A72" t="s">
        <v>195</v>
      </c>
      <c r="B72" s="34" t="s">
        <v>118</v>
      </c>
    </row>
    <row r="74" spans="1:2" x14ac:dyDescent="0.25">
      <c r="A74" t="s">
        <v>196</v>
      </c>
    </row>
    <row r="75" spans="1:2" ht="75" customHeight="1" x14ac:dyDescent="0.25">
      <c r="A75" s="55" t="s">
        <v>197</v>
      </c>
      <c r="B75" s="56" t="s">
        <v>747</v>
      </c>
    </row>
    <row r="76" spans="1:2" ht="45" customHeight="1" x14ac:dyDescent="0.25">
      <c r="A76" s="55" t="s">
        <v>199</v>
      </c>
      <c r="B76" s="56" t="s">
        <v>748</v>
      </c>
    </row>
    <row r="77" spans="1:2" x14ac:dyDescent="0.25">
      <c r="A77" s="55"/>
      <c r="B77" s="55"/>
    </row>
    <row r="78" spans="1:2" x14ac:dyDescent="0.25">
      <c r="A78" s="55" t="s">
        <v>201</v>
      </c>
      <c r="B78" s="57">
        <v>7.4047420428006356</v>
      </c>
    </row>
    <row r="79" spans="1:2" x14ac:dyDescent="0.25">
      <c r="A79" s="55"/>
      <c r="B79" s="55"/>
    </row>
    <row r="80" spans="1:2" x14ac:dyDescent="0.25">
      <c r="A80" s="55" t="s">
        <v>202</v>
      </c>
      <c r="B80" s="58">
        <v>8.1974</v>
      </c>
    </row>
    <row r="81" spans="1:4" x14ac:dyDescent="0.25">
      <c r="A81" s="55" t="s">
        <v>203</v>
      </c>
      <c r="B81" s="58">
        <v>12.54735865304707</v>
      </c>
    </row>
    <row r="82" spans="1:4" x14ac:dyDescent="0.25">
      <c r="A82" s="55"/>
      <c r="B82" s="55"/>
    </row>
    <row r="83" spans="1:4" x14ac:dyDescent="0.25">
      <c r="A83" s="55" t="s">
        <v>204</v>
      </c>
      <c r="B83" s="59">
        <v>45351</v>
      </c>
    </row>
    <row r="85" spans="1:4" ht="69.95" customHeight="1" x14ac:dyDescent="0.25">
      <c r="A85" s="71" t="s">
        <v>205</v>
      </c>
      <c r="B85" s="71" t="s">
        <v>206</v>
      </c>
      <c r="C85" s="71" t="s">
        <v>5</v>
      </c>
      <c r="D85" s="71" t="s">
        <v>6</v>
      </c>
    </row>
    <row r="86" spans="1:4" ht="69.95" customHeight="1" x14ac:dyDescent="0.25">
      <c r="A86" s="71" t="s">
        <v>749</v>
      </c>
      <c r="B86" s="71"/>
      <c r="C86" s="71" t="s">
        <v>29</v>
      </c>
      <c r="D8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8"/>
  <sheetViews>
    <sheetView showGridLines="0" workbookViewId="0">
      <pane ySplit="4" topLeftCell="A90" activePane="bottomLeft" state="frozen"/>
      <selection pane="bottomLeft" activeCell="A94" sqref="A94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750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751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752</v>
      </c>
      <c r="B11" s="30" t="s">
        <v>753</v>
      </c>
      <c r="C11" s="30" t="s">
        <v>216</v>
      </c>
      <c r="D11" s="13">
        <v>6000000</v>
      </c>
      <c r="E11" s="14">
        <v>5966.88</v>
      </c>
      <c r="F11" s="15">
        <v>7.0699999999999999E-2</v>
      </c>
      <c r="G11" s="15">
        <v>7.6300000000000007E-2</v>
      </c>
    </row>
    <row r="12" spans="1:8" x14ac:dyDescent="0.25">
      <c r="A12" s="12" t="s">
        <v>754</v>
      </c>
      <c r="B12" s="30" t="s">
        <v>755</v>
      </c>
      <c r="C12" s="30" t="s">
        <v>216</v>
      </c>
      <c r="D12" s="13">
        <v>6000000</v>
      </c>
      <c r="E12" s="14">
        <v>5829.41</v>
      </c>
      <c r="F12" s="15">
        <v>6.9099999999999995E-2</v>
      </c>
      <c r="G12" s="15">
        <v>7.8600000000000003E-2</v>
      </c>
    </row>
    <row r="13" spans="1:8" x14ac:dyDescent="0.25">
      <c r="A13" s="12" t="s">
        <v>756</v>
      </c>
      <c r="B13" s="30" t="s">
        <v>757</v>
      </c>
      <c r="C13" s="30" t="s">
        <v>227</v>
      </c>
      <c r="D13" s="13">
        <v>5500000</v>
      </c>
      <c r="E13" s="14">
        <v>5457.51</v>
      </c>
      <c r="F13" s="15">
        <v>6.4699999999999994E-2</v>
      </c>
      <c r="G13" s="15">
        <v>7.7950000000000005E-2</v>
      </c>
    </row>
    <row r="14" spans="1:8" x14ac:dyDescent="0.25">
      <c r="A14" s="12" t="s">
        <v>758</v>
      </c>
      <c r="B14" s="30" t="s">
        <v>759</v>
      </c>
      <c r="C14" s="30" t="s">
        <v>216</v>
      </c>
      <c r="D14" s="13">
        <v>5000000</v>
      </c>
      <c r="E14" s="14">
        <v>5023.6499999999996</v>
      </c>
      <c r="F14" s="15">
        <v>5.9499999999999997E-2</v>
      </c>
      <c r="G14" s="15">
        <v>7.7499999999999999E-2</v>
      </c>
    </row>
    <row r="15" spans="1:8" x14ac:dyDescent="0.25">
      <c r="A15" s="12" t="s">
        <v>760</v>
      </c>
      <c r="B15" s="30" t="s">
        <v>761</v>
      </c>
      <c r="C15" s="30" t="s">
        <v>216</v>
      </c>
      <c r="D15" s="13">
        <v>4000000</v>
      </c>
      <c r="E15" s="14">
        <v>3980.58</v>
      </c>
      <c r="F15" s="15">
        <v>4.7199999999999999E-2</v>
      </c>
      <c r="G15" s="15">
        <v>7.6950000000000005E-2</v>
      </c>
    </row>
    <row r="16" spans="1:8" x14ac:dyDescent="0.25">
      <c r="A16" s="12" t="s">
        <v>762</v>
      </c>
      <c r="B16" s="30" t="s">
        <v>763</v>
      </c>
      <c r="C16" s="30" t="s">
        <v>216</v>
      </c>
      <c r="D16" s="13">
        <v>4000000</v>
      </c>
      <c r="E16" s="14">
        <v>3923.92</v>
      </c>
      <c r="F16" s="15">
        <v>4.65E-2</v>
      </c>
      <c r="G16" s="15">
        <v>7.8100000000000003E-2</v>
      </c>
    </row>
    <row r="17" spans="1:7" x14ac:dyDescent="0.25">
      <c r="A17" s="12" t="s">
        <v>764</v>
      </c>
      <c r="B17" s="30" t="s">
        <v>765</v>
      </c>
      <c r="C17" s="30" t="s">
        <v>227</v>
      </c>
      <c r="D17" s="13">
        <v>2500000</v>
      </c>
      <c r="E17" s="14">
        <v>2492.16</v>
      </c>
      <c r="F17" s="15">
        <v>2.9499999999999998E-2</v>
      </c>
      <c r="G17" s="15">
        <v>7.6700000000000004E-2</v>
      </c>
    </row>
    <row r="18" spans="1:7" x14ac:dyDescent="0.25">
      <c r="A18" s="12" t="s">
        <v>766</v>
      </c>
      <c r="B18" s="30" t="s">
        <v>767</v>
      </c>
      <c r="C18" s="30" t="s">
        <v>227</v>
      </c>
      <c r="D18" s="13">
        <v>2500000</v>
      </c>
      <c r="E18" s="14">
        <v>2474.7600000000002</v>
      </c>
      <c r="F18" s="15">
        <v>2.93E-2</v>
      </c>
      <c r="G18" s="15">
        <v>7.8600000000000003E-2</v>
      </c>
    </row>
    <row r="19" spans="1:7" x14ac:dyDescent="0.25">
      <c r="A19" s="12" t="s">
        <v>768</v>
      </c>
      <c r="B19" s="30" t="s">
        <v>769</v>
      </c>
      <c r="C19" s="30" t="s">
        <v>216</v>
      </c>
      <c r="D19" s="13">
        <v>2000000</v>
      </c>
      <c r="E19" s="14">
        <v>1984.74</v>
      </c>
      <c r="F19" s="15">
        <v>2.35E-2</v>
      </c>
      <c r="G19" s="15">
        <v>7.6700000000000004E-2</v>
      </c>
    </row>
    <row r="20" spans="1:7" x14ac:dyDescent="0.25">
      <c r="A20" s="12" t="s">
        <v>770</v>
      </c>
      <c r="B20" s="30" t="s">
        <v>771</v>
      </c>
      <c r="C20" s="30" t="s">
        <v>216</v>
      </c>
      <c r="D20" s="13">
        <v>2000000</v>
      </c>
      <c r="E20" s="14">
        <v>1984.64</v>
      </c>
      <c r="F20" s="15">
        <v>2.35E-2</v>
      </c>
      <c r="G20" s="15">
        <v>7.8100000000000003E-2</v>
      </c>
    </row>
    <row r="21" spans="1:7" x14ac:dyDescent="0.25">
      <c r="A21" s="12" t="s">
        <v>772</v>
      </c>
      <c r="B21" s="30" t="s">
        <v>773</v>
      </c>
      <c r="C21" s="30" t="s">
        <v>216</v>
      </c>
      <c r="D21" s="13">
        <v>1000000</v>
      </c>
      <c r="E21" s="14">
        <v>991.4</v>
      </c>
      <c r="F21" s="15">
        <v>1.17E-2</v>
      </c>
      <c r="G21" s="15">
        <v>7.8600000000000003E-2</v>
      </c>
    </row>
    <row r="22" spans="1:7" x14ac:dyDescent="0.25">
      <c r="A22" s="12" t="s">
        <v>774</v>
      </c>
      <c r="B22" s="30" t="s">
        <v>775</v>
      </c>
      <c r="C22" s="30" t="s">
        <v>216</v>
      </c>
      <c r="D22" s="13">
        <v>500000</v>
      </c>
      <c r="E22" s="14">
        <v>505.36</v>
      </c>
      <c r="F22" s="15">
        <v>6.0000000000000001E-3</v>
      </c>
      <c r="G22" s="15">
        <v>7.8299999999999995E-2</v>
      </c>
    </row>
    <row r="23" spans="1:7" x14ac:dyDescent="0.25">
      <c r="A23" s="12" t="s">
        <v>776</v>
      </c>
      <c r="B23" s="30" t="s">
        <v>777</v>
      </c>
      <c r="C23" s="30" t="s">
        <v>216</v>
      </c>
      <c r="D23" s="13">
        <v>500000</v>
      </c>
      <c r="E23" s="14">
        <v>503.83</v>
      </c>
      <c r="F23" s="15">
        <v>6.0000000000000001E-3</v>
      </c>
      <c r="G23" s="15">
        <v>7.6774999999999996E-2</v>
      </c>
    </row>
    <row r="24" spans="1:7" x14ac:dyDescent="0.25">
      <c r="A24" s="12" t="s">
        <v>778</v>
      </c>
      <c r="B24" s="30" t="s">
        <v>779</v>
      </c>
      <c r="C24" s="30" t="s">
        <v>227</v>
      </c>
      <c r="D24" s="13">
        <v>500000</v>
      </c>
      <c r="E24" s="14">
        <v>495.58</v>
      </c>
      <c r="F24" s="15">
        <v>5.8999999999999999E-3</v>
      </c>
      <c r="G24" s="15">
        <v>7.7950000000000005E-2</v>
      </c>
    </row>
    <row r="25" spans="1:7" x14ac:dyDescent="0.25">
      <c r="A25" s="12" t="s">
        <v>780</v>
      </c>
      <c r="B25" s="30" t="s">
        <v>781</v>
      </c>
      <c r="C25" s="30" t="s">
        <v>216</v>
      </c>
      <c r="D25" s="13">
        <v>500000</v>
      </c>
      <c r="E25" s="14">
        <v>490.03</v>
      </c>
      <c r="F25" s="15">
        <v>5.7999999999999996E-3</v>
      </c>
      <c r="G25" s="15">
        <v>7.6899999999999996E-2</v>
      </c>
    </row>
    <row r="26" spans="1:7" x14ac:dyDescent="0.25">
      <c r="A26" s="16" t="s">
        <v>124</v>
      </c>
      <c r="B26" s="31"/>
      <c r="C26" s="31"/>
      <c r="D26" s="17"/>
      <c r="E26" s="18">
        <v>42104.45</v>
      </c>
      <c r="F26" s="19">
        <v>0.49890000000000001</v>
      </c>
      <c r="G26" s="20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444</v>
      </c>
      <c r="B28" s="30"/>
      <c r="C28" s="30"/>
      <c r="D28" s="13"/>
      <c r="E28" s="14"/>
      <c r="F28" s="15"/>
      <c r="G28" s="15"/>
    </row>
    <row r="29" spans="1:7" x14ac:dyDescent="0.25">
      <c r="A29" s="12" t="s">
        <v>782</v>
      </c>
      <c r="B29" s="30" t="s">
        <v>783</v>
      </c>
      <c r="C29" s="30" t="s">
        <v>123</v>
      </c>
      <c r="D29" s="13">
        <v>500000</v>
      </c>
      <c r="E29" s="14">
        <v>488.97</v>
      </c>
      <c r="F29" s="15">
        <v>5.7999999999999996E-3</v>
      </c>
      <c r="G29" s="15">
        <v>7.1547944335999994E-2</v>
      </c>
    </row>
    <row r="30" spans="1:7" x14ac:dyDescent="0.25">
      <c r="A30" s="16" t="s">
        <v>124</v>
      </c>
      <c r="B30" s="31"/>
      <c r="C30" s="31"/>
      <c r="D30" s="17"/>
      <c r="E30" s="18">
        <v>488.97</v>
      </c>
      <c r="F30" s="19">
        <v>5.7999999999999996E-3</v>
      </c>
      <c r="G30" s="20"/>
    </row>
    <row r="31" spans="1:7" x14ac:dyDescent="0.25">
      <c r="A31" s="16" t="s">
        <v>680</v>
      </c>
      <c r="B31" s="30"/>
      <c r="C31" s="30"/>
      <c r="D31" s="13"/>
      <c r="E31" s="14"/>
      <c r="F31" s="15"/>
      <c r="G31" s="15"/>
    </row>
    <row r="32" spans="1:7" x14ac:dyDescent="0.25">
      <c r="A32" s="12" t="s">
        <v>784</v>
      </c>
      <c r="B32" s="30" t="s">
        <v>785</v>
      </c>
      <c r="C32" s="30" t="s">
        <v>123</v>
      </c>
      <c r="D32" s="13">
        <v>7000000</v>
      </c>
      <c r="E32" s="14">
        <v>7072.49</v>
      </c>
      <c r="F32" s="15">
        <v>8.3799999999999999E-2</v>
      </c>
      <c r="G32" s="15">
        <v>7.4042049600000007E-2</v>
      </c>
    </row>
    <row r="33" spans="1:7" x14ac:dyDescent="0.25">
      <c r="A33" s="12" t="s">
        <v>786</v>
      </c>
      <c r="B33" s="30" t="s">
        <v>787</v>
      </c>
      <c r="C33" s="30" t="s">
        <v>123</v>
      </c>
      <c r="D33" s="13">
        <v>5000000</v>
      </c>
      <c r="E33" s="14">
        <v>5056.87</v>
      </c>
      <c r="F33" s="15">
        <v>5.9900000000000002E-2</v>
      </c>
      <c r="G33" s="15">
        <v>7.3948779224999997E-2</v>
      </c>
    </row>
    <row r="34" spans="1:7" x14ac:dyDescent="0.25">
      <c r="A34" s="12" t="s">
        <v>788</v>
      </c>
      <c r="B34" s="30" t="s">
        <v>789</v>
      </c>
      <c r="C34" s="30" t="s">
        <v>123</v>
      </c>
      <c r="D34" s="13">
        <v>2500000</v>
      </c>
      <c r="E34" s="14">
        <v>2533.1</v>
      </c>
      <c r="F34" s="15">
        <v>0.03</v>
      </c>
      <c r="G34" s="15">
        <v>7.4307374144000002E-2</v>
      </c>
    </row>
    <row r="35" spans="1:7" x14ac:dyDescent="0.25">
      <c r="A35" s="12" t="s">
        <v>790</v>
      </c>
      <c r="B35" s="30" t="s">
        <v>791</v>
      </c>
      <c r="C35" s="30" t="s">
        <v>123</v>
      </c>
      <c r="D35" s="13">
        <v>2500000</v>
      </c>
      <c r="E35" s="14">
        <v>2533</v>
      </c>
      <c r="F35" s="15">
        <v>0.03</v>
      </c>
      <c r="G35" s="15">
        <v>7.4234821209000004E-2</v>
      </c>
    </row>
    <row r="36" spans="1:7" x14ac:dyDescent="0.25">
      <c r="A36" s="12" t="s">
        <v>792</v>
      </c>
      <c r="B36" s="30" t="s">
        <v>793</v>
      </c>
      <c r="C36" s="30" t="s">
        <v>123</v>
      </c>
      <c r="D36" s="13">
        <v>2500000</v>
      </c>
      <c r="E36" s="14">
        <v>2532.75</v>
      </c>
      <c r="F36" s="15">
        <v>0.03</v>
      </c>
      <c r="G36" s="15">
        <v>7.4278352675999998E-2</v>
      </c>
    </row>
    <row r="37" spans="1:7" x14ac:dyDescent="0.25">
      <c r="A37" s="12" t="s">
        <v>794</v>
      </c>
      <c r="B37" s="30" t="s">
        <v>795</v>
      </c>
      <c r="C37" s="30" t="s">
        <v>123</v>
      </c>
      <c r="D37" s="13">
        <v>2500000</v>
      </c>
      <c r="E37" s="14">
        <v>2528.1799999999998</v>
      </c>
      <c r="F37" s="15">
        <v>2.9899999999999999E-2</v>
      </c>
      <c r="G37" s="15">
        <v>7.4136360430000006E-2</v>
      </c>
    </row>
    <row r="38" spans="1:7" x14ac:dyDescent="0.25">
      <c r="A38" s="12" t="s">
        <v>796</v>
      </c>
      <c r="B38" s="30" t="s">
        <v>797</v>
      </c>
      <c r="C38" s="30" t="s">
        <v>123</v>
      </c>
      <c r="D38" s="13">
        <v>2500000</v>
      </c>
      <c r="E38" s="14">
        <v>2527.19</v>
      </c>
      <c r="F38" s="15">
        <v>2.9899999999999999E-2</v>
      </c>
      <c r="G38" s="15">
        <v>7.4041013239999995E-2</v>
      </c>
    </row>
    <row r="39" spans="1:7" x14ac:dyDescent="0.25">
      <c r="A39" s="12" t="s">
        <v>798</v>
      </c>
      <c r="B39" s="30" t="s">
        <v>799</v>
      </c>
      <c r="C39" s="30" t="s">
        <v>123</v>
      </c>
      <c r="D39" s="13">
        <v>2500000</v>
      </c>
      <c r="E39" s="14">
        <v>2517.65</v>
      </c>
      <c r="F39" s="15">
        <v>2.98E-2</v>
      </c>
      <c r="G39" s="15">
        <v>7.3846186489999993E-2</v>
      </c>
    </row>
    <row r="40" spans="1:7" x14ac:dyDescent="0.25">
      <c r="A40" s="12" t="s">
        <v>800</v>
      </c>
      <c r="B40" s="30" t="s">
        <v>801</v>
      </c>
      <c r="C40" s="30" t="s">
        <v>123</v>
      </c>
      <c r="D40" s="13">
        <v>2000000</v>
      </c>
      <c r="E40" s="14">
        <v>2022.26</v>
      </c>
      <c r="F40" s="15">
        <v>2.4E-2</v>
      </c>
      <c r="G40" s="15">
        <v>7.4150870155999998E-2</v>
      </c>
    </row>
    <row r="41" spans="1:7" x14ac:dyDescent="0.25">
      <c r="A41" s="12" t="s">
        <v>802</v>
      </c>
      <c r="B41" s="30" t="s">
        <v>803</v>
      </c>
      <c r="C41" s="30" t="s">
        <v>123</v>
      </c>
      <c r="D41" s="13">
        <v>2000000</v>
      </c>
      <c r="E41" s="14">
        <v>2020.41</v>
      </c>
      <c r="F41" s="15">
        <v>2.3900000000000001E-2</v>
      </c>
      <c r="G41" s="15">
        <v>7.4042049600000007E-2</v>
      </c>
    </row>
    <row r="42" spans="1:7" x14ac:dyDescent="0.25">
      <c r="A42" s="12" t="s">
        <v>804</v>
      </c>
      <c r="B42" s="30" t="s">
        <v>805</v>
      </c>
      <c r="C42" s="30" t="s">
        <v>123</v>
      </c>
      <c r="D42" s="13">
        <v>1000000</v>
      </c>
      <c r="E42" s="14">
        <v>1013.7</v>
      </c>
      <c r="F42" s="15">
        <v>1.2E-2</v>
      </c>
      <c r="G42" s="15">
        <v>7.4146724509999998E-2</v>
      </c>
    </row>
    <row r="43" spans="1:7" x14ac:dyDescent="0.25">
      <c r="A43" s="12" t="s">
        <v>806</v>
      </c>
      <c r="B43" s="30" t="s">
        <v>807</v>
      </c>
      <c r="C43" s="30" t="s">
        <v>123</v>
      </c>
      <c r="D43" s="13">
        <v>1000000</v>
      </c>
      <c r="E43" s="14">
        <v>1012.66</v>
      </c>
      <c r="F43" s="15">
        <v>1.2E-2</v>
      </c>
      <c r="G43" s="15">
        <v>7.4144651689999994E-2</v>
      </c>
    </row>
    <row r="44" spans="1:7" x14ac:dyDescent="0.25">
      <c r="A44" s="12" t="s">
        <v>808</v>
      </c>
      <c r="B44" s="30" t="s">
        <v>809</v>
      </c>
      <c r="C44" s="30" t="s">
        <v>123</v>
      </c>
      <c r="D44" s="13">
        <v>1000000</v>
      </c>
      <c r="E44" s="14">
        <v>1011.63</v>
      </c>
      <c r="F44" s="15">
        <v>1.2E-2</v>
      </c>
      <c r="G44" s="15">
        <v>7.3949815540000005E-2</v>
      </c>
    </row>
    <row r="45" spans="1:7" x14ac:dyDescent="0.25">
      <c r="A45" s="12" t="s">
        <v>810</v>
      </c>
      <c r="B45" s="30" t="s">
        <v>811</v>
      </c>
      <c r="C45" s="30" t="s">
        <v>123</v>
      </c>
      <c r="D45" s="13">
        <v>1000000</v>
      </c>
      <c r="E45" s="14">
        <v>1010.62</v>
      </c>
      <c r="F45" s="15">
        <v>1.2E-2</v>
      </c>
      <c r="G45" s="15">
        <v>7.4165379980000001E-2</v>
      </c>
    </row>
    <row r="46" spans="1:7" x14ac:dyDescent="0.25">
      <c r="A46" s="12" t="s">
        <v>812</v>
      </c>
      <c r="B46" s="30" t="s">
        <v>813</v>
      </c>
      <c r="C46" s="30" t="s">
        <v>123</v>
      </c>
      <c r="D46" s="13">
        <v>1000000</v>
      </c>
      <c r="E46" s="14">
        <v>1010.4</v>
      </c>
      <c r="F46" s="15">
        <v>1.2E-2</v>
      </c>
      <c r="G46" s="15">
        <v>7.4032722379999999E-2</v>
      </c>
    </row>
    <row r="47" spans="1:7" x14ac:dyDescent="0.25">
      <c r="A47" s="12" t="s">
        <v>814</v>
      </c>
      <c r="B47" s="30" t="s">
        <v>815</v>
      </c>
      <c r="C47" s="30" t="s">
        <v>123</v>
      </c>
      <c r="D47" s="13">
        <v>1000000</v>
      </c>
      <c r="E47" s="14">
        <v>985.34</v>
      </c>
      <c r="F47" s="15">
        <v>1.17E-2</v>
      </c>
      <c r="G47" s="15">
        <v>7.3666920041000006E-2</v>
      </c>
    </row>
    <row r="48" spans="1:7" x14ac:dyDescent="0.25">
      <c r="A48" s="12" t="s">
        <v>816</v>
      </c>
      <c r="B48" s="30" t="s">
        <v>817</v>
      </c>
      <c r="C48" s="30" t="s">
        <v>123</v>
      </c>
      <c r="D48" s="13">
        <v>500000</v>
      </c>
      <c r="E48" s="14">
        <v>506.53</v>
      </c>
      <c r="F48" s="15">
        <v>6.0000000000000001E-3</v>
      </c>
      <c r="G48" s="15">
        <v>7.4144651689999994E-2</v>
      </c>
    </row>
    <row r="49" spans="1:7" x14ac:dyDescent="0.25">
      <c r="A49" s="12" t="s">
        <v>818</v>
      </c>
      <c r="B49" s="30" t="s">
        <v>819</v>
      </c>
      <c r="C49" s="30" t="s">
        <v>123</v>
      </c>
      <c r="D49" s="13">
        <v>500000</v>
      </c>
      <c r="E49" s="14">
        <v>506.51</v>
      </c>
      <c r="F49" s="15">
        <v>6.0000000000000001E-3</v>
      </c>
      <c r="G49" s="15">
        <v>7.4278352675999998E-2</v>
      </c>
    </row>
    <row r="50" spans="1:7" x14ac:dyDescent="0.25">
      <c r="A50" s="12" t="s">
        <v>820</v>
      </c>
      <c r="B50" s="30" t="s">
        <v>821</v>
      </c>
      <c r="C50" s="30" t="s">
        <v>123</v>
      </c>
      <c r="D50" s="13">
        <v>500000</v>
      </c>
      <c r="E50" s="14">
        <v>505.51</v>
      </c>
      <c r="F50" s="15">
        <v>6.0000000000000001E-3</v>
      </c>
      <c r="G50" s="15">
        <v>7.4041013239999995E-2</v>
      </c>
    </row>
    <row r="51" spans="1:7" x14ac:dyDescent="0.25">
      <c r="A51" s="16" t="s">
        <v>124</v>
      </c>
      <c r="B51" s="31"/>
      <c r="C51" s="31"/>
      <c r="D51" s="17"/>
      <c r="E51" s="18">
        <v>38906.800000000003</v>
      </c>
      <c r="F51" s="19">
        <v>0.46089999999999998</v>
      </c>
      <c r="G51" s="20"/>
    </row>
    <row r="52" spans="1:7" x14ac:dyDescent="0.25">
      <c r="A52" s="12"/>
      <c r="B52" s="30"/>
      <c r="C52" s="30"/>
      <c r="D52" s="13"/>
      <c r="E52" s="14"/>
      <c r="F52" s="15"/>
      <c r="G52" s="15"/>
    </row>
    <row r="53" spans="1:7" x14ac:dyDescent="0.25">
      <c r="A53" s="12"/>
      <c r="B53" s="30"/>
      <c r="C53" s="30"/>
      <c r="D53" s="13"/>
      <c r="E53" s="14"/>
      <c r="F53" s="15"/>
      <c r="G53" s="15"/>
    </row>
    <row r="54" spans="1:7" x14ac:dyDescent="0.25">
      <c r="A54" s="16" t="s">
        <v>290</v>
      </c>
      <c r="B54" s="30"/>
      <c r="C54" s="30"/>
      <c r="D54" s="13"/>
      <c r="E54" s="14"/>
      <c r="F54" s="15"/>
      <c r="G54" s="15"/>
    </row>
    <row r="55" spans="1:7" x14ac:dyDescent="0.25">
      <c r="A55" s="16" t="s">
        <v>124</v>
      </c>
      <c r="B55" s="30"/>
      <c r="C55" s="30"/>
      <c r="D55" s="13"/>
      <c r="E55" s="35" t="s">
        <v>118</v>
      </c>
      <c r="F55" s="36" t="s">
        <v>118</v>
      </c>
      <c r="G55" s="15"/>
    </row>
    <row r="56" spans="1:7" x14ac:dyDescent="0.25">
      <c r="A56" s="12"/>
      <c r="B56" s="30"/>
      <c r="C56" s="30"/>
      <c r="D56" s="13"/>
      <c r="E56" s="14"/>
      <c r="F56" s="15"/>
      <c r="G56" s="15"/>
    </row>
    <row r="57" spans="1:7" x14ac:dyDescent="0.25">
      <c r="A57" s="16" t="s">
        <v>291</v>
      </c>
      <c r="B57" s="30"/>
      <c r="C57" s="30"/>
      <c r="D57" s="13"/>
      <c r="E57" s="14"/>
      <c r="F57" s="15"/>
      <c r="G57" s="15"/>
    </row>
    <row r="58" spans="1:7" x14ac:dyDescent="0.25">
      <c r="A58" s="16" t="s">
        <v>124</v>
      </c>
      <c r="B58" s="30"/>
      <c r="C58" s="30"/>
      <c r="D58" s="13"/>
      <c r="E58" s="35" t="s">
        <v>118</v>
      </c>
      <c r="F58" s="36" t="s">
        <v>118</v>
      </c>
      <c r="G58" s="15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21" t="s">
        <v>156</v>
      </c>
      <c r="B60" s="32"/>
      <c r="C60" s="32"/>
      <c r="D60" s="22"/>
      <c r="E60" s="18">
        <v>81500.22</v>
      </c>
      <c r="F60" s="19">
        <v>0.96560000000000001</v>
      </c>
      <c r="G60" s="20"/>
    </row>
    <row r="61" spans="1:7" x14ac:dyDescent="0.25">
      <c r="A61" s="12"/>
      <c r="B61" s="30"/>
      <c r="C61" s="30"/>
      <c r="D61" s="13"/>
      <c r="E61" s="14"/>
      <c r="F61" s="15"/>
      <c r="G61" s="15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6" t="s">
        <v>160</v>
      </c>
      <c r="B63" s="30"/>
      <c r="C63" s="30"/>
      <c r="D63" s="13"/>
      <c r="E63" s="14"/>
      <c r="F63" s="15"/>
      <c r="G63" s="15"/>
    </row>
    <row r="64" spans="1:7" x14ac:dyDescent="0.25">
      <c r="A64" s="12" t="s">
        <v>161</v>
      </c>
      <c r="B64" s="30"/>
      <c r="C64" s="30"/>
      <c r="D64" s="13"/>
      <c r="E64" s="14">
        <v>433.92</v>
      </c>
      <c r="F64" s="15">
        <v>5.1000000000000004E-3</v>
      </c>
      <c r="G64" s="15">
        <v>6.6458000000000003E-2</v>
      </c>
    </row>
    <row r="65" spans="1:7" x14ac:dyDescent="0.25">
      <c r="A65" s="16" t="s">
        <v>124</v>
      </c>
      <c r="B65" s="31"/>
      <c r="C65" s="31"/>
      <c r="D65" s="17"/>
      <c r="E65" s="18">
        <v>433.92</v>
      </c>
      <c r="F65" s="19">
        <v>5.1000000000000004E-3</v>
      </c>
      <c r="G65" s="20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21" t="s">
        <v>156</v>
      </c>
      <c r="B67" s="32"/>
      <c r="C67" s="32"/>
      <c r="D67" s="22"/>
      <c r="E67" s="18">
        <v>433.92</v>
      </c>
      <c r="F67" s="19">
        <v>5.1000000000000004E-3</v>
      </c>
      <c r="G67" s="20"/>
    </row>
    <row r="68" spans="1:7" x14ac:dyDescent="0.25">
      <c r="A68" s="12" t="s">
        <v>162</v>
      </c>
      <c r="B68" s="30"/>
      <c r="C68" s="30"/>
      <c r="D68" s="13"/>
      <c r="E68" s="14">
        <v>2478.1166002</v>
      </c>
      <c r="F68" s="15">
        <v>2.9356E-2</v>
      </c>
      <c r="G68" s="15"/>
    </row>
    <row r="69" spans="1:7" x14ac:dyDescent="0.25">
      <c r="A69" s="12" t="s">
        <v>163</v>
      </c>
      <c r="B69" s="30"/>
      <c r="C69" s="30"/>
      <c r="D69" s="13"/>
      <c r="E69" s="14">
        <v>1.6433998000000001</v>
      </c>
      <c r="F69" s="24">
        <v>-5.5999999999999999E-5</v>
      </c>
      <c r="G69" s="15">
        <v>6.6458000000000003E-2</v>
      </c>
    </row>
    <row r="70" spans="1:7" x14ac:dyDescent="0.25">
      <c r="A70" s="25" t="s">
        <v>164</v>
      </c>
      <c r="B70" s="33"/>
      <c r="C70" s="33"/>
      <c r="D70" s="26"/>
      <c r="E70" s="27">
        <v>84413.9</v>
      </c>
      <c r="F70" s="28">
        <v>1</v>
      </c>
      <c r="G70" s="28"/>
    </row>
    <row r="72" spans="1:7" x14ac:dyDescent="0.25">
      <c r="A72" s="1" t="s">
        <v>166</v>
      </c>
    </row>
    <row r="75" spans="1:7" x14ac:dyDescent="0.25">
      <c r="A75" s="1" t="s">
        <v>167</v>
      </c>
    </row>
    <row r="76" spans="1:7" x14ac:dyDescent="0.25">
      <c r="A76" s="47" t="s">
        <v>168</v>
      </c>
      <c r="B76" s="34" t="s">
        <v>118</v>
      </c>
    </row>
    <row r="77" spans="1:7" x14ac:dyDescent="0.25">
      <c r="A77" t="s">
        <v>169</v>
      </c>
    </row>
    <row r="78" spans="1:7" x14ac:dyDescent="0.25">
      <c r="A78" t="s">
        <v>170</v>
      </c>
      <c r="B78" t="s">
        <v>171</v>
      </c>
      <c r="C78" t="s">
        <v>171</v>
      </c>
    </row>
    <row r="79" spans="1:7" x14ac:dyDescent="0.25">
      <c r="B79" s="48">
        <v>45322</v>
      </c>
      <c r="C79" s="48">
        <v>45351</v>
      </c>
    </row>
    <row r="80" spans="1:7" x14ac:dyDescent="0.25">
      <c r="A80" t="s">
        <v>693</v>
      </c>
      <c r="B80">
        <v>10.964</v>
      </c>
      <c r="C80">
        <v>11.039400000000001</v>
      </c>
      <c r="E80" s="2"/>
    </row>
    <row r="81" spans="1:5" x14ac:dyDescent="0.25">
      <c r="A81" t="s">
        <v>176</v>
      </c>
      <c r="B81">
        <v>10.964499999999999</v>
      </c>
      <c r="C81">
        <v>11.039899999999999</v>
      </c>
      <c r="E81" s="2"/>
    </row>
    <row r="82" spans="1:5" x14ac:dyDescent="0.25">
      <c r="A82" t="s">
        <v>694</v>
      </c>
      <c r="B82">
        <v>10.923999999999999</v>
      </c>
      <c r="C82">
        <v>10.997400000000001</v>
      </c>
      <c r="E82" s="2"/>
    </row>
    <row r="83" spans="1:5" x14ac:dyDescent="0.25">
      <c r="A83" t="s">
        <v>658</v>
      </c>
      <c r="B83">
        <v>10.9244</v>
      </c>
      <c r="C83">
        <v>10.9978</v>
      </c>
      <c r="E83" s="2"/>
    </row>
    <row r="84" spans="1:5" x14ac:dyDescent="0.25">
      <c r="E84" s="2"/>
    </row>
    <row r="85" spans="1:5" x14ac:dyDescent="0.25">
      <c r="A85" t="s">
        <v>186</v>
      </c>
      <c r="B85" s="34" t="s">
        <v>118</v>
      </c>
    </row>
    <row r="86" spans="1:5" x14ac:dyDescent="0.25">
      <c r="A86" t="s">
        <v>187</v>
      </c>
      <c r="B86" s="34" t="s">
        <v>118</v>
      </c>
    </row>
    <row r="87" spans="1:5" ht="30" customHeight="1" x14ac:dyDescent="0.25">
      <c r="A87" s="47" t="s">
        <v>188</v>
      </c>
      <c r="B87" s="34" t="s">
        <v>118</v>
      </c>
    </row>
    <row r="88" spans="1:5" ht="30" customHeight="1" x14ac:dyDescent="0.25">
      <c r="A88" s="47" t="s">
        <v>189</v>
      </c>
      <c r="B88" s="34" t="s">
        <v>118</v>
      </c>
    </row>
    <row r="89" spans="1:5" x14ac:dyDescent="0.25">
      <c r="A89" t="s">
        <v>190</v>
      </c>
      <c r="B89" s="49">
        <f>+B103</f>
        <v>1.4253091224350101</v>
      </c>
    </row>
    <row r="90" spans="1:5" ht="45" customHeight="1" x14ac:dyDescent="0.25">
      <c r="A90" s="47" t="s">
        <v>191</v>
      </c>
      <c r="B90" s="34" t="s">
        <v>118</v>
      </c>
    </row>
    <row r="91" spans="1:5" ht="30" customHeight="1" x14ac:dyDescent="0.25">
      <c r="A91" s="47" t="s">
        <v>192</v>
      </c>
      <c r="B91" s="34" t="s">
        <v>118</v>
      </c>
    </row>
    <row r="92" spans="1:5" ht="30" customHeight="1" x14ac:dyDescent="0.25">
      <c r="A92" s="47" t="s">
        <v>193</v>
      </c>
      <c r="B92" s="34" t="s">
        <v>118</v>
      </c>
    </row>
    <row r="93" spans="1:5" x14ac:dyDescent="0.25">
      <c r="A93" t="s">
        <v>194</v>
      </c>
      <c r="B93" s="34" t="s">
        <v>118</v>
      </c>
    </row>
    <row r="94" spans="1:5" x14ac:dyDescent="0.25">
      <c r="A94" t="s">
        <v>195</v>
      </c>
      <c r="B94" s="34" t="s">
        <v>118</v>
      </c>
    </row>
    <row r="96" spans="1:5" x14ac:dyDescent="0.25">
      <c r="A96" t="s">
        <v>196</v>
      </c>
    </row>
    <row r="97" spans="1:4" ht="45" customHeight="1" x14ac:dyDescent="0.25">
      <c r="A97" s="55" t="s">
        <v>197</v>
      </c>
      <c r="B97" s="56" t="s">
        <v>822</v>
      </c>
    </row>
    <row r="98" spans="1:4" ht="45" customHeight="1" x14ac:dyDescent="0.25">
      <c r="A98" s="55" t="s">
        <v>199</v>
      </c>
      <c r="B98" s="56" t="s">
        <v>823</v>
      </c>
    </row>
    <row r="99" spans="1:4" x14ac:dyDescent="0.25">
      <c r="A99" s="55"/>
      <c r="B99" s="55"/>
    </row>
    <row r="100" spans="1:4" x14ac:dyDescent="0.25">
      <c r="A100" s="55" t="s">
        <v>201</v>
      </c>
      <c r="B100" s="57">
        <v>7.5824781105222394</v>
      </c>
    </row>
    <row r="101" spans="1:4" x14ac:dyDescent="0.25">
      <c r="A101" s="55"/>
      <c r="B101" s="55"/>
    </row>
    <row r="102" spans="1:4" x14ac:dyDescent="0.25">
      <c r="A102" s="55" t="s">
        <v>202</v>
      </c>
      <c r="B102" s="58">
        <v>1.3527</v>
      </c>
    </row>
    <row r="103" spans="1:4" x14ac:dyDescent="0.25">
      <c r="A103" s="55" t="s">
        <v>203</v>
      </c>
      <c r="B103" s="58">
        <v>1.4253091224350101</v>
      </c>
    </row>
    <row r="104" spans="1:4" x14ac:dyDescent="0.25">
      <c r="A104" s="55"/>
      <c r="B104" s="55"/>
    </row>
    <row r="105" spans="1:4" x14ac:dyDescent="0.25">
      <c r="A105" s="55" t="s">
        <v>204</v>
      </c>
      <c r="B105" s="59">
        <v>45351</v>
      </c>
    </row>
    <row r="107" spans="1:4" ht="69.95" customHeight="1" x14ac:dyDescent="0.25">
      <c r="A107" s="71" t="s">
        <v>205</v>
      </c>
      <c r="B107" s="71" t="s">
        <v>206</v>
      </c>
      <c r="C107" s="71" t="s">
        <v>5</v>
      </c>
      <c r="D107" s="71" t="s">
        <v>6</v>
      </c>
    </row>
    <row r="108" spans="1:4" ht="69.95" customHeight="1" x14ac:dyDescent="0.25">
      <c r="A108" s="71" t="s">
        <v>824</v>
      </c>
      <c r="B108" s="71"/>
      <c r="C108" s="71" t="s">
        <v>31</v>
      </c>
      <c r="D10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1"/>
  <sheetViews>
    <sheetView showGridLines="0" workbookViewId="0">
      <pane ySplit="4" topLeftCell="A62" activePane="bottomLeft" state="frozen"/>
      <selection pane="bottomLeft" activeCell="A67" sqref="A67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825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826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209</v>
      </c>
      <c r="B8" s="30"/>
      <c r="C8" s="30"/>
      <c r="D8" s="13"/>
      <c r="E8" s="14"/>
      <c r="F8" s="15"/>
      <c r="G8" s="15"/>
    </row>
    <row r="9" spans="1:8" x14ac:dyDescent="0.25">
      <c r="A9" s="16" t="s">
        <v>677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444</v>
      </c>
      <c r="B12" s="30"/>
      <c r="C12" s="30"/>
      <c r="D12" s="13"/>
      <c r="E12" s="14"/>
      <c r="F12" s="15"/>
      <c r="G12" s="15"/>
    </row>
    <row r="13" spans="1:8" x14ac:dyDescent="0.25">
      <c r="A13" s="12" t="s">
        <v>678</v>
      </c>
      <c r="B13" s="30" t="s">
        <v>679</v>
      </c>
      <c r="C13" s="30" t="s">
        <v>123</v>
      </c>
      <c r="D13" s="13">
        <v>4150000</v>
      </c>
      <c r="E13" s="14">
        <v>4187.51</v>
      </c>
      <c r="F13" s="15">
        <v>0.26379999999999998</v>
      </c>
      <c r="G13" s="15">
        <v>7.1878184540000001E-2</v>
      </c>
    </row>
    <row r="14" spans="1:8" x14ac:dyDescent="0.25">
      <c r="A14" s="12" t="s">
        <v>827</v>
      </c>
      <c r="B14" s="30" t="s">
        <v>828</v>
      </c>
      <c r="C14" s="30" t="s">
        <v>123</v>
      </c>
      <c r="D14" s="13">
        <v>2500000</v>
      </c>
      <c r="E14" s="14">
        <v>2496.1799999999998</v>
      </c>
      <c r="F14" s="15">
        <v>0.1573</v>
      </c>
      <c r="G14" s="15">
        <v>7.1844019401000006E-2</v>
      </c>
    </row>
    <row r="15" spans="1:8" x14ac:dyDescent="0.25">
      <c r="A15" s="12" t="s">
        <v>700</v>
      </c>
      <c r="B15" s="30" t="s">
        <v>701</v>
      </c>
      <c r="C15" s="30" t="s">
        <v>123</v>
      </c>
      <c r="D15" s="13">
        <v>1850000</v>
      </c>
      <c r="E15" s="14">
        <v>1849.97</v>
      </c>
      <c r="F15" s="15">
        <v>0.1166</v>
      </c>
      <c r="G15" s="15">
        <v>7.1820207656000001E-2</v>
      </c>
    </row>
    <row r="16" spans="1:8" x14ac:dyDescent="0.25">
      <c r="A16" s="16" t="s">
        <v>124</v>
      </c>
      <c r="B16" s="31"/>
      <c r="C16" s="31"/>
      <c r="D16" s="17"/>
      <c r="E16" s="18">
        <v>8533.66</v>
      </c>
      <c r="F16" s="19">
        <v>0.53769999999999996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680</v>
      </c>
      <c r="B18" s="30"/>
      <c r="C18" s="30"/>
      <c r="D18" s="13"/>
      <c r="E18" s="14"/>
      <c r="F18" s="15"/>
      <c r="G18" s="15"/>
    </row>
    <row r="19" spans="1:7" x14ac:dyDescent="0.25">
      <c r="A19" s="12" t="s">
        <v>829</v>
      </c>
      <c r="B19" s="30" t="s">
        <v>830</v>
      </c>
      <c r="C19" s="30" t="s">
        <v>123</v>
      </c>
      <c r="D19" s="13">
        <v>3000000</v>
      </c>
      <c r="E19" s="14">
        <v>3019.05</v>
      </c>
      <c r="F19" s="15">
        <v>0.19020000000000001</v>
      </c>
      <c r="G19" s="15">
        <v>7.4798725625000007E-2</v>
      </c>
    </row>
    <row r="20" spans="1:7" x14ac:dyDescent="0.25">
      <c r="A20" s="12" t="s">
        <v>831</v>
      </c>
      <c r="B20" s="30" t="s">
        <v>832</v>
      </c>
      <c r="C20" s="30" t="s">
        <v>123</v>
      </c>
      <c r="D20" s="13">
        <v>2500000</v>
      </c>
      <c r="E20" s="14">
        <v>2516.34</v>
      </c>
      <c r="F20" s="15">
        <v>0.1585</v>
      </c>
      <c r="G20" s="15">
        <v>7.4725119409999999E-2</v>
      </c>
    </row>
    <row r="21" spans="1:7" x14ac:dyDescent="0.25">
      <c r="A21" s="12" t="s">
        <v>833</v>
      </c>
      <c r="B21" s="30" t="s">
        <v>834</v>
      </c>
      <c r="C21" s="30" t="s">
        <v>123</v>
      </c>
      <c r="D21" s="13">
        <v>500000</v>
      </c>
      <c r="E21" s="14">
        <v>506.43</v>
      </c>
      <c r="F21" s="15">
        <v>3.1899999999999998E-2</v>
      </c>
      <c r="G21" s="15">
        <v>7.4945945616000001E-2</v>
      </c>
    </row>
    <row r="22" spans="1:7" x14ac:dyDescent="0.25">
      <c r="A22" s="12" t="s">
        <v>835</v>
      </c>
      <c r="B22" s="30" t="s">
        <v>836</v>
      </c>
      <c r="C22" s="30" t="s">
        <v>123</v>
      </c>
      <c r="D22" s="13">
        <v>500000</v>
      </c>
      <c r="E22" s="14">
        <v>506.12</v>
      </c>
      <c r="F22" s="15">
        <v>3.1899999999999998E-2</v>
      </c>
      <c r="G22" s="15">
        <v>7.5040296122E-2</v>
      </c>
    </row>
    <row r="23" spans="1:7" x14ac:dyDescent="0.25">
      <c r="A23" s="12" t="s">
        <v>837</v>
      </c>
      <c r="B23" s="30" t="s">
        <v>838</v>
      </c>
      <c r="C23" s="30" t="s">
        <v>123</v>
      </c>
      <c r="D23" s="13">
        <v>500000</v>
      </c>
      <c r="E23" s="14">
        <v>503.4</v>
      </c>
      <c r="F23" s="15">
        <v>3.1699999999999999E-2</v>
      </c>
      <c r="G23" s="15">
        <v>7.5217603329000002E-2</v>
      </c>
    </row>
    <row r="24" spans="1:7" x14ac:dyDescent="0.25">
      <c r="A24" s="16" t="s">
        <v>124</v>
      </c>
      <c r="B24" s="31"/>
      <c r="C24" s="31"/>
      <c r="D24" s="17"/>
      <c r="E24" s="18">
        <v>7051.34</v>
      </c>
      <c r="F24" s="19">
        <v>0.44419999999999998</v>
      </c>
      <c r="G24" s="20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290</v>
      </c>
      <c r="B27" s="30"/>
      <c r="C27" s="30"/>
      <c r="D27" s="13"/>
      <c r="E27" s="14"/>
      <c r="F27" s="15"/>
      <c r="G27" s="15"/>
    </row>
    <row r="28" spans="1:7" x14ac:dyDescent="0.25">
      <c r="A28" s="16" t="s">
        <v>124</v>
      </c>
      <c r="B28" s="30"/>
      <c r="C28" s="30"/>
      <c r="D28" s="13"/>
      <c r="E28" s="35" t="s">
        <v>118</v>
      </c>
      <c r="F28" s="36" t="s">
        <v>118</v>
      </c>
      <c r="G28" s="15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6" t="s">
        <v>291</v>
      </c>
      <c r="B30" s="30"/>
      <c r="C30" s="30"/>
      <c r="D30" s="13"/>
      <c r="E30" s="14"/>
      <c r="F30" s="15"/>
      <c r="G30" s="15"/>
    </row>
    <row r="31" spans="1:7" x14ac:dyDescent="0.25">
      <c r="A31" s="16" t="s">
        <v>124</v>
      </c>
      <c r="B31" s="30"/>
      <c r="C31" s="30"/>
      <c r="D31" s="13"/>
      <c r="E31" s="35" t="s">
        <v>118</v>
      </c>
      <c r="F31" s="36" t="s">
        <v>118</v>
      </c>
      <c r="G31" s="15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21" t="s">
        <v>156</v>
      </c>
      <c r="B33" s="32"/>
      <c r="C33" s="32"/>
      <c r="D33" s="22"/>
      <c r="E33" s="18">
        <v>15585</v>
      </c>
      <c r="F33" s="19">
        <v>0.9819</v>
      </c>
      <c r="G33" s="20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6" t="s">
        <v>160</v>
      </c>
      <c r="B36" s="30"/>
      <c r="C36" s="30"/>
      <c r="D36" s="13"/>
      <c r="E36" s="14"/>
      <c r="F36" s="15"/>
      <c r="G36" s="15"/>
    </row>
    <row r="37" spans="1:7" x14ac:dyDescent="0.25">
      <c r="A37" s="12" t="s">
        <v>161</v>
      </c>
      <c r="B37" s="30"/>
      <c r="C37" s="30"/>
      <c r="D37" s="13"/>
      <c r="E37" s="14">
        <v>108.98</v>
      </c>
      <c r="F37" s="15">
        <v>6.8999999999999999E-3</v>
      </c>
      <c r="G37" s="15">
        <v>6.6458000000000003E-2</v>
      </c>
    </row>
    <row r="38" spans="1:7" x14ac:dyDescent="0.25">
      <c r="A38" s="16" t="s">
        <v>124</v>
      </c>
      <c r="B38" s="31"/>
      <c r="C38" s="31"/>
      <c r="D38" s="17"/>
      <c r="E38" s="18">
        <v>108.98</v>
      </c>
      <c r="F38" s="19">
        <v>6.8999999999999999E-3</v>
      </c>
      <c r="G38" s="20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21" t="s">
        <v>156</v>
      </c>
      <c r="B40" s="32"/>
      <c r="C40" s="32"/>
      <c r="D40" s="22"/>
      <c r="E40" s="18">
        <v>108.98</v>
      </c>
      <c r="F40" s="19">
        <v>6.8999999999999999E-3</v>
      </c>
      <c r="G40" s="20"/>
    </row>
    <row r="41" spans="1:7" x14ac:dyDescent="0.25">
      <c r="A41" s="12" t="s">
        <v>162</v>
      </c>
      <c r="B41" s="30"/>
      <c r="C41" s="30"/>
      <c r="D41" s="13"/>
      <c r="E41" s="14">
        <v>184.59464819999999</v>
      </c>
      <c r="F41" s="15">
        <v>1.163E-2</v>
      </c>
      <c r="G41" s="15"/>
    </row>
    <row r="42" spans="1:7" x14ac:dyDescent="0.25">
      <c r="A42" s="12" t="s">
        <v>163</v>
      </c>
      <c r="B42" s="30"/>
      <c r="C42" s="30"/>
      <c r="D42" s="13"/>
      <c r="E42" s="23">
        <v>-7.4746481999999999</v>
      </c>
      <c r="F42" s="24">
        <v>-4.2999999999999999E-4</v>
      </c>
      <c r="G42" s="15">
        <v>6.6458000000000003E-2</v>
      </c>
    </row>
    <row r="43" spans="1:7" x14ac:dyDescent="0.25">
      <c r="A43" s="25" t="s">
        <v>164</v>
      </c>
      <c r="B43" s="33"/>
      <c r="C43" s="33"/>
      <c r="D43" s="26"/>
      <c r="E43" s="27">
        <v>15871.1</v>
      </c>
      <c r="F43" s="28">
        <v>1</v>
      </c>
      <c r="G43" s="28"/>
    </row>
    <row r="45" spans="1:7" x14ac:dyDescent="0.25">
      <c r="A45" s="1" t="s">
        <v>166</v>
      </c>
    </row>
    <row r="48" spans="1:7" x14ac:dyDescent="0.25">
      <c r="A48" s="1" t="s">
        <v>167</v>
      </c>
    </row>
    <row r="49" spans="1:5" x14ac:dyDescent="0.25">
      <c r="A49" s="47" t="s">
        <v>168</v>
      </c>
      <c r="B49" s="34" t="s">
        <v>118</v>
      </c>
    </row>
    <row r="50" spans="1:5" x14ac:dyDescent="0.25">
      <c r="A50" t="s">
        <v>169</v>
      </c>
    </row>
    <row r="51" spans="1:5" x14ac:dyDescent="0.25">
      <c r="A51" t="s">
        <v>170</v>
      </c>
      <c r="B51" t="s">
        <v>171</v>
      </c>
      <c r="C51" t="s">
        <v>171</v>
      </c>
    </row>
    <row r="52" spans="1:5" x14ac:dyDescent="0.25">
      <c r="B52" s="48">
        <v>45322</v>
      </c>
      <c r="C52" s="48">
        <v>45351</v>
      </c>
    </row>
    <row r="53" spans="1:5" x14ac:dyDescent="0.25">
      <c r="A53" t="s">
        <v>693</v>
      </c>
      <c r="B53">
        <v>10.754099999999999</v>
      </c>
      <c r="C53">
        <v>10.8225</v>
      </c>
      <c r="E53" s="2"/>
    </row>
    <row r="54" spans="1:5" x14ac:dyDescent="0.25">
      <c r="A54" t="s">
        <v>176</v>
      </c>
      <c r="B54">
        <v>10.754300000000001</v>
      </c>
      <c r="C54">
        <v>10.8226</v>
      </c>
      <c r="E54" s="2"/>
    </row>
    <row r="55" spans="1:5" x14ac:dyDescent="0.25">
      <c r="A55" t="s">
        <v>694</v>
      </c>
      <c r="B55">
        <v>10.706899999999999</v>
      </c>
      <c r="C55">
        <v>10.771100000000001</v>
      </c>
      <c r="E55" s="2"/>
    </row>
    <row r="56" spans="1:5" x14ac:dyDescent="0.25">
      <c r="A56" t="s">
        <v>658</v>
      </c>
      <c r="B56">
        <v>10.707599999999999</v>
      </c>
      <c r="C56">
        <v>10.771699999999999</v>
      </c>
      <c r="E56" s="2"/>
    </row>
    <row r="57" spans="1:5" x14ac:dyDescent="0.25">
      <c r="E57" s="2"/>
    </row>
    <row r="58" spans="1:5" x14ac:dyDescent="0.25">
      <c r="A58" t="s">
        <v>186</v>
      </c>
      <c r="B58" s="34" t="s">
        <v>118</v>
      </c>
    </row>
    <row r="59" spans="1:5" x14ac:dyDescent="0.25">
      <c r="A59" t="s">
        <v>187</v>
      </c>
      <c r="B59" s="34" t="s">
        <v>118</v>
      </c>
    </row>
    <row r="60" spans="1:5" ht="30" customHeight="1" x14ac:dyDescent="0.25">
      <c r="A60" s="47" t="s">
        <v>188</v>
      </c>
      <c r="B60" s="34" t="s">
        <v>118</v>
      </c>
    </row>
    <row r="61" spans="1:5" ht="30" customHeight="1" x14ac:dyDescent="0.25">
      <c r="A61" s="47" t="s">
        <v>189</v>
      </c>
      <c r="B61" s="34" t="s">
        <v>118</v>
      </c>
    </row>
    <row r="62" spans="1:5" x14ac:dyDescent="0.25">
      <c r="A62" t="s">
        <v>190</v>
      </c>
      <c r="B62" s="49">
        <f>+B76</f>
        <v>2.8991365233299531</v>
      </c>
    </row>
    <row r="63" spans="1:5" ht="45" customHeight="1" x14ac:dyDescent="0.25">
      <c r="A63" s="47" t="s">
        <v>191</v>
      </c>
      <c r="B63" s="34" t="s">
        <v>118</v>
      </c>
    </row>
    <row r="64" spans="1:5" ht="30" customHeight="1" x14ac:dyDescent="0.25">
      <c r="A64" s="47" t="s">
        <v>192</v>
      </c>
      <c r="B64" s="34" t="s">
        <v>118</v>
      </c>
    </row>
    <row r="65" spans="1:4" ht="30" customHeight="1" x14ac:dyDescent="0.25">
      <c r="A65" s="47" t="s">
        <v>193</v>
      </c>
      <c r="B65" s="34" t="s">
        <v>118</v>
      </c>
    </row>
    <row r="66" spans="1:4" x14ac:dyDescent="0.25">
      <c r="A66" t="s">
        <v>194</v>
      </c>
      <c r="B66" s="34" t="s">
        <v>118</v>
      </c>
    </row>
    <row r="67" spans="1:4" x14ac:dyDescent="0.25">
      <c r="A67" t="s">
        <v>195</v>
      </c>
      <c r="B67" s="34" t="s">
        <v>118</v>
      </c>
    </row>
    <row r="69" spans="1:4" x14ac:dyDescent="0.25">
      <c r="A69" t="s">
        <v>196</v>
      </c>
    </row>
    <row r="70" spans="1:4" ht="90" customHeight="1" x14ac:dyDescent="0.25">
      <c r="A70" s="55" t="s">
        <v>197</v>
      </c>
      <c r="B70" s="56" t="s">
        <v>839</v>
      </c>
    </row>
    <row r="71" spans="1:4" ht="60" customHeight="1" x14ac:dyDescent="0.25">
      <c r="A71" s="55" t="s">
        <v>199</v>
      </c>
      <c r="B71" s="56" t="s">
        <v>840</v>
      </c>
    </row>
    <row r="72" spans="1:4" x14ac:dyDescent="0.25">
      <c r="A72" s="55"/>
      <c r="B72" s="55"/>
    </row>
    <row r="73" spans="1:4" x14ac:dyDescent="0.25">
      <c r="A73" s="55" t="s">
        <v>201</v>
      </c>
      <c r="B73" s="57">
        <v>7.3142370064815401</v>
      </c>
    </row>
    <row r="74" spans="1:4" x14ac:dyDescent="0.25">
      <c r="A74" s="55"/>
      <c r="B74" s="55"/>
    </row>
    <row r="75" spans="1:4" x14ac:dyDescent="0.25">
      <c r="A75" s="55" t="s">
        <v>202</v>
      </c>
      <c r="B75" s="58">
        <v>2.5968</v>
      </c>
    </row>
    <row r="76" spans="1:4" x14ac:dyDescent="0.25">
      <c r="A76" s="55" t="s">
        <v>203</v>
      </c>
      <c r="B76" s="58">
        <v>2.8991365233299531</v>
      </c>
    </row>
    <row r="77" spans="1:4" x14ac:dyDescent="0.25">
      <c r="A77" s="55"/>
      <c r="B77" s="55"/>
    </row>
    <row r="78" spans="1:4" x14ac:dyDescent="0.25">
      <c r="A78" s="55" t="s">
        <v>204</v>
      </c>
      <c r="B78" s="59">
        <v>45351</v>
      </c>
    </row>
    <row r="80" spans="1:4" ht="69.95" customHeight="1" x14ac:dyDescent="0.25">
      <c r="A80" s="71" t="s">
        <v>205</v>
      </c>
      <c r="B80" s="71" t="s">
        <v>206</v>
      </c>
      <c r="C80" s="71" t="s">
        <v>5</v>
      </c>
      <c r="D80" s="71" t="s">
        <v>6</v>
      </c>
    </row>
    <row r="81" spans="1:4" ht="69.95" customHeight="1" x14ac:dyDescent="0.25">
      <c r="A81" s="71" t="s">
        <v>841</v>
      </c>
      <c r="B81" s="71"/>
      <c r="C81" s="71" t="s">
        <v>33</v>
      </c>
      <c r="D8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9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842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843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844</v>
      </c>
      <c r="B8" s="30"/>
      <c r="C8" s="30"/>
      <c r="D8" s="13"/>
      <c r="E8" s="14"/>
      <c r="F8" s="15"/>
      <c r="G8" s="15"/>
    </row>
    <row r="9" spans="1:8" x14ac:dyDescent="0.25">
      <c r="A9" s="12" t="s">
        <v>845</v>
      </c>
      <c r="B9" s="30" t="s">
        <v>846</v>
      </c>
      <c r="C9" s="30"/>
      <c r="D9" s="13">
        <v>41176164.999999993</v>
      </c>
      <c r="E9" s="14">
        <v>489115.19</v>
      </c>
      <c r="F9" s="15">
        <v>0.99619999999999997</v>
      </c>
      <c r="G9" s="15"/>
    </row>
    <row r="10" spans="1:8" x14ac:dyDescent="0.25">
      <c r="A10" s="16" t="s">
        <v>124</v>
      </c>
      <c r="B10" s="31"/>
      <c r="C10" s="31"/>
      <c r="D10" s="17"/>
      <c r="E10" s="18">
        <v>489115.19</v>
      </c>
      <c r="F10" s="19">
        <v>0.99619999999999997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489115.19</v>
      </c>
      <c r="F12" s="19">
        <v>0.99619999999999997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1920.65</v>
      </c>
      <c r="F15" s="15">
        <v>3.8999999999999998E-3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1920.65</v>
      </c>
      <c r="F16" s="19">
        <v>3.8999999999999998E-3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1920.65</v>
      </c>
      <c r="F18" s="19">
        <v>3.8999999999999998E-3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0.34970570000000001</v>
      </c>
      <c r="F19" s="15">
        <v>0</v>
      </c>
      <c r="G19" s="15"/>
    </row>
    <row r="20" spans="1:7" x14ac:dyDescent="0.25">
      <c r="A20" s="12" t="s">
        <v>163</v>
      </c>
      <c r="B20" s="30"/>
      <c r="C20" s="30"/>
      <c r="D20" s="13"/>
      <c r="E20" s="23">
        <v>-66.769705700000003</v>
      </c>
      <c r="F20" s="24">
        <v>-1E-4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490969.42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11.7887</v>
      </c>
      <c r="C31">
        <v>11.8489</v>
      </c>
      <c r="E31" s="2"/>
    </row>
    <row r="32" spans="1:7" x14ac:dyDescent="0.25">
      <c r="A32" t="s">
        <v>176</v>
      </c>
      <c r="B32">
        <v>11.7887</v>
      </c>
      <c r="C32">
        <v>11.8489</v>
      </c>
      <c r="E32" s="2"/>
    </row>
    <row r="33" spans="1:5" x14ac:dyDescent="0.25">
      <c r="A33" t="s">
        <v>657</v>
      </c>
      <c r="B33">
        <v>11.7887</v>
      </c>
      <c r="C33">
        <v>11.8489</v>
      </c>
      <c r="E33" s="2"/>
    </row>
    <row r="34" spans="1:5" x14ac:dyDescent="0.25">
      <c r="A34" t="s">
        <v>658</v>
      </c>
      <c r="B34">
        <v>11.7887</v>
      </c>
      <c r="C34">
        <v>11.8489</v>
      </c>
      <c r="E34" s="2"/>
    </row>
    <row r="35" spans="1:5" x14ac:dyDescent="0.25">
      <c r="E35" s="2"/>
    </row>
    <row r="36" spans="1:5" x14ac:dyDescent="0.25">
      <c r="A36" t="s">
        <v>186</v>
      </c>
      <c r="B36" s="34" t="s">
        <v>118</v>
      </c>
    </row>
    <row r="37" spans="1:5" x14ac:dyDescent="0.25">
      <c r="A37" t="s">
        <v>187</v>
      </c>
      <c r="B37" s="34" t="s">
        <v>118</v>
      </c>
    </row>
    <row r="38" spans="1:5" ht="30" customHeight="1" x14ac:dyDescent="0.25">
      <c r="A38" s="47" t="s">
        <v>188</v>
      </c>
      <c r="B38" s="34" t="s">
        <v>118</v>
      </c>
    </row>
    <row r="39" spans="1:5" ht="30" customHeight="1" x14ac:dyDescent="0.25">
      <c r="A39" s="47" t="s">
        <v>189</v>
      </c>
      <c r="B39" s="34" t="s">
        <v>118</v>
      </c>
    </row>
    <row r="40" spans="1:5" ht="45" customHeight="1" x14ac:dyDescent="0.25">
      <c r="A40" s="47" t="s">
        <v>847</v>
      </c>
      <c r="B40" s="34" t="s">
        <v>118</v>
      </c>
    </row>
    <row r="41" spans="1:5" ht="30" customHeight="1" x14ac:dyDescent="0.25">
      <c r="A41" s="47" t="s">
        <v>848</v>
      </c>
      <c r="B41" s="34" t="s">
        <v>118</v>
      </c>
    </row>
    <row r="42" spans="1:5" ht="30" customHeight="1" x14ac:dyDescent="0.25">
      <c r="A42" s="47" t="s">
        <v>849</v>
      </c>
      <c r="B42" s="34" t="s">
        <v>118</v>
      </c>
    </row>
    <row r="43" spans="1:5" ht="30" customHeight="1" x14ac:dyDescent="0.25">
      <c r="A43" s="47" t="s">
        <v>193</v>
      </c>
      <c r="B43" s="34" t="s">
        <v>118</v>
      </c>
    </row>
    <row r="44" spans="1:5" x14ac:dyDescent="0.25">
      <c r="A44" t="s">
        <v>194</v>
      </c>
      <c r="B44" s="34" t="s">
        <v>118</v>
      </c>
    </row>
    <row r="45" spans="1:5" x14ac:dyDescent="0.25">
      <c r="A45" t="s">
        <v>195</v>
      </c>
      <c r="B45" s="34" t="s">
        <v>118</v>
      </c>
    </row>
    <row r="47" spans="1:5" x14ac:dyDescent="0.25">
      <c r="A47" t="s">
        <v>196</v>
      </c>
    </row>
    <row r="48" spans="1:5" ht="30" customHeight="1" x14ac:dyDescent="0.25">
      <c r="A48" s="55" t="s">
        <v>197</v>
      </c>
      <c r="B48" s="56" t="s">
        <v>850</v>
      </c>
    </row>
    <row r="49" spans="1:4" ht="45" customHeight="1" x14ac:dyDescent="0.25">
      <c r="A49" s="55" t="s">
        <v>199</v>
      </c>
      <c r="B49" s="56" t="s">
        <v>851</v>
      </c>
    </row>
    <row r="50" spans="1:4" x14ac:dyDescent="0.25">
      <c r="A50" s="55"/>
      <c r="B50" s="55"/>
    </row>
    <row r="51" spans="1:4" x14ac:dyDescent="0.25">
      <c r="A51" s="55" t="s">
        <v>201</v>
      </c>
      <c r="B51" s="57">
        <v>7.7654712753195003</v>
      </c>
    </row>
    <row r="52" spans="1:4" x14ac:dyDescent="0.25">
      <c r="A52" s="55"/>
      <c r="B52" s="55"/>
    </row>
    <row r="53" spans="1:4" x14ac:dyDescent="0.25">
      <c r="A53" s="55" t="s">
        <v>202</v>
      </c>
      <c r="B53" s="58">
        <v>0.9819</v>
      </c>
    </row>
    <row r="54" spans="1:4" x14ac:dyDescent="0.25">
      <c r="A54" s="55" t="s">
        <v>203</v>
      </c>
      <c r="B54" s="58">
        <v>1.004551214627124</v>
      </c>
    </row>
    <row r="55" spans="1:4" x14ac:dyDescent="0.25">
      <c r="A55" s="55"/>
      <c r="B55" s="55"/>
    </row>
    <row r="56" spans="1:4" x14ac:dyDescent="0.25">
      <c r="A56" s="55" t="s">
        <v>204</v>
      </c>
      <c r="B56" s="59">
        <v>45351</v>
      </c>
    </row>
    <row r="58" spans="1:4" ht="69.95" customHeight="1" x14ac:dyDescent="0.25">
      <c r="A58" s="71" t="s">
        <v>205</v>
      </c>
      <c r="B58" s="71" t="s">
        <v>206</v>
      </c>
      <c r="C58" s="71" t="s">
        <v>5</v>
      </c>
      <c r="D58" s="71" t="s">
        <v>6</v>
      </c>
    </row>
    <row r="59" spans="1:4" ht="69.95" customHeight="1" x14ac:dyDescent="0.25">
      <c r="A59" s="71" t="s">
        <v>850</v>
      </c>
      <c r="B59" s="71"/>
      <c r="C59" s="71" t="s">
        <v>11</v>
      </c>
      <c r="D5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9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852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853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844</v>
      </c>
      <c r="B8" s="30"/>
      <c r="C8" s="30"/>
      <c r="D8" s="13"/>
      <c r="E8" s="14"/>
      <c r="F8" s="15"/>
      <c r="G8" s="15"/>
    </row>
    <row r="9" spans="1:8" x14ac:dyDescent="0.25">
      <c r="A9" s="12" t="s">
        <v>854</v>
      </c>
      <c r="B9" s="30" t="s">
        <v>855</v>
      </c>
      <c r="C9" s="30"/>
      <c r="D9" s="13">
        <v>50596755.002099998</v>
      </c>
      <c r="E9" s="14">
        <v>681179.05</v>
      </c>
      <c r="F9" s="15">
        <v>0.99809999999999999</v>
      </c>
      <c r="G9" s="15"/>
    </row>
    <row r="10" spans="1:8" x14ac:dyDescent="0.25">
      <c r="A10" s="16" t="s">
        <v>124</v>
      </c>
      <c r="B10" s="31"/>
      <c r="C10" s="31"/>
      <c r="D10" s="17"/>
      <c r="E10" s="18">
        <v>681179.05</v>
      </c>
      <c r="F10" s="19">
        <v>0.99809999999999999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681179.05</v>
      </c>
      <c r="F12" s="19">
        <v>0.99809999999999999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1474.73</v>
      </c>
      <c r="F15" s="15">
        <v>2.2000000000000001E-3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1474.73</v>
      </c>
      <c r="F16" s="19">
        <v>2.2000000000000001E-3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1474.73</v>
      </c>
      <c r="F18" s="19">
        <v>2.2000000000000001E-3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0.26851429999999998</v>
      </c>
      <c r="F19" s="15">
        <v>0</v>
      </c>
      <c r="G19" s="15"/>
    </row>
    <row r="20" spans="1:7" x14ac:dyDescent="0.25">
      <c r="A20" s="12" t="s">
        <v>163</v>
      </c>
      <c r="B20" s="30"/>
      <c r="C20" s="30"/>
      <c r="D20" s="13"/>
      <c r="E20" s="23">
        <v>-181.8585143</v>
      </c>
      <c r="F20" s="24">
        <v>-2.9999999999999997E-4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682472.19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13.2797</v>
      </c>
      <c r="C31">
        <v>13.429</v>
      </c>
      <c r="E31" s="2"/>
    </row>
    <row r="32" spans="1:7" x14ac:dyDescent="0.25">
      <c r="A32" t="s">
        <v>176</v>
      </c>
      <c r="B32">
        <v>13.2797</v>
      </c>
      <c r="C32">
        <v>13.429</v>
      </c>
      <c r="E32" s="2"/>
    </row>
    <row r="33" spans="1:5" x14ac:dyDescent="0.25">
      <c r="A33" t="s">
        <v>657</v>
      </c>
      <c r="B33">
        <v>13.2797</v>
      </c>
      <c r="C33">
        <v>13.429</v>
      </c>
      <c r="E33" s="2"/>
    </row>
    <row r="34" spans="1:5" x14ac:dyDescent="0.25">
      <c r="A34" t="s">
        <v>658</v>
      </c>
      <c r="B34">
        <v>13.2797</v>
      </c>
      <c r="C34">
        <v>13.429</v>
      </c>
      <c r="E34" s="2"/>
    </row>
    <row r="35" spans="1:5" x14ac:dyDescent="0.25">
      <c r="E35" s="2"/>
    </row>
    <row r="36" spans="1:5" x14ac:dyDescent="0.25">
      <c r="A36" t="s">
        <v>186</v>
      </c>
      <c r="B36" s="34" t="s">
        <v>118</v>
      </c>
    </row>
    <row r="37" spans="1:5" x14ac:dyDescent="0.25">
      <c r="A37" t="s">
        <v>187</v>
      </c>
      <c r="B37" s="34" t="s">
        <v>118</v>
      </c>
    </row>
    <row r="38" spans="1:5" ht="30" customHeight="1" x14ac:dyDescent="0.25">
      <c r="A38" s="47" t="s">
        <v>188</v>
      </c>
      <c r="B38" s="34" t="s">
        <v>118</v>
      </c>
    </row>
    <row r="39" spans="1:5" ht="30" customHeight="1" x14ac:dyDescent="0.25">
      <c r="A39" s="47" t="s">
        <v>189</v>
      </c>
      <c r="B39" s="34" t="s">
        <v>118</v>
      </c>
    </row>
    <row r="40" spans="1:5" ht="45" customHeight="1" x14ac:dyDescent="0.25">
      <c r="A40" s="47" t="s">
        <v>847</v>
      </c>
      <c r="B40" s="34" t="s">
        <v>118</v>
      </c>
    </row>
    <row r="41" spans="1:5" ht="30" customHeight="1" x14ac:dyDescent="0.25">
      <c r="A41" s="47" t="s">
        <v>848</v>
      </c>
      <c r="B41" s="34" t="s">
        <v>118</v>
      </c>
    </row>
    <row r="42" spans="1:5" ht="30" customHeight="1" x14ac:dyDescent="0.25">
      <c r="A42" s="47" t="s">
        <v>849</v>
      </c>
      <c r="B42" s="34" t="s">
        <v>118</v>
      </c>
    </row>
    <row r="43" spans="1:5" ht="30" customHeight="1" x14ac:dyDescent="0.25">
      <c r="A43" s="47" t="s">
        <v>193</v>
      </c>
      <c r="B43" s="34" t="s">
        <v>118</v>
      </c>
    </row>
    <row r="44" spans="1:5" x14ac:dyDescent="0.25">
      <c r="A44" t="s">
        <v>194</v>
      </c>
      <c r="B44" s="34" t="s">
        <v>118</v>
      </c>
    </row>
    <row r="45" spans="1:5" x14ac:dyDescent="0.25">
      <c r="A45" t="s">
        <v>195</v>
      </c>
      <c r="B45" s="34" t="s">
        <v>118</v>
      </c>
    </row>
    <row r="47" spans="1:5" x14ac:dyDescent="0.25">
      <c r="A47" t="s">
        <v>196</v>
      </c>
    </row>
    <row r="48" spans="1:5" ht="30" customHeight="1" x14ac:dyDescent="0.25">
      <c r="A48" s="55" t="s">
        <v>197</v>
      </c>
      <c r="B48" s="56" t="s">
        <v>856</v>
      </c>
    </row>
    <row r="49" spans="1:4" ht="45" customHeight="1" x14ac:dyDescent="0.25">
      <c r="A49" s="55" t="s">
        <v>199</v>
      </c>
      <c r="B49" s="56" t="s">
        <v>851</v>
      </c>
    </row>
    <row r="50" spans="1:4" x14ac:dyDescent="0.25">
      <c r="A50" s="55"/>
      <c r="B50" s="55"/>
    </row>
    <row r="51" spans="1:4" x14ac:dyDescent="0.25">
      <c r="A51" s="55" t="s">
        <v>201</v>
      </c>
      <c r="B51" s="57">
        <v>7.4652523459039752</v>
      </c>
    </row>
    <row r="52" spans="1:4" x14ac:dyDescent="0.25">
      <c r="A52" s="55"/>
      <c r="B52" s="55"/>
    </row>
    <row r="53" spans="1:4" x14ac:dyDescent="0.25">
      <c r="A53" s="55" t="s">
        <v>202</v>
      </c>
      <c r="B53" s="58">
        <v>4.6233000000000004</v>
      </c>
    </row>
    <row r="54" spans="1:4" x14ac:dyDescent="0.25">
      <c r="A54" s="55" t="s">
        <v>203</v>
      </c>
      <c r="B54" s="58">
        <v>5.6739709520304364</v>
      </c>
    </row>
    <row r="55" spans="1:4" x14ac:dyDescent="0.25">
      <c r="A55" s="55"/>
      <c r="B55" s="55"/>
    </row>
    <row r="56" spans="1:4" x14ac:dyDescent="0.25">
      <c r="A56" s="55" t="s">
        <v>204</v>
      </c>
      <c r="B56" s="59">
        <v>45351</v>
      </c>
    </row>
    <row r="58" spans="1:4" ht="69.95" customHeight="1" x14ac:dyDescent="0.25">
      <c r="A58" s="71" t="s">
        <v>205</v>
      </c>
      <c r="B58" s="71" t="s">
        <v>206</v>
      </c>
      <c r="C58" s="71" t="s">
        <v>5</v>
      </c>
      <c r="D58" s="71" t="s">
        <v>6</v>
      </c>
    </row>
    <row r="59" spans="1:4" ht="69.95" customHeight="1" x14ac:dyDescent="0.25">
      <c r="A59" s="71" t="s">
        <v>856</v>
      </c>
      <c r="B59" s="71"/>
      <c r="C59" s="71" t="s">
        <v>14</v>
      </c>
      <c r="D5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9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857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858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844</v>
      </c>
      <c r="B8" s="30"/>
      <c r="C8" s="30"/>
      <c r="D8" s="13"/>
      <c r="E8" s="14"/>
      <c r="F8" s="15"/>
      <c r="G8" s="15"/>
    </row>
    <row r="9" spans="1:8" x14ac:dyDescent="0.25">
      <c r="A9" s="12" t="s">
        <v>859</v>
      </c>
      <c r="B9" s="30" t="s">
        <v>860</v>
      </c>
      <c r="C9" s="30"/>
      <c r="D9" s="13">
        <v>37557924.999999993</v>
      </c>
      <c r="E9" s="14">
        <v>451483.82</v>
      </c>
      <c r="F9" s="15">
        <v>0.99919999999999998</v>
      </c>
      <c r="G9" s="15"/>
    </row>
    <row r="10" spans="1:8" x14ac:dyDescent="0.25">
      <c r="A10" s="16" t="s">
        <v>124</v>
      </c>
      <c r="B10" s="31"/>
      <c r="C10" s="31"/>
      <c r="D10" s="17"/>
      <c r="E10" s="18">
        <v>451483.82</v>
      </c>
      <c r="F10" s="19">
        <v>0.99919999999999998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451483.82</v>
      </c>
      <c r="F12" s="19">
        <v>0.99919999999999998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376.93</v>
      </c>
      <c r="F15" s="15">
        <v>8.0000000000000004E-4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376.93</v>
      </c>
      <c r="F16" s="19">
        <v>8.0000000000000004E-4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376.93</v>
      </c>
      <c r="F18" s="19">
        <v>8.0000000000000004E-4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6.8630399999999994E-2</v>
      </c>
      <c r="F19" s="15">
        <v>0</v>
      </c>
      <c r="G19" s="15"/>
    </row>
    <row r="20" spans="1:7" x14ac:dyDescent="0.25">
      <c r="A20" s="12" t="s">
        <v>163</v>
      </c>
      <c r="B20" s="30"/>
      <c r="C20" s="30"/>
      <c r="D20" s="13"/>
      <c r="E20" s="23">
        <v>-30.608630399999999</v>
      </c>
      <c r="F20" s="15">
        <v>0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451830.21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11.8515</v>
      </c>
      <c r="C31">
        <v>11.9964</v>
      </c>
      <c r="E31" s="2"/>
    </row>
    <row r="32" spans="1:7" x14ac:dyDescent="0.25">
      <c r="A32" t="s">
        <v>176</v>
      </c>
      <c r="B32">
        <v>11.8515</v>
      </c>
      <c r="C32">
        <v>11.9964</v>
      </c>
      <c r="E32" s="2"/>
    </row>
    <row r="33" spans="1:5" x14ac:dyDescent="0.25">
      <c r="A33" t="s">
        <v>657</v>
      </c>
      <c r="B33">
        <v>11.8515</v>
      </c>
      <c r="C33">
        <v>11.9964</v>
      </c>
      <c r="E33" s="2"/>
    </row>
    <row r="34" spans="1:5" x14ac:dyDescent="0.25">
      <c r="A34" t="s">
        <v>658</v>
      </c>
      <c r="B34">
        <v>11.8515</v>
      </c>
      <c r="C34">
        <v>11.9964</v>
      </c>
      <c r="E34" s="2"/>
    </row>
    <row r="35" spans="1:5" x14ac:dyDescent="0.25">
      <c r="E35" s="2"/>
    </row>
    <row r="36" spans="1:5" x14ac:dyDescent="0.25">
      <c r="A36" t="s">
        <v>186</v>
      </c>
      <c r="B36" s="34" t="s">
        <v>118</v>
      </c>
    </row>
    <row r="37" spans="1:5" x14ac:dyDescent="0.25">
      <c r="A37" t="s">
        <v>187</v>
      </c>
      <c r="B37" s="34" t="s">
        <v>118</v>
      </c>
    </row>
    <row r="38" spans="1:5" ht="30" customHeight="1" x14ac:dyDescent="0.25">
      <c r="A38" s="47" t="s">
        <v>188</v>
      </c>
      <c r="B38" s="34" t="s">
        <v>118</v>
      </c>
    </row>
    <row r="39" spans="1:5" ht="30" customHeight="1" x14ac:dyDescent="0.25">
      <c r="A39" s="47" t="s">
        <v>189</v>
      </c>
      <c r="B39" s="34" t="s">
        <v>118</v>
      </c>
    </row>
    <row r="40" spans="1:5" ht="45" customHeight="1" x14ac:dyDescent="0.25">
      <c r="A40" s="47" t="s">
        <v>847</v>
      </c>
      <c r="B40" s="34" t="s">
        <v>118</v>
      </c>
    </row>
    <row r="41" spans="1:5" ht="30" customHeight="1" x14ac:dyDescent="0.25">
      <c r="A41" s="47" t="s">
        <v>848</v>
      </c>
      <c r="B41" s="34" t="s">
        <v>118</v>
      </c>
    </row>
    <row r="42" spans="1:5" ht="30" customHeight="1" x14ac:dyDescent="0.25">
      <c r="A42" s="47" t="s">
        <v>849</v>
      </c>
      <c r="B42" s="34" t="s">
        <v>118</v>
      </c>
    </row>
    <row r="43" spans="1:5" ht="30" customHeight="1" x14ac:dyDescent="0.25">
      <c r="A43" s="47" t="s">
        <v>193</v>
      </c>
      <c r="B43" s="34" t="s">
        <v>118</v>
      </c>
    </row>
    <row r="44" spans="1:5" x14ac:dyDescent="0.25">
      <c r="A44" t="s">
        <v>194</v>
      </c>
      <c r="B44" s="34" t="s">
        <v>118</v>
      </c>
    </row>
    <row r="45" spans="1:5" x14ac:dyDescent="0.25">
      <c r="A45" t="s">
        <v>195</v>
      </c>
      <c r="B45" s="34" t="s">
        <v>118</v>
      </c>
    </row>
    <row r="47" spans="1:5" x14ac:dyDescent="0.25">
      <c r="A47" t="s">
        <v>196</v>
      </c>
    </row>
    <row r="48" spans="1:5" ht="30" customHeight="1" x14ac:dyDescent="0.25">
      <c r="A48" s="55" t="s">
        <v>197</v>
      </c>
      <c r="B48" s="56" t="s">
        <v>861</v>
      </c>
    </row>
    <row r="49" spans="1:4" ht="45" customHeight="1" x14ac:dyDescent="0.25">
      <c r="A49" s="55" t="s">
        <v>199</v>
      </c>
      <c r="B49" s="56" t="s">
        <v>851</v>
      </c>
    </row>
    <row r="50" spans="1:4" x14ac:dyDescent="0.25">
      <c r="A50" s="55"/>
      <c r="B50" s="55"/>
    </row>
    <row r="51" spans="1:4" x14ac:dyDescent="0.25">
      <c r="A51" s="55" t="s">
        <v>201</v>
      </c>
      <c r="B51" s="57">
        <v>7.4471883686672511</v>
      </c>
    </row>
    <row r="52" spans="1:4" x14ac:dyDescent="0.25">
      <c r="A52" s="55"/>
      <c r="B52" s="55"/>
    </row>
    <row r="53" spans="1:4" x14ac:dyDescent="0.25">
      <c r="A53" s="55" t="s">
        <v>202</v>
      </c>
      <c r="B53" s="58">
        <v>5.4524999999999997</v>
      </c>
    </row>
    <row r="54" spans="1:4" x14ac:dyDescent="0.25">
      <c r="A54" s="55" t="s">
        <v>203</v>
      </c>
      <c r="B54" s="58">
        <v>6.890784245515686</v>
      </c>
    </row>
    <row r="55" spans="1:4" x14ac:dyDescent="0.25">
      <c r="A55" s="55"/>
      <c r="B55" s="55"/>
    </row>
    <row r="56" spans="1:4" x14ac:dyDescent="0.25">
      <c r="A56" s="55" t="s">
        <v>204</v>
      </c>
      <c r="B56" s="59">
        <v>45351</v>
      </c>
    </row>
    <row r="58" spans="1:4" ht="69.95" customHeight="1" x14ac:dyDescent="0.25">
      <c r="A58" s="71" t="s">
        <v>205</v>
      </c>
      <c r="B58" s="71" t="s">
        <v>206</v>
      </c>
      <c r="C58" s="71" t="s">
        <v>5</v>
      </c>
      <c r="D58" s="71" t="s">
        <v>6</v>
      </c>
    </row>
    <row r="59" spans="1:4" ht="69.95" customHeight="1" x14ac:dyDescent="0.25">
      <c r="A59" s="71" t="s">
        <v>861</v>
      </c>
      <c r="B59" s="71"/>
      <c r="C59" s="71" t="s">
        <v>16</v>
      </c>
      <c r="D5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9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862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863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844</v>
      </c>
      <c r="B8" s="30"/>
      <c r="C8" s="30"/>
      <c r="D8" s="13"/>
      <c r="E8" s="14"/>
      <c r="F8" s="15"/>
      <c r="G8" s="15"/>
    </row>
    <row r="9" spans="1:8" x14ac:dyDescent="0.25">
      <c r="A9" s="12" t="s">
        <v>864</v>
      </c>
      <c r="B9" s="30" t="s">
        <v>865</v>
      </c>
      <c r="C9" s="30"/>
      <c r="D9" s="13">
        <v>38062584</v>
      </c>
      <c r="E9" s="14">
        <v>430959.8</v>
      </c>
      <c r="F9" s="15">
        <v>0.99739999999999995</v>
      </c>
      <c r="G9" s="15"/>
    </row>
    <row r="10" spans="1:8" x14ac:dyDescent="0.25">
      <c r="A10" s="16" t="s">
        <v>124</v>
      </c>
      <c r="B10" s="31"/>
      <c r="C10" s="31"/>
      <c r="D10" s="17"/>
      <c r="E10" s="18">
        <v>430959.8</v>
      </c>
      <c r="F10" s="19">
        <v>0.99739999999999995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430959.8</v>
      </c>
      <c r="F12" s="19">
        <v>0.99739999999999995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998.82</v>
      </c>
      <c r="F15" s="15">
        <v>2.3E-3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998.82</v>
      </c>
      <c r="F16" s="19">
        <v>2.3E-3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998.82</v>
      </c>
      <c r="F18" s="19">
        <v>2.3E-3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0.18186150000000001</v>
      </c>
      <c r="F19" s="15">
        <v>0</v>
      </c>
      <c r="G19" s="15"/>
    </row>
    <row r="20" spans="1:7" x14ac:dyDescent="0.25">
      <c r="A20" s="12" t="s">
        <v>163</v>
      </c>
      <c r="B20" s="30"/>
      <c r="C20" s="30"/>
      <c r="D20" s="13"/>
      <c r="E20" s="14">
        <v>123.0681385</v>
      </c>
      <c r="F20" s="15">
        <v>2.9999999999999997E-4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432081.87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11.0846</v>
      </c>
      <c r="C31">
        <v>11.3026</v>
      </c>
      <c r="E31" s="2"/>
    </row>
    <row r="32" spans="1:7" x14ac:dyDescent="0.25">
      <c r="A32" t="s">
        <v>176</v>
      </c>
      <c r="B32">
        <v>11.0846</v>
      </c>
      <c r="C32">
        <v>11.3026</v>
      </c>
      <c r="E32" s="2"/>
    </row>
    <row r="33" spans="1:5" x14ac:dyDescent="0.25">
      <c r="A33" t="s">
        <v>657</v>
      </c>
      <c r="B33">
        <v>11.0846</v>
      </c>
      <c r="C33">
        <v>11.3026</v>
      </c>
      <c r="E33" s="2"/>
    </row>
    <row r="34" spans="1:5" x14ac:dyDescent="0.25">
      <c r="A34" t="s">
        <v>658</v>
      </c>
      <c r="B34">
        <v>11.0846</v>
      </c>
      <c r="C34">
        <v>11.3026</v>
      </c>
      <c r="E34" s="2"/>
    </row>
    <row r="35" spans="1:5" x14ac:dyDescent="0.25">
      <c r="E35" s="2"/>
    </row>
    <row r="36" spans="1:5" x14ac:dyDescent="0.25">
      <c r="A36" t="s">
        <v>186</v>
      </c>
      <c r="B36" s="34" t="s">
        <v>118</v>
      </c>
    </row>
    <row r="37" spans="1:5" x14ac:dyDescent="0.25">
      <c r="A37" t="s">
        <v>187</v>
      </c>
      <c r="B37" s="34" t="s">
        <v>118</v>
      </c>
    </row>
    <row r="38" spans="1:5" ht="30" customHeight="1" x14ac:dyDescent="0.25">
      <c r="A38" s="47" t="s">
        <v>188</v>
      </c>
      <c r="B38" s="34" t="s">
        <v>118</v>
      </c>
    </row>
    <row r="39" spans="1:5" ht="30" customHeight="1" x14ac:dyDescent="0.25">
      <c r="A39" s="47" t="s">
        <v>189</v>
      </c>
      <c r="B39" s="34" t="s">
        <v>118</v>
      </c>
    </row>
    <row r="40" spans="1:5" ht="45" customHeight="1" x14ac:dyDescent="0.25">
      <c r="A40" s="47" t="s">
        <v>847</v>
      </c>
      <c r="B40" s="34" t="s">
        <v>118</v>
      </c>
    </row>
    <row r="41" spans="1:5" ht="30" customHeight="1" x14ac:dyDescent="0.25">
      <c r="A41" s="47" t="s">
        <v>848</v>
      </c>
      <c r="B41" s="34" t="s">
        <v>118</v>
      </c>
    </row>
    <row r="42" spans="1:5" ht="30" customHeight="1" x14ac:dyDescent="0.25">
      <c r="A42" s="47" t="s">
        <v>849</v>
      </c>
      <c r="B42" s="34" t="s">
        <v>118</v>
      </c>
    </row>
    <row r="43" spans="1:5" ht="30" customHeight="1" x14ac:dyDescent="0.25">
      <c r="A43" s="47" t="s">
        <v>193</v>
      </c>
      <c r="B43" s="34" t="s">
        <v>118</v>
      </c>
    </row>
    <row r="44" spans="1:5" x14ac:dyDescent="0.25">
      <c r="A44" t="s">
        <v>194</v>
      </c>
      <c r="B44" s="34" t="s">
        <v>118</v>
      </c>
    </row>
    <row r="45" spans="1:5" x14ac:dyDescent="0.25">
      <c r="A45" t="s">
        <v>195</v>
      </c>
      <c r="B45" s="34" t="s">
        <v>118</v>
      </c>
    </row>
    <row r="47" spans="1:5" x14ac:dyDescent="0.25">
      <c r="A47" t="s">
        <v>196</v>
      </c>
    </row>
    <row r="48" spans="1:5" ht="30" customHeight="1" x14ac:dyDescent="0.25">
      <c r="A48" s="55" t="s">
        <v>197</v>
      </c>
      <c r="B48" s="56" t="s">
        <v>866</v>
      </c>
    </row>
    <row r="49" spans="1:4" ht="45" customHeight="1" x14ac:dyDescent="0.25">
      <c r="A49" s="55" t="s">
        <v>199</v>
      </c>
      <c r="B49" s="56" t="s">
        <v>851</v>
      </c>
    </row>
    <row r="50" spans="1:4" x14ac:dyDescent="0.25">
      <c r="A50" s="55"/>
      <c r="B50" s="55"/>
    </row>
    <row r="51" spans="1:4" x14ac:dyDescent="0.25">
      <c r="A51" s="55" t="s">
        <v>201</v>
      </c>
      <c r="B51" s="57">
        <v>7.4154071487746682</v>
      </c>
    </row>
    <row r="52" spans="1:4" x14ac:dyDescent="0.25">
      <c r="A52" s="55"/>
      <c r="B52" s="55"/>
    </row>
    <row r="53" spans="1:4" x14ac:dyDescent="0.25">
      <c r="A53" s="55" t="s">
        <v>202</v>
      </c>
      <c r="B53" s="58">
        <v>6.0491999999999999</v>
      </c>
    </row>
    <row r="54" spans="1:4" x14ac:dyDescent="0.25">
      <c r="A54" s="55" t="s">
        <v>203</v>
      </c>
      <c r="B54" s="58">
        <v>7.8735465928371866</v>
      </c>
    </row>
    <row r="55" spans="1:4" x14ac:dyDescent="0.25">
      <c r="A55" s="55"/>
      <c r="B55" s="55"/>
    </row>
    <row r="56" spans="1:4" x14ac:dyDescent="0.25">
      <c r="A56" s="55" t="s">
        <v>204</v>
      </c>
      <c r="B56" s="59">
        <v>45351</v>
      </c>
    </row>
    <row r="58" spans="1:4" ht="69.95" customHeight="1" x14ac:dyDescent="0.25">
      <c r="A58" s="71" t="s">
        <v>205</v>
      </c>
      <c r="B58" s="71" t="s">
        <v>206</v>
      </c>
      <c r="C58" s="71" t="s">
        <v>5</v>
      </c>
      <c r="D58" s="71" t="s">
        <v>6</v>
      </c>
    </row>
    <row r="59" spans="1:4" ht="69.95" customHeight="1" x14ac:dyDescent="0.25">
      <c r="A59" s="71" t="s">
        <v>867</v>
      </c>
      <c r="B59" s="71"/>
      <c r="C59" s="71" t="s">
        <v>18</v>
      </c>
      <c r="D5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5"/>
  <sheetViews>
    <sheetView showGridLines="0" workbookViewId="0">
      <pane ySplit="4" topLeftCell="A18" activePane="bottomLeft" state="frozen"/>
      <selection pane="bottomLeft" activeCell="A24" sqref="A24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868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869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209</v>
      </c>
      <c r="B6" s="30"/>
      <c r="C6" s="30"/>
      <c r="D6" s="13"/>
      <c r="E6" s="14"/>
      <c r="F6" s="15"/>
      <c r="G6" s="15"/>
    </row>
    <row r="7" spans="1:8" x14ac:dyDescent="0.25">
      <c r="A7" s="16" t="s">
        <v>677</v>
      </c>
      <c r="B7" s="30"/>
      <c r="C7" s="30"/>
      <c r="D7" s="13"/>
      <c r="E7" s="14"/>
      <c r="F7" s="15"/>
      <c r="G7" s="15"/>
    </row>
    <row r="8" spans="1:8" x14ac:dyDescent="0.25">
      <c r="A8" s="16" t="s">
        <v>124</v>
      </c>
      <c r="B8" s="30"/>
      <c r="C8" s="30"/>
      <c r="D8" s="13"/>
      <c r="E8" s="35" t="s">
        <v>118</v>
      </c>
      <c r="F8" s="36" t="s">
        <v>118</v>
      </c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444</v>
      </c>
      <c r="B10" s="30"/>
      <c r="C10" s="30"/>
      <c r="D10" s="13"/>
      <c r="E10" s="14"/>
      <c r="F10" s="15"/>
      <c r="G10" s="15"/>
    </row>
    <row r="11" spans="1:8" x14ac:dyDescent="0.25">
      <c r="A11" s="12" t="s">
        <v>637</v>
      </c>
      <c r="B11" s="30" t="s">
        <v>638</v>
      </c>
      <c r="C11" s="30" t="s">
        <v>123</v>
      </c>
      <c r="D11" s="13">
        <v>500000</v>
      </c>
      <c r="E11" s="14">
        <v>505.04</v>
      </c>
      <c r="F11" s="15">
        <v>2.3999999999999998E-3</v>
      </c>
      <c r="G11" s="15">
        <v>7.2307883529E-2</v>
      </c>
    </row>
    <row r="12" spans="1:8" x14ac:dyDescent="0.25">
      <c r="A12" s="16" t="s">
        <v>124</v>
      </c>
      <c r="B12" s="31"/>
      <c r="C12" s="31"/>
      <c r="D12" s="17"/>
      <c r="E12" s="18">
        <v>505.04</v>
      </c>
      <c r="F12" s="19">
        <v>2.3999999999999998E-3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290</v>
      </c>
      <c r="B15" s="30"/>
      <c r="C15" s="30"/>
      <c r="D15" s="13"/>
      <c r="E15" s="14"/>
      <c r="F15" s="15"/>
      <c r="G15" s="15"/>
    </row>
    <row r="16" spans="1:8" x14ac:dyDescent="0.25">
      <c r="A16" s="16" t="s">
        <v>124</v>
      </c>
      <c r="B16" s="30"/>
      <c r="C16" s="30"/>
      <c r="D16" s="13"/>
      <c r="E16" s="35" t="s">
        <v>118</v>
      </c>
      <c r="F16" s="36" t="s">
        <v>118</v>
      </c>
      <c r="G16" s="15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291</v>
      </c>
      <c r="B18" s="30"/>
      <c r="C18" s="30"/>
      <c r="D18" s="13"/>
      <c r="E18" s="14"/>
      <c r="F18" s="15"/>
      <c r="G18" s="15"/>
    </row>
    <row r="19" spans="1:7" x14ac:dyDescent="0.25">
      <c r="A19" s="16" t="s">
        <v>124</v>
      </c>
      <c r="B19" s="30"/>
      <c r="C19" s="30"/>
      <c r="D19" s="13"/>
      <c r="E19" s="35" t="s">
        <v>118</v>
      </c>
      <c r="F19" s="36" t="s">
        <v>118</v>
      </c>
      <c r="G19" s="15"/>
    </row>
    <row r="20" spans="1:7" x14ac:dyDescent="0.25">
      <c r="A20" s="12"/>
      <c r="B20" s="30"/>
      <c r="C20" s="30"/>
      <c r="D20" s="13"/>
      <c r="E20" s="14"/>
      <c r="F20" s="15"/>
      <c r="G20" s="15"/>
    </row>
    <row r="21" spans="1:7" x14ac:dyDescent="0.25">
      <c r="A21" s="21" t="s">
        <v>156</v>
      </c>
      <c r="B21" s="32"/>
      <c r="C21" s="32"/>
      <c r="D21" s="22"/>
      <c r="E21" s="18">
        <v>505.04</v>
      </c>
      <c r="F21" s="19">
        <v>2.3999999999999998E-3</v>
      </c>
      <c r="G21" s="20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12"/>
      <c r="B23" s="30"/>
      <c r="C23" s="30"/>
      <c r="D23" s="13"/>
      <c r="E23" s="14"/>
      <c r="F23" s="15"/>
      <c r="G23" s="15"/>
    </row>
    <row r="24" spans="1:7" x14ac:dyDescent="0.25">
      <c r="A24" s="16" t="s">
        <v>844</v>
      </c>
      <c r="B24" s="30"/>
      <c r="C24" s="30"/>
      <c r="D24" s="13"/>
      <c r="E24" s="14"/>
      <c r="F24" s="15"/>
      <c r="G24" s="15"/>
    </row>
    <row r="25" spans="1:7" x14ac:dyDescent="0.25">
      <c r="A25" s="12" t="s">
        <v>870</v>
      </c>
      <c r="B25" s="30" t="s">
        <v>871</v>
      </c>
      <c r="C25" s="30"/>
      <c r="D25" s="13">
        <v>18786779</v>
      </c>
      <c r="E25" s="14">
        <v>206973.94</v>
      </c>
      <c r="F25" s="15">
        <v>0.99580000000000002</v>
      </c>
      <c r="G25" s="15"/>
    </row>
    <row r="26" spans="1:7" x14ac:dyDescent="0.25">
      <c r="A26" s="16" t="s">
        <v>124</v>
      </c>
      <c r="B26" s="31"/>
      <c r="C26" s="31"/>
      <c r="D26" s="17"/>
      <c r="E26" s="18">
        <v>206973.94</v>
      </c>
      <c r="F26" s="19">
        <v>0.99580000000000002</v>
      </c>
      <c r="G26" s="20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21" t="s">
        <v>156</v>
      </c>
      <c r="B28" s="32"/>
      <c r="C28" s="32"/>
      <c r="D28" s="22"/>
      <c r="E28" s="18">
        <v>206973.94</v>
      </c>
      <c r="F28" s="19">
        <v>0.99580000000000002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6" t="s">
        <v>160</v>
      </c>
      <c r="B30" s="30"/>
      <c r="C30" s="30"/>
      <c r="D30" s="13"/>
      <c r="E30" s="14"/>
      <c r="F30" s="15"/>
      <c r="G30" s="15"/>
    </row>
    <row r="31" spans="1:7" x14ac:dyDescent="0.25">
      <c r="A31" s="12" t="s">
        <v>161</v>
      </c>
      <c r="B31" s="30"/>
      <c r="C31" s="30"/>
      <c r="D31" s="13"/>
      <c r="E31" s="14">
        <v>420.92</v>
      </c>
      <c r="F31" s="15">
        <v>2E-3</v>
      </c>
      <c r="G31" s="15">
        <v>6.6458000000000003E-2</v>
      </c>
    </row>
    <row r="32" spans="1:7" x14ac:dyDescent="0.25">
      <c r="A32" s="16" t="s">
        <v>124</v>
      </c>
      <c r="B32" s="31"/>
      <c r="C32" s="31"/>
      <c r="D32" s="17"/>
      <c r="E32" s="18">
        <v>420.92</v>
      </c>
      <c r="F32" s="19">
        <v>2E-3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156</v>
      </c>
      <c r="B34" s="32"/>
      <c r="C34" s="32"/>
      <c r="D34" s="22"/>
      <c r="E34" s="18">
        <v>420.92</v>
      </c>
      <c r="F34" s="19">
        <v>2E-3</v>
      </c>
      <c r="G34" s="20"/>
    </row>
    <row r="35" spans="1:7" x14ac:dyDescent="0.25">
      <c r="A35" s="12" t="s">
        <v>162</v>
      </c>
      <c r="B35" s="30"/>
      <c r="C35" s="30"/>
      <c r="D35" s="13"/>
      <c r="E35" s="14">
        <v>2.5974735999999998</v>
      </c>
      <c r="F35" s="15">
        <v>1.2E-5</v>
      </c>
      <c r="G35" s="15"/>
    </row>
    <row r="36" spans="1:7" x14ac:dyDescent="0.25">
      <c r="A36" s="12" t="s">
        <v>163</v>
      </c>
      <c r="B36" s="30"/>
      <c r="C36" s="30"/>
      <c r="D36" s="13"/>
      <c r="E36" s="23">
        <v>-65.9574736</v>
      </c>
      <c r="F36" s="24">
        <v>-2.12E-4</v>
      </c>
      <c r="G36" s="15">
        <v>6.6458000000000003E-2</v>
      </c>
    </row>
    <row r="37" spans="1:7" x14ac:dyDescent="0.25">
      <c r="A37" s="25" t="s">
        <v>164</v>
      </c>
      <c r="B37" s="33"/>
      <c r="C37" s="33"/>
      <c r="D37" s="26"/>
      <c r="E37" s="27">
        <v>207836.54</v>
      </c>
      <c r="F37" s="28">
        <v>1</v>
      </c>
      <c r="G37" s="28"/>
    </row>
    <row r="39" spans="1:7" x14ac:dyDescent="0.25">
      <c r="A39" s="1" t="s">
        <v>166</v>
      </c>
    </row>
    <row r="42" spans="1:7" x14ac:dyDescent="0.25">
      <c r="A42" s="1" t="s">
        <v>167</v>
      </c>
    </row>
    <row r="43" spans="1:7" x14ac:dyDescent="0.25">
      <c r="A43" s="47" t="s">
        <v>168</v>
      </c>
      <c r="B43" s="34" t="s">
        <v>118</v>
      </c>
    </row>
    <row r="44" spans="1:7" x14ac:dyDescent="0.25">
      <c r="A44" t="s">
        <v>169</v>
      </c>
    </row>
    <row r="45" spans="1:7" x14ac:dyDescent="0.25">
      <c r="A45" t="s">
        <v>170</v>
      </c>
      <c r="B45" t="s">
        <v>171</v>
      </c>
      <c r="C45" t="s">
        <v>171</v>
      </c>
    </row>
    <row r="46" spans="1:7" x14ac:dyDescent="0.25">
      <c r="B46" s="48">
        <v>45322</v>
      </c>
      <c r="C46" s="48">
        <v>45351</v>
      </c>
    </row>
    <row r="47" spans="1:7" x14ac:dyDescent="0.25">
      <c r="A47" t="s">
        <v>693</v>
      </c>
      <c r="B47">
        <v>10.8794</v>
      </c>
      <c r="C47">
        <v>11.047700000000001</v>
      </c>
      <c r="E47" s="2"/>
    </row>
    <row r="48" spans="1:7" x14ac:dyDescent="0.25">
      <c r="A48" t="s">
        <v>176</v>
      </c>
      <c r="B48">
        <v>10.8794</v>
      </c>
      <c r="C48">
        <v>11.047700000000001</v>
      </c>
      <c r="E48" s="2"/>
    </row>
    <row r="49" spans="1:5" x14ac:dyDescent="0.25">
      <c r="A49" t="s">
        <v>694</v>
      </c>
      <c r="B49">
        <v>10.8794</v>
      </c>
      <c r="C49">
        <v>11.047700000000001</v>
      </c>
      <c r="E49" s="2"/>
    </row>
    <row r="50" spans="1:5" x14ac:dyDescent="0.25">
      <c r="A50" t="s">
        <v>658</v>
      </c>
      <c r="B50">
        <v>10.8794</v>
      </c>
      <c r="C50">
        <v>11.047700000000001</v>
      </c>
      <c r="E50" s="2"/>
    </row>
    <row r="51" spans="1:5" x14ac:dyDescent="0.25">
      <c r="E51" s="2"/>
    </row>
    <row r="52" spans="1:5" x14ac:dyDescent="0.25">
      <c r="A52" t="s">
        <v>186</v>
      </c>
      <c r="B52" s="34" t="s">
        <v>118</v>
      </c>
    </row>
    <row r="53" spans="1:5" x14ac:dyDescent="0.25">
      <c r="A53" t="s">
        <v>187</v>
      </c>
      <c r="B53" s="34" t="s">
        <v>118</v>
      </c>
    </row>
    <row r="54" spans="1:5" ht="30" customHeight="1" x14ac:dyDescent="0.25">
      <c r="A54" s="47" t="s">
        <v>188</v>
      </c>
      <c r="B54" s="34" t="s">
        <v>118</v>
      </c>
    </row>
    <row r="55" spans="1:5" ht="30" customHeight="1" x14ac:dyDescent="0.25">
      <c r="A55" s="47" t="s">
        <v>189</v>
      </c>
      <c r="B55" s="34" t="s">
        <v>118</v>
      </c>
    </row>
    <row r="56" spans="1:5" ht="45" customHeight="1" x14ac:dyDescent="0.25">
      <c r="A56" s="47" t="s">
        <v>847</v>
      </c>
      <c r="B56" s="34" t="s">
        <v>118</v>
      </c>
    </row>
    <row r="57" spans="1:5" ht="30" customHeight="1" x14ac:dyDescent="0.25">
      <c r="A57" s="47" t="s">
        <v>848</v>
      </c>
      <c r="B57" s="34" t="s">
        <v>118</v>
      </c>
    </row>
    <row r="58" spans="1:5" ht="30" customHeight="1" x14ac:dyDescent="0.25">
      <c r="A58" s="47" t="s">
        <v>849</v>
      </c>
      <c r="B58" s="34" t="s">
        <v>118</v>
      </c>
    </row>
    <row r="59" spans="1:5" ht="30" customHeight="1" x14ac:dyDescent="0.25">
      <c r="A59" s="47" t="s">
        <v>193</v>
      </c>
      <c r="B59" s="34" t="s">
        <v>118</v>
      </c>
    </row>
    <row r="60" spans="1:5" x14ac:dyDescent="0.25">
      <c r="A60" t="s">
        <v>194</v>
      </c>
      <c r="B60" s="34" t="s">
        <v>118</v>
      </c>
    </row>
    <row r="61" spans="1:5" x14ac:dyDescent="0.25">
      <c r="A61" t="s">
        <v>195</v>
      </c>
      <c r="B61" s="34" t="s">
        <v>118</v>
      </c>
    </row>
    <row r="63" spans="1:5" x14ac:dyDescent="0.25">
      <c r="A63" t="s">
        <v>196</v>
      </c>
    </row>
    <row r="64" spans="1:5" ht="30" customHeight="1" x14ac:dyDescent="0.25">
      <c r="A64" s="55" t="s">
        <v>197</v>
      </c>
      <c r="B64" s="56" t="s">
        <v>872</v>
      </c>
    </row>
    <row r="65" spans="1:4" ht="45" customHeight="1" x14ac:dyDescent="0.25">
      <c r="A65" s="55" t="s">
        <v>199</v>
      </c>
      <c r="B65" s="56" t="s">
        <v>851</v>
      </c>
    </row>
    <row r="66" spans="1:4" x14ac:dyDescent="0.25">
      <c r="A66" s="55"/>
      <c r="B66" s="55"/>
    </row>
    <row r="67" spans="1:4" x14ac:dyDescent="0.25">
      <c r="A67" s="55" t="s">
        <v>201</v>
      </c>
      <c r="B67" s="57">
        <v>7.400992448565531</v>
      </c>
    </row>
    <row r="68" spans="1:4" x14ac:dyDescent="0.25">
      <c r="A68" s="55"/>
      <c r="B68" s="55"/>
    </row>
    <row r="69" spans="1:4" x14ac:dyDescent="0.25">
      <c r="A69" s="55" t="s">
        <v>202</v>
      </c>
      <c r="B69" s="58">
        <v>6.5923999999999996</v>
      </c>
    </row>
    <row r="70" spans="1:4" x14ac:dyDescent="0.25">
      <c r="A70" s="55" t="s">
        <v>203</v>
      </c>
      <c r="B70" s="58">
        <v>8.8989395265770295</v>
      </c>
    </row>
    <row r="71" spans="1:4" x14ac:dyDescent="0.25">
      <c r="A71" s="55"/>
      <c r="B71" s="55"/>
    </row>
    <row r="72" spans="1:4" x14ac:dyDescent="0.25">
      <c r="A72" s="55" t="s">
        <v>204</v>
      </c>
      <c r="B72" s="59">
        <v>45351</v>
      </c>
    </row>
    <row r="74" spans="1:4" ht="69.95" customHeight="1" x14ac:dyDescent="0.25">
      <c r="A74" s="71" t="s">
        <v>205</v>
      </c>
      <c r="B74" s="71" t="s">
        <v>206</v>
      </c>
      <c r="C74" s="71" t="s">
        <v>5</v>
      </c>
      <c r="D74" s="71" t="s">
        <v>6</v>
      </c>
    </row>
    <row r="75" spans="1:4" ht="69.95" customHeight="1" x14ac:dyDescent="0.25">
      <c r="A75" s="71" t="s">
        <v>873</v>
      </c>
      <c r="B75" s="71"/>
      <c r="C75" s="71" t="s">
        <v>20</v>
      </c>
      <c r="D7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5"/>
  <sheetViews>
    <sheetView showGridLines="0" workbookViewId="0">
      <pane ySplit="4" topLeftCell="A73" activePane="bottomLeft" state="frozen"/>
      <selection pane="bottomLeft" activeCell="A81" sqref="A81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874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875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209</v>
      </c>
      <c r="B8" s="30"/>
      <c r="C8" s="30"/>
      <c r="D8" s="13"/>
      <c r="E8" s="14"/>
      <c r="F8" s="15"/>
      <c r="G8" s="15"/>
    </row>
    <row r="9" spans="1:8" x14ac:dyDescent="0.25">
      <c r="A9" s="16" t="s">
        <v>677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444</v>
      </c>
      <c r="B12" s="30"/>
      <c r="C12" s="30"/>
      <c r="D12" s="13"/>
      <c r="E12" s="14"/>
      <c r="F12" s="15"/>
      <c r="G12" s="15"/>
    </row>
    <row r="13" spans="1:8" x14ac:dyDescent="0.25">
      <c r="A13" s="12" t="s">
        <v>876</v>
      </c>
      <c r="B13" s="30" t="s">
        <v>877</v>
      </c>
      <c r="C13" s="30" t="s">
        <v>123</v>
      </c>
      <c r="D13" s="13">
        <v>7500000</v>
      </c>
      <c r="E13" s="14">
        <v>7530.87</v>
      </c>
      <c r="F13" s="15">
        <v>0.54059999999999997</v>
      </c>
      <c r="G13" s="15">
        <v>7.2577136409000001E-2</v>
      </c>
    </row>
    <row r="14" spans="1:8" x14ac:dyDescent="0.25">
      <c r="A14" s="12" t="s">
        <v>878</v>
      </c>
      <c r="B14" s="30" t="s">
        <v>879</v>
      </c>
      <c r="C14" s="30" t="s">
        <v>123</v>
      </c>
      <c r="D14" s="13">
        <v>4500000</v>
      </c>
      <c r="E14" s="14">
        <v>4577.04</v>
      </c>
      <c r="F14" s="15">
        <v>0.3286</v>
      </c>
      <c r="G14" s="15">
        <v>7.2864031472000004E-2</v>
      </c>
    </row>
    <row r="15" spans="1:8" x14ac:dyDescent="0.25">
      <c r="A15" s="12" t="s">
        <v>880</v>
      </c>
      <c r="B15" s="30" t="s">
        <v>881</v>
      </c>
      <c r="C15" s="30" t="s">
        <v>123</v>
      </c>
      <c r="D15" s="13">
        <v>1500000</v>
      </c>
      <c r="E15" s="14">
        <v>1510.35</v>
      </c>
      <c r="F15" s="15">
        <v>0.1084</v>
      </c>
      <c r="G15" s="15">
        <v>7.2031416710000004E-2</v>
      </c>
    </row>
    <row r="16" spans="1:8" x14ac:dyDescent="0.25">
      <c r="A16" s="16" t="s">
        <v>124</v>
      </c>
      <c r="B16" s="31"/>
      <c r="C16" s="31"/>
      <c r="D16" s="17"/>
      <c r="E16" s="18">
        <v>13618.26</v>
      </c>
      <c r="F16" s="19">
        <v>0.97760000000000002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680</v>
      </c>
      <c r="B18" s="30"/>
      <c r="C18" s="30"/>
      <c r="D18" s="13"/>
      <c r="E18" s="14"/>
      <c r="F18" s="15"/>
      <c r="G18" s="15"/>
    </row>
    <row r="19" spans="1:7" x14ac:dyDescent="0.25">
      <c r="A19" s="12" t="s">
        <v>882</v>
      </c>
      <c r="B19" s="30" t="s">
        <v>883</v>
      </c>
      <c r="C19" s="30" t="s">
        <v>123</v>
      </c>
      <c r="D19" s="13">
        <v>9100</v>
      </c>
      <c r="E19" s="14">
        <v>9.4700000000000006</v>
      </c>
      <c r="F19" s="15">
        <v>6.9999999999999999E-4</v>
      </c>
      <c r="G19" s="15">
        <v>7.5369000000000005E-2</v>
      </c>
    </row>
    <row r="20" spans="1:7" x14ac:dyDescent="0.25">
      <c r="A20" s="16" t="s">
        <v>124</v>
      </c>
      <c r="B20" s="31"/>
      <c r="C20" s="31"/>
      <c r="D20" s="17"/>
      <c r="E20" s="18">
        <v>9.4700000000000006</v>
      </c>
      <c r="F20" s="19">
        <v>6.9999999999999999E-4</v>
      </c>
      <c r="G20" s="20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16" t="s">
        <v>290</v>
      </c>
      <c r="B23" s="30"/>
      <c r="C23" s="30"/>
      <c r="D23" s="13"/>
      <c r="E23" s="14"/>
      <c r="F23" s="15"/>
      <c r="G23" s="15"/>
    </row>
    <row r="24" spans="1:7" x14ac:dyDescent="0.25">
      <c r="A24" s="16" t="s">
        <v>124</v>
      </c>
      <c r="B24" s="30"/>
      <c r="C24" s="30"/>
      <c r="D24" s="13"/>
      <c r="E24" s="35" t="s">
        <v>118</v>
      </c>
      <c r="F24" s="36" t="s">
        <v>118</v>
      </c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291</v>
      </c>
      <c r="B26" s="30"/>
      <c r="C26" s="30"/>
      <c r="D26" s="13"/>
      <c r="E26" s="14"/>
      <c r="F26" s="15"/>
      <c r="G26" s="15"/>
    </row>
    <row r="27" spans="1:7" x14ac:dyDescent="0.25">
      <c r="A27" s="16" t="s">
        <v>124</v>
      </c>
      <c r="B27" s="30"/>
      <c r="C27" s="30"/>
      <c r="D27" s="13"/>
      <c r="E27" s="35" t="s">
        <v>118</v>
      </c>
      <c r="F27" s="36" t="s">
        <v>118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21" t="s">
        <v>156</v>
      </c>
      <c r="B29" s="32"/>
      <c r="C29" s="32"/>
      <c r="D29" s="22"/>
      <c r="E29" s="18">
        <v>13627.73</v>
      </c>
      <c r="F29" s="19">
        <v>0.97829999999999995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160</v>
      </c>
      <c r="B32" s="30"/>
      <c r="C32" s="30"/>
      <c r="D32" s="13"/>
      <c r="E32" s="14"/>
      <c r="F32" s="15"/>
      <c r="G32" s="15"/>
    </row>
    <row r="33" spans="1:7" x14ac:dyDescent="0.25">
      <c r="A33" s="12" t="s">
        <v>161</v>
      </c>
      <c r="B33" s="30"/>
      <c r="C33" s="30"/>
      <c r="D33" s="13"/>
      <c r="E33" s="14">
        <v>187.97</v>
      </c>
      <c r="F33" s="15">
        <v>1.35E-2</v>
      </c>
      <c r="G33" s="15">
        <v>6.6458000000000003E-2</v>
      </c>
    </row>
    <row r="34" spans="1:7" x14ac:dyDescent="0.25">
      <c r="A34" s="16" t="s">
        <v>124</v>
      </c>
      <c r="B34" s="31"/>
      <c r="C34" s="31"/>
      <c r="D34" s="17"/>
      <c r="E34" s="18">
        <v>187.97</v>
      </c>
      <c r="F34" s="19">
        <v>1.35E-2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156</v>
      </c>
      <c r="B36" s="32"/>
      <c r="C36" s="32"/>
      <c r="D36" s="22"/>
      <c r="E36" s="18">
        <v>187.97</v>
      </c>
      <c r="F36" s="19">
        <v>1.35E-2</v>
      </c>
      <c r="G36" s="20"/>
    </row>
    <row r="37" spans="1:7" x14ac:dyDescent="0.25">
      <c r="A37" s="12" t="s">
        <v>162</v>
      </c>
      <c r="B37" s="30"/>
      <c r="C37" s="30"/>
      <c r="D37" s="13"/>
      <c r="E37" s="14">
        <v>126.1743639</v>
      </c>
      <c r="F37" s="15">
        <v>9.0570000000000008E-3</v>
      </c>
      <c r="G37" s="15"/>
    </row>
    <row r="38" spans="1:7" x14ac:dyDescent="0.25">
      <c r="A38" s="12" t="s">
        <v>163</v>
      </c>
      <c r="B38" s="30"/>
      <c r="C38" s="30"/>
      <c r="D38" s="13"/>
      <c r="E38" s="23">
        <v>-12.2443639</v>
      </c>
      <c r="F38" s="24">
        <v>-8.5700000000000001E-4</v>
      </c>
      <c r="G38" s="15">
        <v>6.6458000000000003E-2</v>
      </c>
    </row>
    <row r="39" spans="1:7" x14ac:dyDescent="0.25">
      <c r="A39" s="25" t="s">
        <v>164</v>
      </c>
      <c r="B39" s="33"/>
      <c r="C39" s="33"/>
      <c r="D39" s="26"/>
      <c r="E39" s="27">
        <v>13929.63</v>
      </c>
      <c r="F39" s="28">
        <v>1</v>
      </c>
      <c r="G39" s="28"/>
    </row>
    <row r="41" spans="1:7" x14ac:dyDescent="0.25">
      <c r="A41" s="1" t="s">
        <v>166</v>
      </c>
    </row>
    <row r="44" spans="1:7" x14ac:dyDescent="0.25">
      <c r="A44" s="1" t="s">
        <v>167</v>
      </c>
    </row>
    <row r="45" spans="1:7" x14ac:dyDescent="0.25">
      <c r="A45" s="47" t="s">
        <v>168</v>
      </c>
      <c r="B45" s="34" t="s">
        <v>118</v>
      </c>
    </row>
    <row r="46" spans="1:7" x14ac:dyDescent="0.25">
      <c r="A46" t="s">
        <v>169</v>
      </c>
    </row>
    <row r="47" spans="1:7" x14ac:dyDescent="0.25">
      <c r="A47" t="s">
        <v>170</v>
      </c>
      <c r="B47" t="s">
        <v>171</v>
      </c>
      <c r="C47" t="s">
        <v>171</v>
      </c>
    </row>
    <row r="48" spans="1:7" x14ac:dyDescent="0.25">
      <c r="B48" s="48">
        <v>45322</v>
      </c>
      <c r="C48" s="48">
        <v>45351</v>
      </c>
    </row>
    <row r="49" spans="1:5" x14ac:dyDescent="0.25">
      <c r="A49" t="s">
        <v>172</v>
      </c>
      <c r="B49" t="s">
        <v>174</v>
      </c>
      <c r="C49" t="s">
        <v>174</v>
      </c>
      <c r="E49" s="2"/>
    </row>
    <row r="50" spans="1:5" x14ac:dyDescent="0.25">
      <c r="A50" t="s">
        <v>173</v>
      </c>
      <c r="B50" t="s">
        <v>174</v>
      </c>
      <c r="C50" t="s">
        <v>174</v>
      </c>
      <c r="E50" s="2"/>
    </row>
    <row r="51" spans="1:5" x14ac:dyDescent="0.25">
      <c r="A51" t="s">
        <v>653</v>
      </c>
      <c r="B51" t="s">
        <v>174</v>
      </c>
      <c r="C51" t="s">
        <v>174</v>
      </c>
      <c r="E51" s="2"/>
    </row>
    <row r="52" spans="1:5" x14ac:dyDescent="0.25">
      <c r="A52" t="s">
        <v>175</v>
      </c>
      <c r="B52">
        <v>23.063400000000001</v>
      </c>
      <c r="C52">
        <v>23.424900000000001</v>
      </c>
      <c r="E52" s="2"/>
    </row>
    <row r="53" spans="1:5" x14ac:dyDescent="0.25">
      <c r="A53" t="s">
        <v>176</v>
      </c>
      <c r="B53">
        <v>22.971499999999999</v>
      </c>
      <c r="C53">
        <v>23.331600000000002</v>
      </c>
      <c r="E53" s="2"/>
    </row>
    <row r="54" spans="1:5" x14ac:dyDescent="0.25">
      <c r="A54" t="s">
        <v>654</v>
      </c>
      <c r="B54">
        <v>16.681799999999999</v>
      </c>
      <c r="C54">
        <v>16.639700000000001</v>
      </c>
      <c r="E54" s="2"/>
    </row>
    <row r="55" spans="1:5" x14ac:dyDescent="0.25">
      <c r="A55" t="s">
        <v>655</v>
      </c>
      <c r="B55">
        <v>15.645799999999999</v>
      </c>
      <c r="C55">
        <v>15.5777</v>
      </c>
      <c r="E55" s="2"/>
    </row>
    <row r="56" spans="1:5" x14ac:dyDescent="0.25">
      <c r="A56" t="s">
        <v>180</v>
      </c>
      <c r="B56">
        <v>21.8902</v>
      </c>
      <c r="C56">
        <v>22.221499999999999</v>
      </c>
      <c r="E56" s="2"/>
    </row>
    <row r="57" spans="1:5" x14ac:dyDescent="0.25">
      <c r="A57" t="s">
        <v>184</v>
      </c>
      <c r="B57" t="s">
        <v>174</v>
      </c>
      <c r="C57" t="s">
        <v>174</v>
      </c>
      <c r="E57" s="2"/>
    </row>
    <row r="58" spans="1:5" x14ac:dyDescent="0.25">
      <c r="A58" t="s">
        <v>656</v>
      </c>
      <c r="B58" t="s">
        <v>174</v>
      </c>
      <c r="C58" t="s">
        <v>174</v>
      </c>
      <c r="E58" s="2"/>
    </row>
    <row r="59" spans="1:5" x14ac:dyDescent="0.25">
      <c r="A59" t="s">
        <v>657</v>
      </c>
      <c r="B59">
        <v>21.880600000000001</v>
      </c>
      <c r="C59">
        <v>22.2118</v>
      </c>
      <c r="E59" s="2"/>
    </row>
    <row r="60" spans="1:5" x14ac:dyDescent="0.25">
      <c r="A60" t="s">
        <v>658</v>
      </c>
      <c r="B60">
        <v>21.8949</v>
      </c>
      <c r="C60">
        <v>22.226400000000002</v>
      </c>
      <c r="E60" s="2"/>
    </row>
    <row r="61" spans="1:5" x14ac:dyDescent="0.25">
      <c r="A61" t="s">
        <v>659</v>
      </c>
      <c r="B61">
        <v>10.3719</v>
      </c>
      <c r="C61">
        <v>10.4285</v>
      </c>
      <c r="E61" s="2"/>
    </row>
    <row r="62" spans="1:5" x14ac:dyDescent="0.25">
      <c r="A62" t="s">
        <v>660</v>
      </c>
      <c r="B62">
        <v>10.3026</v>
      </c>
      <c r="C62">
        <v>10.3148</v>
      </c>
      <c r="E62" s="2"/>
    </row>
    <row r="63" spans="1:5" x14ac:dyDescent="0.25">
      <c r="A63" t="s">
        <v>185</v>
      </c>
      <c r="E63" s="2"/>
    </row>
    <row r="65" spans="1:4" x14ac:dyDescent="0.25">
      <c r="A65" t="s">
        <v>661</v>
      </c>
    </row>
    <row r="67" spans="1:4" x14ac:dyDescent="0.25">
      <c r="A67" s="50" t="s">
        <v>662</v>
      </c>
      <c r="B67" s="50" t="s">
        <v>663</v>
      </c>
      <c r="C67" s="50" t="s">
        <v>664</v>
      </c>
      <c r="D67" s="50" t="s">
        <v>665</v>
      </c>
    </row>
    <row r="68" spans="1:4" x14ac:dyDescent="0.25">
      <c r="A68" s="50" t="s">
        <v>667</v>
      </c>
      <c r="B68" s="50"/>
      <c r="C68" s="50">
        <v>0.3035813</v>
      </c>
      <c r="D68" s="50">
        <v>0.3035813</v>
      </c>
    </row>
    <row r="69" spans="1:4" x14ac:dyDescent="0.25">
      <c r="A69" s="50" t="s">
        <v>668</v>
      </c>
      <c r="B69" s="50"/>
      <c r="C69" s="50">
        <v>0.31301709999999999</v>
      </c>
      <c r="D69" s="50">
        <v>0.31301709999999999</v>
      </c>
    </row>
    <row r="70" spans="1:4" x14ac:dyDescent="0.25">
      <c r="A70" s="50" t="s">
        <v>670</v>
      </c>
      <c r="B70" s="50"/>
      <c r="C70" s="50">
        <v>0.1004182</v>
      </c>
      <c r="D70" s="50">
        <v>0.1004182</v>
      </c>
    </row>
    <row r="71" spans="1:4" x14ac:dyDescent="0.25">
      <c r="A71" s="50" t="s">
        <v>671</v>
      </c>
      <c r="B71" s="50"/>
      <c r="C71" s="50">
        <v>0.14359259999999999</v>
      </c>
      <c r="D71" s="50">
        <v>0.14359259999999999</v>
      </c>
    </row>
    <row r="73" spans="1:4" x14ac:dyDescent="0.25">
      <c r="A73" t="s">
        <v>187</v>
      </c>
      <c r="B73" s="34" t="s">
        <v>118</v>
      </c>
    </row>
    <row r="74" spans="1:4" ht="30" customHeight="1" x14ac:dyDescent="0.25">
      <c r="A74" s="47" t="s">
        <v>188</v>
      </c>
      <c r="B74" s="34" t="s">
        <v>118</v>
      </c>
    </row>
    <row r="75" spans="1:4" ht="30" customHeight="1" x14ac:dyDescent="0.25">
      <c r="A75" s="47" t="s">
        <v>189</v>
      </c>
      <c r="B75" s="34" t="s">
        <v>118</v>
      </c>
    </row>
    <row r="76" spans="1:4" x14ac:dyDescent="0.25">
      <c r="A76" t="s">
        <v>190</v>
      </c>
      <c r="B76" s="49">
        <f>+B90</f>
        <v>18.105879044449889</v>
      </c>
    </row>
    <row r="77" spans="1:4" ht="45" customHeight="1" x14ac:dyDescent="0.25">
      <c r="A77" s="47" t="s">
        <v>191</v>
      </c>
      <c r="B77" s="34" t="s">
        <v>118</v>
      </c>
    </row>
    <row r="78" spans="1:4" ht="30" customHeight="1" x14ac:dyDescent="0.25">
      <c r="A78" s="47" t="s">
        <v>192</v>
      </c>
      <c r="B78" s="34" t="s">
        <v>118</v>
      </c>
    </row>
    <row r="79" spans="1:4" ht="30" customHeight="1" x14ac:dyDescent="0.25">
      <c r="A79" s="47" t="s">
        <v>193</v>
      </c>
      <c r="B79" s="34" t="s">
        <v>118</v>
      </c>
    </row>
    <row r="80" spans="1:4" x14ac:dyDescent="0.25">
      <c r="A80" t="s">
        <v>194</v>
      </c>
      <c r="B80" s="34" t="s">
        <v>118</v>
      </c>
    </row>
    <row r="81" spans="1:6" x14ac:dyDescent="0.25">
      <c r="A81" t="s">
        <v>195</v>
      </c>
      <c r="B81" s="34" t="s">
        <v>118</v>
      </c>
    </row>
    <row r="83" spans="1:6" x14ac:dyDescent="0.25">
      <c r="A83" t="s">
        <v>196</v>
      </c>
    </row>
    <row r="84" spans="1:6" ht="45" customHeight="1" x14ac:dyDescent="0.25">
      <c r="A84" s="55" t="s">
        <v>197</v>
      </c>
      <c r="B84" s="56" t="s">
        <v>884</v>
      </c>
    </row>
    <row r="85" spans="1:6" x14ac:dyDescent="0.25">
      <c r="A85" s="55" t="s">
        <v>199</v>
      </c>
      <c r="B85" s="55" t="s">
        <v>885</v>
      </c>
    </row>
    <row r="86" spans="1:6" x14ac:dyDescent="0.25">
      <c r="A86" s="55"/>
      <c r="B86" s="55"/>
    </row>
    <row r="87" spans="1:6" x14ac:dyDescent="0.25">
      <c r="A87" s="55" t="s">
        <v>201</v>
      </c>
      <c r="B87" s="57">
        <v>7.2559646623613903</v>
      </c>
    </row>
    <row r="88" spans="1:6" x14ac:dyDescent="0.25">
      <c r="A88" s="55"/>
      <c r="B88" s="55"/>
    </row>
    <row r="89" spans="1:6" x14ac:dyDescent="0.25">
      <c r="A89" s="55" t="s">
        <v>202</v>
      </c>
      <c r="B89" s="58">
        <v>9.6776</v>
      </c>
    </row>
    <row r="90" spans="1:6" x14ac:dyDescent="0.25">
      <c r="A90" s="55" t="s">
        <v>203</v>
      </c>
      <c r="B90" s="39">
        <v>18.105879044449889</v>
      </c>
    </row>
    <row r="91" spans="1:6" x14ac:dyDescent="0.25">
      <c r="A91" s="55"/>
      <c r="B91" s="55"/>
    </row>
    <row r="92" spans="1:6" x14ac:dyDescent="0.25">
      <c r="A92" s="55" t="s">
        <v>204</v>
      </c>
      <c r="B92" s="59">
        <v>45351</v>
      </c>
    </row>
    <row r="94" spans="1:6" ht="69.95" customHeight="1" x14ac:dyDescent="0.25">
      <c r="A94" s="71" t="s">
        <v>205</v>
      </c>
      <c r="B94" s="71" t="s">
        <v>206</v>
      </c>
      <c r="C94" s="71" t="s">
        <v>5</v>
      </c>
      <c r="D94" s="71" t="s">
        <v>6</v>
      </c>
      <c r="E94" s="71" t="s">
        <v>5</v>
      </c>
      <c r="F94" s="71" t="s">
        <v>6</v>
      </c>
    </row>
    <row r="95" spans="1:6" ht="69.95" customHeight="1" x14ac:dyDescent="0.25">
      <c r="A95" s="71" t="s">
        <v>884</v>
      </c>
      <c r="B95" s="71"/>
      <c r="C95" s="71" t="s">
        <v>40</v>
      </c>
      <c r="D95" s="71"/>
      <c r="E95" s="71" t="s">
        <v>41</v>
      </c>
      <c r="F9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5"/>
  <sheetViews>
    <sheetView showGridLines="0" workbookViewId="0">
      <pane ySplit="4" topLeftCell="A36" activePane="bottomLeft" state="frozen"/>
      <selection pane="bottomLeft" activeCell="A37" sqref="A37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108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109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119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120</v>
      </c>
      <c r="B11" s="30"/>
      <c r="C11" s="30"/>
      <c r="D11" s="13"/>
      <c r="E11" s="14"/>
      <c r="F11" s="15"/>
      <c r="G11" s="15"/>
    </row>
    <row r="12" spans="1:8" x14ac:dyDescent="0.25">
      <c r="A12" s="12" t="s">
        <v>121</v>
      </c>
      <c r="B12" s="30" t="s">
        <v>122</v>
      </c>
      <c r="C12" s="30" t="s">
        <v>123</v>
      </c>
      <c r="D12" s="13">
        <v>4000000</v>
      </c>
      <c r="E12" s="14">
        <v>3765.07</v>
      </c>
      <c r="F12" s="15">
        <v>0.10979999999999999</v>
      </c>
      <c r="G12" s="15">
        <v>7.0948999999999998E-2</v>
      </c>
    </row>
    <row r="13" spans="1:8" x14ac:dyDescent="0.25">
      <c r="A13" s="16" t="s">
        <v>124</v>
      </c>
      <c r="B13" s="31"/>
      <c r="C13" s="31"/>
      <c r="D13" s="17"/>
      <c r="E13" s="18">
        <v>3765.07</v>
      </c>
      <c r="F13" s="19">
        <v>0.10979999999999999</v>
      </c>
      <c r="G13" s="20"/>
    </row>
    <row r="14" spans="1:8" x14ac:dyDescent="0.25">
      <c r="A14" s="16" t="s">
        <v>125</v>
      </c>
      <c r="B14" s="30"/>
      <c r="C14" s="30"/>
      <c r="D14" s="13"/>
      <c r="E14" s="14"/>
      <c r="F14" s="15"/>
      <c r="G14" s="15"/>
    </row>
    <row r="15" spans="1:8" x14ac:dyDescent="0.25">
      <c r="A15" s="12" t="s">
        <v>126</v>
      </c>
      <c r="B15" s="30" t="s">
        <v>127</v>
      </c>
      <c r="C15" s="30" t="s">
        <v>128</v>
      </c>
      <c r="D15" s="13">
        <v>2500000</v>
      </c>
      <c r="E15" s="14">
        <v>2403.5500000000002</v>
      </c>
      <c r="F15" s="15">
        <v>7.0099999999999996E-2</v>
      </c>
      <c r="G15" s="15">
        <v>7.7498999999999998E-2</v>
      </c>
    </row>
    <row r="16" spans="1:8" x14ac:dyDescent="0.25">
      <c r="A16" s="12" t="s">
        <v>129</v>
      </c>
      <c r="B16" s="30" t="s">
        <v>130</v>
      </c>
      <c r="C16" s="30" t="s">
        <v>128</v>
      </c>
      <c r="D16" s="13">
        <v>2500000</v>
      </c>
      <c r="E16" s="14">
        <v>2339.88</v>
      </c>
      <c r="F16" s="15">
        <v>6.83E-2</v>
      </c>
      <c r="G16" s="15">
        <v>7.8299999999999995E-2</v>
      </c>
    </row>
    <row r="17" spans="1:7" x14ac:dyDescent="0.25">
      <c r="A17" s="12" t="s">
        <v>131</v>
      </c>
      <c r="B17" s="30" t="s">
        <v>132</v>
      </c>
      <c r="C17" s="30" t="s">
        <v>128</v>
      </c>
      <c r="D17" s="13">
        <v>2500000</v>
      </c>
      <c r="E17" s="14">
        <v>2339.81</v>
      </c>
      <c r="F17" s="15">
        <v>6.83E-2</v>
      </c>
      <c r="G17" s="15">
        <v>7.7850000000000003E-2</v>
      </c>
    </row>
    <row r="18" spans="1:7" x14ac:dyDescent="0.25">
      <c r="A18" s="12" t="s">
        <v>133</v>
      </c>
      <c r="B18" s="30" t="s">
        <v>134</v>
      </c>
      <c r="C18" s="30" t="s">
        <v>128</v>
      </c>
      <c r="D18" s="13">
        <v>2500000</v>
      </c>
      <c r="E18" s="14">
        <v>2338.84</v>
      </c>
      <c r="F18" s="15">
        <v>6.8199999999999997E-2</v>
      </c>
      <c r="G18" s="15">
        <v>7.8350000000000003E-2</v>
      </c>
    </row>
    <row r="19" spans="1:7" x14ac:dyDescent="0.25">
      <c r="A19" s="12" t="s">
        <v>135</v>
      </c>
      <c r="B19" s="30" t="s">
        <v>136</v>
      </c>
      <c r="C19" s="30" t="s">
        <v>128</v>
      </c>
      <c r="D19" s="13">
        <v>2500000</v>
      </c>
      <c r="E19" s="14">
        <v>2338.66</v>
      </c>
      <c r="F19" s="15">
        <v>6.8199999999999997E-2</v>
      </c>
      <c r="G19" s="15">
        <v>7.8200000000000006E-2</v>
      </c>
    </row>
    <row r="20" spans="1:7" x14ac:dyDescent="0.25">
      <c r="A20" s="12" t="s">
        <v>137</v>
      </c>
      <c r="B20" s="30" t="s">
        <v>138</v>
      </c>
      <c r="C20" s="30" t="s">
        <v>128</v>
      </c>
      <c r="D20" s="13">
        <v>2500000</v>
      </c>
      <c r="E20" s="14">
        <v>2334.38</v>
      </c>
      <c r="F20" s="15">
        <v>6.8099999999999994E-2</v>
      </c>
      <c r="G20" s="15">
        <v>7.8950000000000006E-2</v>
      </c>
    </row>
    <row r="21" spans="1:7" x14ac:dyDescent="0.25">
      <c r="A21" s="12" t="s">
        <v>139</v>
      </c>
      <c r="B21" s="30" t="s">
        <v>140</v>
      </c>
      <c r="C21" s="30" t="s">
        <v>128</v>
      </c>
      <c r="D21" s="13">
        <v>2500000</v>
      </c>
      <c r="E21" s="14">
        <v>2332.9899999999998</v>
      </c>
      <c r="F21" s="15">
        <v>6.8099999999999994E-2</v>
      </c>
      <c r="G21" s="15">
        <v>7.7767000000000003E-2</v>
      </c>
    </row>
    <row r="22" spans="1:7" x14ac:dyDescent="0.25">
      <c r="A22" s="12" t="s">
        <v>141</v>
      </c>
      <c r="B22" s="30" t="s">
        <v>142</v>
      </c>
      <c r="C22" s="30" t="s">
        <v>143</v>
      </c>
      <c r="D22" s="13">
        <v>2500000</v>
      </c>
      <c r="E22" s="14">
        <v>2330.7199999999998</v>
      </c>
      <c r="F22" s="15">
        <v>6.8000000000000005E-2</v>
      </c>
      <c r="G22" s="15">
        <v>7.8200000000000006E-2</v>
      </c>
    </row>
    <row r="23" spans="1:7" x14ac:dyDescent="0.25">
      <c r="A23" s="12" t="s">
        <v>144</v>
      </c>
      <c r="B23" s="30" t="s">
        <v>145</v>
      </c>
      <c r="C23" s="30" t="s">
        <v>146</v>
      </c>
      <c r="D23" s="13">
        <v>2500000</v>
      </c>
      <c r="E23" s="14">
        <v>2330.4899999999998</v>
      </c>
      <c r="F23" s="15">
        <v>6.8000000000000005E-2</v>
      </c>
      <c r="G23" s="15">
        <v>7.7400999999999998E-2</v>
      </c>
    </row>
    <row r="24" spans="1:7" x14ac:dyDescent="0.25">
      <c r="A24" s="12" t="s">
        <v>147</v>
      </c>
      <c r="B24" s="30" t="s">
        <v>148</v>
      </c>
      <c r="C24" s="30" t="s">
        <v>146</v>
      </c>
      <c r="D24" s="13">
        <v>2500000</v>
      </c>
      <c r="E24" s="14">
        <v>2322.02</v>
      </c>
      <c r="F24" s="15">
        <v>6.7699999999999996E-2</v>
      </c>
      <c r="G24" s="15">
        <v>7.7499999999999999E-2</v>
      </c>
    </row>
    <row r="25" spans="1:7" x14ac:dyDescent="0.25">
      <c r="A25" s="16" t="s">
        <v>124</v>
      </c>
      <c r="B25" s="31"/>
      <c r="C25" s="31"/>
      <c r="D25" s="17"/>
      <c r="E25" s="18">
        <v>23411.34</v>
      </c>
      <c r="F25" s="19">
        <v>0.68300000000000005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149</v>
      </c>
      <c r="B27" s="30"/>
      <c r="C27" s="30"/>
      <c r="D27" s="13"/>
      <c r="E27" s="14"/>
      <c r="F27" s="15"/>
      <c r="G27" s="15"/>
    </row>
    <row r="28" spans="1:7" x14ac:dyDescent="0.25">
      <c r="A28" s="12" t="s">
        <v>150</v>
      </c>
      <c r="B28" s="30" t="s">
        <v>151</v>
      </c>
      <c r="C28" s="30" t="s">
        <v>128</v>
      </c>
      <c r="D28" s="13">
        <v>2500000</v>
      </c>
      <c r="E28" s="14">
        <v>2339.9699999999998</v>
      </c>
      <c r="F28" s="15">
        <v>6.83E-2</v>
      </c>
      <c r="G28" s="15">
        <v>7.85E-2</v>
      </c>
    </row>
    <row r="29" spans="1:7" x14ac:dyDescent="0.25">
      <c r="A29" s="12" t="s">
        <v>152</v>
      </c>
      <c r="B29" s="30" t="s">
        <v>153</v>
      </c>
      <c r="C29" s="30" t="s">
        <v>128</v>
      </c>
      <c r="D29" s="13">
        <v>2500000</v>
      </c>
      <c r="E29" s="14">
        <v>2321.3000000000002</v>
      </c>
      <c r="F29" s="15">
        <v>6.7699999999999996E-2</v>
      </c>
      <c r="G29" s="15">
        <v>8.3875000000000005E-2</v>
      </c>
    </row>
    <row r="30" spans="1:7" x14ac:dyDescent="0.25">
      <c r="A30" s="12" t="s">
        <v>154</v>
      </c>
      <c r="B30" s="30" t="s">
        <v>155</v>
      </c>
      <c r="C30" s="30" t="s">
        <v>128</v>
      </c>
      <c r="D30" s="13">
        <v>2500000</v>
      </c>
      <c r="E30" s="14">
        <v>2308.0100000000002</v>
      </c>
      <c r="F30" s="15">
        <v>6.7299999999999999E-2</v>
      </c>
      <c r="G30" s="15">
        <v>8.5049E-2</v>
      </c>
    </row>
    <row r="31" spans="1:7" x14ac:dyDescent="0.25">
      <c r="A31" s="16" t="s">
        <v>124</v>
      </c>
      <c r="B31" s="31"/>
      <c r="C31" s="31"/>
      <c r="D31" s="17"/>
      <c r="E31" s="18">
        <v>6969.28</v>
      </c>
      <c r="F31" s="19">
        <v>0.20330000000000001</v>
      </c>
      <c r="G31" s="20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21" t="s">
        <v>156</v>
      </c>
      <c r="B33" s="32"/>
      <c r="C33" s="32"/>
      <c r="D33" s="22"/>
      <c r="E33" s="18">
        <v>34145.69</v>
      </c>
      <c r="F33" s="19">
        <v>0.99609999999999999</v>
      </c>
      <c r="G33" s="20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6" t="s">
        <v>157</v>
      </c>
      <c r="B36" s="30"/>
      <c r="C36" s="30"/>
      <c r="D36" s="13"/>
      <c r="E36" s="14"/>
      <c r="F36" s="15"/>
      <c r="G36" s="15"/>
    </row>
    <row r="37" spans="1:7" x14ac:dyDescent="0.25">
      <c r="A37" s="12" t="s">
        <v>158</v>
      </c>
      <c r="B37" s="30" t="s">
        <v>159</v>
      </c>
      <c r="C37" s="30"/>
      <c r="D37" s="13">
        <v>920.35400000000004</v>
      </c>
      <c r="E37" s="14">
        <v>93.45</v>
      </c>
      <c r="F37" s="15">
        <v>2.7000000000000001E-3</v>
      </c>
      <c r="G37" s="15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21" t="s">
        <v>156</v>
      </c>
      <c r="B39" s="32"/>
      <c r="C39" s="32"/>
      <c r="D39" s="22"/>
      <c r="E39" s="18">
        <v>93.45</v>
      </c>
      <c r="F39" s="19">
        <v>2.7000000000000001E-3</v>
      </c>
      <c r="G39" s="20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16" t="s">
        <v>160</v>
      </c>
      <c r="B41" s="30"/>
      <c r="C41" s="30"/>
      <c r="D41" s="13"/>
      <c r="E41" s="14"/>
      <c r="F41" s="15"/>
      <c r="G41" s="15"/>
    </row>
    <row r="42" spans="1:7" x14ac:dyDescent="0.25">
      <c r="A42" s="12" t="s">
        <v>161</v>
      </c>
      <c r="B42" s="30"/>
      <c r="C42" s="30"/>
      <c r="D42" s="13"/>
      <c r="E42" s="14">
        <v>1373.75</v>
      </c>
      <c r="F42" s="15">
        <v>4.0099999999999997E-2</v>
      </c>
      <c r="G42" s="15">
        <v>6.6458000000000003E-2</v>
      </c>
    </row>
    <row r="43" spans="1:7" x14ac:dyDescent="0.25">
      <c r="A43" s="16" t="s">
        <v>124</v>
      </c>
      <c r="B43" s="31"/>
      <c r="C43" s="31"/>
      <c r="D43" s="17"/>
      <c r="E43" s="18">
        <v>1373.75</v>
      </c>
      <c r="F43" s="19">
        <v>4.0099999999999997E-2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21" t="s">
        <v>156</v>
      </c>
      <c r="B45" s="32"/>
      <c r="C45" s="32"/>
      <c r="D45" s="22"/>
      <c r="E45" s="18">
        <v>1373.75</v>
      </c>
      <c r="F45" s="19">
        <v>4.0099999999999997E-2</v>
      </c>
      <c r="G45" s="20"/>
    </row>
    <row r="46" spans="1:7" x14ac:dyDescent="0.25">
      <c r="A46" s="12" t="s">
        <v>162</v>
      </c>
      <c r="B46" s="30"/>
      <c r="C46" s="30"/>
      <c r="D46" s="13"/>
      <c r="E46" s="14">
        <v>0.25012790000000001</v>
      </c>
      <c r="F46" s="15">
        <v>6.9999999999999999E-6</v>
      </c>
      <c r="G46" s="15"/>
    </row>
    <row r="47" spans="1:7" x14ac:dyDescent="0.25">
      <c r="A47" s="12" t="s">
        <v>163</v>
      </c>
      <c r="B47" s="30"/>
      <c r="C47" s="30"/>
      <c r="D47" s="13"/>
      <c r="E47" s="23">
        <v>-1331.2901279</v>
      </c>
      <c r="F47" s="24">
        <v>-3.8906999999999997E-2</v>
      </c>
      <c r="G47" s="15">
        <v>6.6458000000000003E-2</v>
      </c>
    </row>
    <row r="48" spans="1:7" x14ac:dyDescent="0.25">
      <c r="A48" s="25" t="s">
        <v>164</v>
      </c>
      <c r="B48" s="33"/>
      <c r="C48" s="33"/>
      <c r="D48" s="26"/>
      <c r="E48" s="27">
        <v>34281.85</v>
      </c>
      <c r="F48" s="28">
        <v>1</v>
      </c>
      <c r="G48" s="28"/>
    </row>
    <row r="50" spans="1:5" x14ac:dyDescent="0.25">
      <c r="A50" s="1" t="s">
        <v>165</v>
      </c>
    </row>
    <row r="51" spans="1:5" x14ac:dyDescent="0.25">
      <c r="A51" s="1" t="s">
        <v>166</v>
      </c>
    </row>
    <row r="53" spans="1:5" x14ac:dyDescent="0.25">
      <c r="A53" s="1" t="s">
        <v>167</v>
      </c>
    </row>
    <row r="54" spans="1:5" x14ac:dyDescent="0.25">
      <c r="A54" s="47" t="s">
        <v>168</v>
      </c>
      <c r="B54" s="34" t="s">
        <v>118</v>
      </c>
    </row>
    <row r="55" spans="1:5" x14ac:dyDescent="0.25">
      <c r="A55" t="s">
        <v>169</v>
      </c>
    </row>
    <row r="56" spans="1:5" x14ac:dyDescent="0.25">
      <c r="A56" t="s">
        <v>170</v>
      </c>
      <c r="B56" t="s">
        <v>171</v>
      </c>
      <c r="C56" t="s">
        <v>171</v>
      </c>
    </row>
    <row r="57" spans="1:5" x14ac:dyDescent="0.25">
      <c r="B57" s="48">
        <v>45322</v>
      </c>
      <c r="C57" s="48">
        <v>45351</v>
      </c>
    </row>
    <row r="58" spans="1:5" x14ac:dyDescent="0.25">
      <c r="A58" t="s">
        <v>172</v>
      </c>
      <c r="B58">
        <v>28.130299999999998</v>
      </c>
      <c r="C58">
        <v>28.304200000000002</v>
      </c>
      <c r="E58" s="2"/>
    </row>
    <row r="59" spans="1:5" x14ac:dyDescent="0.25">
      <c r="A59" t="s">
        <v>173</v>
      </c>
      <c r="B59" t="s">
        <v>174</v>
      </c>
      <c r="C59" t="s">
        <v>174</v>
      </c>
      <c r="E59" s="2"/>
    </row>
    <row r="60" spans="1:5" x14ac:dyDescent="0.25">
      <c r="A60" t="s">
        <v>175</v>
      </c>
      <c r="B60">
        <v>28.134</v>
      </c>
      <c r="C60">
        <v>28.308</v>
      </c>
      <c r="E60" s="2"/>
    </row>
    <row r="61" spans="1:5" x14ac:dyDescent="0.25">
      <c r="A61" t="s">
        <v>176</v>
      </c>
      <c r="B61">
        <v>26.235900000000001</v>
      </c>
      <c r="C61">
        <v>26.398099999999999</v>
      </c>
      <c r="E61" s="2"/>
    </row>
    <row r="62" spans="1:5" x14ac:dyDescent="0.25">
      <c r="A62" t="s">
        <v>177</v>
      </c>
      <c r="B62" t="s">
        <v>174</v>
      </c>
      <c r="C62" t="s">
        <v>174</v>
      </c>
      <c r="E62" s="2"/>
    </row>
    <row r="63" spans="1:5" x14ac:dyDescent="0.25">
      <c r="A63" t="s">
        <v>178</v>
      </c>
      <c r="B63">
        <v>22.047699999999999</v>
      </c>
      <c r="C63">
        <v>22.1739</v>
      </c>
      <c r="E63" s="2"/>
    </row>
    <row r="64" spans="1:5" x14ac:dyDescent="0.25">
      <c r="A64" t="s">
        <v>179</v>
      </c>
      <c r="B64" t="s">
        <v>174</v>
      </c>
      <c r="C64" t="s">
        <v>174</v>
      </c>
      <c r="E64" s="2"/>
    </row>
    <row r="65" spans="1:5" x14ac:dyDescent="0.25">
      <c r="A65" t="s">
        <v>180</v>
      </c>
      <c r="B65">
        <v>25.5505</v>
      </c>
      <c r="C65">
        <v>25.6967</v>
      </c>
      <c r="E65" s="2"/>
    </row>
    <row r="66" spans="1:5" x14ac:dyDescent="0.25">
      <c r="A66" t="s">
        <v>181</v>
      </c>
      <c r="B66" t="s">
        <v>174</v>
      </c>
      <c r="C66" t="s">
        <v>174</v>
      </c>
      <c r="E66" s="2"/>
    </row>
    <row r="67" spans="1:5" x14ac:dyDescent="0.25">
      <c r="A67" t="s">
        <v>182</v>
      </c>
      <c r="B67">
        <v>25.764299999999999</v>
      </c>
      <c r="C67">
        <v>25.9116</v>
      </c>
      <c r="E67" s="2"/>
    </row>
    <row r="68" spans="1:5" x14ac:dyDescent="0.25">
      <c r="A68" t="s">
        <v>183</v>
      </c>
      <c r="B68">
        <v>24.235199999999999</v>
      </c>
      <c r="C68">
        <v>24.373899999999999</v>
      </c>
      <c r="E68" s="2"/>
    </row>
    <row r="69" spans="1:5" x14ac:dyDescent="0.25">
      <c r="A69" t="s">
        <v>184</v>
      </c>
      <c r="B69" t="s">
        <v>174</v>
      </c>
      <c r="C69" t="s">
        <v>174</v>
      </c>
      <c r="E69" s="2"/>
    </row>
    <row r="70" spans="1:5" x14ac:dyDescent="0.25">
      <c r="A70" t="s">
        <v>185</v>
      </c>
      <c r="E70" s="2"/>
    </row>
    <row r="72" spans="1:5" x14ac:dyDescent="0.25">
      <c r="A72" t="s">
        <v>186</v>
      </c>
      <c r="B72" s="34" t="s">
        <v>118</v>
      </c>
    </row>
    <row r="73" spans="1:5" x14ac:dyDescent="0.25">
      <c r="A73" t="s">
        <v>187</v>
      </c>
      <c r="B73" s="34" t="s">
        <v>118</v>
      </c>
    </row>
    <row r="74" spans="1:5" ht="30" customHeight="1" x14ac:dyDescent="0.25">
      <c r="A74" s="47" t="s">
        <v>188</v>
      </c>
      <c r="B74" s="34" t="s">
        <v>118</v>
      </c>
    </row>
    <row r="75" spans="1:5" ht="30" customHeight="1" x14ac:dyDescent="0.25">
      <c r="A75" s="47" t="s">
        <v>189</v>
      </c>
      <c r="B75" s="34" t="s">
        <v>118</v>
      </c>
    </row>
    <row r="76" spans="1:5" x14ac:dyDescent="0.25">
      <c r="A76" t="s">
        <v>190</v>
      </c>
      <c r="B76" s="49">
        <f>+B90</f>
        <v>0.88035425372329645</v>
      </c>
    </row>
    <row r="77" spans="1:5" ht="45" customHeight="1" x14ac:dyDescent="0.25">
      <c r="A77" s="47" t="s">
        <v>191</v>
      </c>
      <c r="B77" s="34" t="s">
        <v>118</v>
      </c>
    </row>
    <row r="78" spans="1:5" ht="30" customHeight="1" x14ac:dyDescent="0.25">
      <c r="A78" s="47" t="s">
        <v>192</v>
      </c>
      <c r="B78" s="34" t="s">
        <v>118</v>
      </c>
    </row>
    <row r="79" spans="1:5" ht="30" customHeight="1" x14ac:dyDescent="0.25">
      <c r="A79" s="47" t="s">
        <v>193</v>
      </c>
      <c r="B79" s="34" t="s">
        <v>118</v>
      </c>
    </row>
    <row r="80" spans="1:5" x14ac:dyDescent="0.25">
      <c r="A80" t="s">
        <v>194</v>
      </c>
      <c r="B80" s="34" t="s">
        <v>118</v>
      </c>
    </row>
    <row r="81" spans="1:6" x14ac:dyDescent="0.25">
      <c r="A81" t="s">
        <v>195</v>
      </c>
      <c r="B81" s="34" t="s">
        <v>118</v>
      </c>
    </row>
    <row r="83" spans="1:6" x14ac:dyDescent="0.25">
      <c r="A83" t="s">
        <v>196</v>
      </c>
    </row>
    <row r="84" spans="1:6" ht="45" customHeight="1" x14ac:dyDescent="0.25">
      <c r="A84" s="55" t="s">
        <v>197</v>
      </c>
      <c r="B84" s="56" t="s">
        <v>198</v>
      </c>
    </row>
    <row r="85" spans="1:6" ht="30" customHeight="1" x14ac:dyDescent="0.25">
      <c r="A85" s="55" t="s">
        <v>199</v>
      </c>
      <c r="B85" s="56" t="s">
        <v>200</v>
      </c>
    </row>
    <row r="86" spans="1:6" x14ac:dyDescent="0.25">
      <c r="A86" s="55"/>
      <c r="B86" s="55"/>
    </row>
    <row r="87" spans="1:6" x14ac:dyDescent="0.25">
      <c r="A87" s="55" t="s">
        <v>201</v>
      </c>
      <c r="B87" s="57">
        <v>7.7936823537550302</v>
      </c>
    </row>
    <row r="88" spans="1:6" x14ac:dyDescent="0.25">
      <c r="A88" s="55"/>
      <c r="B88" s="55"/>
    </row>
    <row r="89" spans="1:6" x14ac:dyDescent="0.25">
      <c r="A89" s="55" t="s">
        <v>202</v>
      </c>
      <c r="B89" s="58">
        <v>0.88319999999999999</v>
      </c>
    </row>
    <row r="90" spans="1:6" x14ac:dyDescent="0.25">
      <c r="A90" s="55" t="s">
        <v>203</v>
      </c>
      <c r="B90" s="58">
        <v>0.88035425372329645</v>
      </c>
    </row>
    <row r="91" spans="1:6" x14ac:dyDescent="0.25">
      <c r="A91" s="55"/>
      <c r="B91" s="55"/>
    </row>
    <row r="92" spans="1:6" x14ac:dyDescent="0.25">
      <c r="A92" s="55" t="s">
        <v>204</v>
      </c>
      <c r="B92" s="59">
        <v>45351</v>
      </c>
    </row>
    <row r="94" spans="1:6" ht="69.95" customHeight="1" x14ac:dyDescent="0.25">
      <c r="A94" s="71" t="s">
        <v>205</v>
      </c>
      <c r="B94" s="71" t="s">
        <v>206</v>
      </c>
      <c r="C94" s="71" t="s">
        <v>5</v>
      </c>
      <c r="D94" s="71" t="s">
        <v>6</v>
      </c>
      <c r="E94" s="71" t="s">
        <v>5</v>
      </c>
      <c r="F94" s="71" t="s">
        <v>6</v>
      </c>
    </row>
    <row r="95" spans="1:6" ht="69.95" customHeight="1" x14ac:dyDescent="0.25">
      <c r="A95" s="71" t="s">
        <v>198</v>
      </c>
      <c r="B95" s="71"/>
      <c r="C95" s="71" t="s">
        <v>8</v>
      </c>
      <c r="D95" s="71"/>
      <c r="E95" s="71" t="s">
        <v>9</v>
      </c>
      <c r="F9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9"/>
  <sheetViews>
    <sheetView showGridLines="0" workbookViewId="0">
      <pane ySplit="4" topLeftCell="A89" activePane="bottomLeft" state="frozen"/>
      <selection pane="bottomLeft" activeCell="A105" sqref="A105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886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33" customHeight="1" x14ac:dyDescent="0.25">
      <c r="A2" s="73" t="s">
        <v>887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888</v>
      </c>
      <c r="B11" s="30" t="s">
        <v>889</v>
      </c>
      <c r="C11" s="30" t="s">
        <v>216</v>
      </c>
      <c r="D11" s="13">
        <v>21000000</v>
      </c>
      <c r="E11" s="14">
        <v>20252.55</v>
      </c>
      <c r="F11" s="15">
        <v>6.2E-2</v>
      </c>
      <c r="G11" s="15">
        <v>7.5200000000000003E-2</v>
      </c>
    </row>
    <row r="12" spans="1:8" x14ac:dyDescent="0.25">
      <c r="A12" s="12" t="s">
        <v>890</v>
      </c>
      <c r="B12" s="30" t="s">
        <v>891</v>
      </c>
      <c r="C12" s="30" t="s">
        <v>216</v>
      </c>
      <c r="D12" s="13">
        <v>20000000</v>
      </c>
      <c r="E12" s="14">
        <v>19916.7</v>
      </c>
      <c r="F12" s="15">
        <v>6.0999999999999999E-2</v>
      </c>
      <c r="G12" s="15">
        <v>7.4999999999999997E-2</v>
      </c>
    </row>
    <row r="13" spans="1:8" x14ac:dyDescent="0.25">
      <c r="A13" s="12" t="s">
        <v>892</v>
      </c>
      <c r="B13" s="30" t="s">
        <v>893</v>
      </c>
      <c r="C13" s="30" t="s">
        <v>216</v>
      </c>
      <c r="D13" s="13">
        <v>19500000</v>
      </c>
      <c r="E13" s="14">
        <v>19621.060000000001</v>
      </c>
      <c r="F13" s="15">
        <v>6.0100000000000001E-2</v>
      </c>
      <c r="G13" s="15">
        <v>7.5899999999999995E-2</v>
      </c>
    </row>
    <row r="14" spans="1:8" x14ac:dyDescent="0.25">
      <c r="A14" s="12" t="s">
        <v>894</v>
      </c>
      <c r="B14" s="30" t="s">
        <v>895</v>
      </c>
      <c r="C14" s="30" t="s">
        <v>216</v>
      </c>
      <c r="D14" s="13">
        <v>16000000</v>
      </c>
      <c r="E14" s="14">
        <v>15855.44</v>
      </c>
      <c r="F14" s="15">
        <v>4.8500000000000001E-2</v>
      </c>
      <c r="G14" s="15">
        <v>7.6712000000000002E-2</v>
      </c>
    </row>
    <row r="15" spans="1:8" x14ac:dyDescent="0.25">
      <c r="A15" s="12" t="s">
        <v>896</v>
      </c>
      <c r="B15" s="30" t="s">
        <v>897</v>
      </c>
      <c r="C15" s="30" t="s">
        <v>216</v>
      </c>
      <c r="D15" s="13">
        <v>15000000</v>
      </c>
      <c r="E15" s="14">
        <v>15089.33</v>
      </c>
      <c r="F15" s="15">
        <v>4.6199999999999998E-2</v>
      </c>
      <c r="G15" s="15">
        <v>7.6742000000000005E-2</v>
      </c>
    </row>
    <row r="16" spans="1:8" x14ac:dyDescent="0.25">
      <c r="A16" s="12" t="s">
        <v>898</v>
      </c>
      <c r="B16" s="30" t="s">
        <v>899</v>
      </c>
      <c r="C16" s="30" t="s">
        <v>216</v>
      </c>
      <c r="D16" s="13">
        <v>11000000</v>
      </c>
      <c r="E16" s="14">
        <v>11103.28</v>
      </c>
      <c r="F16" s="15">
        <v>3.4000000000000002E-2</v>
      </c>
      <c r="G16" s="15">
        <v>7.5287000000000007E-2</v>
      </c>
    </row>
    <row r="17" spans="1:7" x14ac:dyDescent="0.25">
      <c r="A17" s="12" t="s">
        <v>900</v>
      </c>
      <c r="B17" s="30" t="s">
        <v>901</v>
      </c>
      <c r="C17" s="30" t="s">
        <v>216</v>
      </c>
      <c r="D17" s="13">
        <v>10500000</v>
      </c>
      <c r="E17" s="14">
        <v>10518.77</v>
      </c>
      <c r="F17" s="15">
        <v>3.2199999999999999E-2</v>
      </c>
      <c r="G17" s="15">
        <v>7.7200000000000005E-2</v>
      </c>
    </row>
    <row r="18" spans="1:7" x14ac:dyDescent="0.25">
      <c r="A18" s="12" t="s">
        <v>902</v>
      </c>
      <c r="B18" s="30" t="s">
        <v>903</v>
      </c>
      <c r="C18" s="30" t="s">
        <v>216</v>
      </c>
      <c r="D18" s="13">
        <v>9200000</v>
      </c>
      <c r="E18" s="14">
        <v>9267.4</v>
      </c>
      <c r="F18" s="15">
        <v>2.8400000000000002E-2</v>
      </c>
      <c r="G18" s="15">
        <v>7.6659000000000005E-2</v>
      </c>
    </row>
    <row r="19" spans="1:7" x14ac:dyDescent="0.25">
      <c r="A19" s="12" t="s">
        <v>904</v>
      </c>
      <c r="B19" s="30" t="s">
        <v>905</v>
      </c>
      <c r="C19" s="30" t="s">
        <v>227</v>
      </c>
      <c r="D19" s="13">
        <v>7500000</v>
      </c>
      <c r="E19" s="14">
        <v>7514.52</v>
      </c>
      <c r="F19" s="15">
        <v>2.3E-2</v>
      </c>
      <c r="G19" s="15">
        <v>7.7287999999999996E-2</v>
      </c>
    </row>
    <row r="20" spans="1:7" x14ac:dyDescent="0.25">
      <c r="A20" s="12" t="s">
        <v>906</v>
      </c>
      <c r="B20" s="30" t="s">
        <v>907</v>
      </c>
      <c r="C20" s="30" t="s">
        <v>216</v>
      </c>
      <c r="D20" s="13">
        <v>4000000</v>
      </c>
      <c r="E20" s="14">
        <v>3983.28</v>
      </c>
      <c r="F20" s="15">
        <v>1.2200000000000001E-2</v>
      </c>
      <c r="G20" s="15">
        <v>7.6950000000000005E-2</v>
      </c>
    </row>
    <row r="21" spans="1:7" x14ac:dyDescent="0.25">
      <c r="A21" s="12" t="s">
        <v>908</v>
      </c>
      <c r="B21" s="30" t="s">
        <v>909</v>
      </c>
      <c r="C21" s="30" t="s">
        <v>216</v>
      </c>
      <c r="D21" s="13">
        <v>3000000</v>
      </c>
      <c r="E21" s="14">
        <v>2976.67</v>
      </c>
      <c r="F21" s="15">
        <v>9.1000000000000004E-3</v>
      </c>
      <c r="G21" s="15">
        <v>7.5490000000000002E-2</v>
      </c>
    </row>
    <row r="22" spans="1:7" x14ac:dyDescent="0.25">
      <c r="A22" s="12" t="s">
        <v>910</v>
      </c>
      <c r="B22" s="30" t="s">
        <v>911</v>
      </c>
      <c r="C22" s="30" t="s">
        <v>213</v>
      </c>
      <c r="D22" s="13">
        <v>3000000</v>
      </c>
      <c r="E22" s="14">
        <v>2968.16</v>
      </c>
      <c r="F22" s="15">
        <v>9.1000000000000004E-3</v>
      </c>
      <c r="G22" s="15">
        <v>7.5399999999999995E-2</v>
      </c>
    </row>
    <row r="23" spans="1:7" x14ac:dyDescent="0.25">
      <c r="A23" s="12" t="s">
        <v>912</v>
      </c>
      <c r="B23" s="30" t="s">
        <v>913</v>
      </c>
      <c r="C23" s="30" t="s">
        <v>216</v>
      </c>
      <c r="D23" s="13">
        <v>2700000</v>
      </c>
      <c r="E23" s="14">
        <v>2753.39</v>
      </c>
      <c r="F23" s="15">
        <v>8.3999999999999995E-3</v>
      </c>
      <c r="G23" s="15">
        <v>7.5411000000000006E-2</v>
      </c>
    </row>
    <row r="24" spans="1:7" x14ac:dyDescent="0.25">
      <c r="A24" s="12" t="s">
        <v>914</v>
      </c>
      <c r="B24" s="30" t="s">
        <v>915</v>
      </c>
      <c r="C24" s="30" t="s">
        <v>216</v>
      </c>
      <c r="D24" s="13">
        <v>2500000</v>
      </c>
      <c r="E24" s="14">
        <v>2572.12</v>
      </c>
      <c r="F24" s="15">
        <v>7.9000000000000008E-3</v>
      </c>
      <c r="G24" s="15">
        <v>7.5688000000000005E-2</v>
      </c>
    </row>
    <row r="25" spans="1:7" x14ac:dyDescent="0.25">
      <c r="A25" s="12" t="s">
        <v>916</v>
      </c>
      <c r="B25" s="30" t="s">
        <v>917</v>
      </c>
      <c r="C25" s="30" t="s">
        <v>216</v>
      </c>
      <c r="D25" s="13">
        <v>2500000</v>
      </c>
      <c r="E25" s="14">
        <v>2488.77</v>
      </c>
      <c r="F25" s="15">
        <v>7.6E-3</v>
      </c>
      <c r="G25" s="15">
        <v>7.6950000000000005E-2</v>
      </c>
    </row>
    <row r="26" spans="1:7" x14ac:dyDescent="0.25">
      <c r="A26" s="12" t="s">
        <v>918</v>
      </c>
      <c r="B26" s="30" t="s">
        <v>919</v>
      </c>
      <c r="C26" s="30" t="s">
        <v>227</v>
      </c>
      <c r="D26" s="13">
        <v>2060000</v>
      </c>
      <c r="E26" s="14">
        <v>2152.61</v>
      </c>
      <c r="F26" s="15">
        <v>6.6E-3</v>
      </c>
      <c r="G26" s="15">
        <v>7.5287999999999994E-2</v>
      </c>
    </row>
    <row r="27" spans="1:7" x14ac:dyDescent="0.25">
      <c r="A27" s="12" t="s">
        <v>920</v>
      </c>
      <c r="B27" s="30" t="s">
        <v>921</v>
      </c>
      <c r="C27" s="30" t="s">
        <v>227</v>
      </c>
      <c r="D27" s="13">
        <v>2000000</v>
      </c>
      <c r="E27" s="14">
        <v>1996.18</v>
      </c>
      <c r="F27" s="15">
        <v>6.1000000000000004E-3</v>
      </c>
      <c r="G27" s="15">
        <v>7.5550000000000006E-2</v>
      </c>
    </row>
    <row r="28" spans="1:7" x14ac:dyDescent="0.25">
      <c r="A28" s="12" t="s">
        <v>922</v>
      </c>
      <c r="B28" s="30" t="s">
        <v>923</v>
      </c>
      <c r="C28" s="30" t="s">
        <v>216</v>
      </c>
      <c r="D28" s="13">
        <v>500000</v>
      </c>
      <c r="E28" s="14">
        <v>517.94000000000005</v>
      </c>
      <c r="F28" s="15">
        <v>1.6000000000000001E-3</v>
      </c>
      <c r="G28" s="15">
        <v>7.5649999999999995E-2</v>
      </c>
    </row>
    <row r="29" spans="1:7" x14ac:dyDescent="0.25">
      <c r="A29" s="12" t="s">
        <v>924</v>
      </c>
      <c r="B29" s="30" t="s">
        <v>925</v>
      </c>
      <c r="C29" s="30" t="s">
        <v>216</v>
      </c>
      <c r="D29" s="13">
        <v>500000</v>
      </c>
      <c r="E29" s="14">
        <v>481.6</v>
      </c>
      <c r="F29" s="15">
        <v>1.5E-3</v>
      </c>
      <c r="G29" s="15">
        <v>7.51E-2</v>
      </c>
    </row>
    <row r="30" spans="1:7" x14ac:dyDescent="0.25">
      <c r="A30" s="16" t="s">
        <v>124</v>
      </c>
      <c r="B30" s="31"/>
      <c r="C30" s="31"/>
      <c r="D30" s="17"/>
      <c r="E30" s="18">
        <v>152029.76999999999</v>
      </c>
      <c r="F30" s="19">
        <v>0.46550000000000002</v>
      </c>
      <c r="G30" s="20"/>
    </row>
    <row r="31" spans="1:7" x14ac:dyDescent="0.25">
      <c r="A31" s="16" t="s">
        <v>680</v>
      </c>
      <c r="B31" s="30"/>
      <c r="C31" s="30"/>
      <c r="D31" s="13"/>
      <c r="E31" s="14"/>
      <c r="F31" s="15"/>
      <c r="G31" s="15"/>
    </row>
    <row r="32" spans="1:7" x14ac:dyDescent="0.25">
      <c r="A32" s="12" t="s">
        <v>926</v>
      </c>
      <c r="B32" s="30" t="s">
        <v>927</v>
      </c>
      <c r="C32" s="30" t="s">
        <v>123</v>
      </c>
      <c r="D32" s="13">
        <v>23000000</v>
      </c>
      <c r="E32" s="14">
        <v>22533.17</v>
      </c>
      <c r="F32" s="15">
        <v>6.9000000000000006E-2</v>
      </c>
      <c r="G32" s="15">
        <v>7.4591390625000004E-2</v>
      </c>
    </row>
    <row r="33" spans="1:7" x14ac:dyDescent="0.25">
      <c r="A33" s="12" t="s">
        <v>928</v>
      </c>
      <c r="B33" s="30" t="s">
        <v>929</v>
      </c>
      <c r="C33" s="30" t="s">
        <v>123</v>
      </c>
      <c r="D33" s="13">
        <v>10500000</v>
      </c>
      <c r="E33" s="14">
        <v>10607.25</v>
      </c>
      <c r="F33" s="15">
        <v>3.2500000000000001E-2</v>
      </c>
      <c r="G33" s="15">
        <v>7.5307817870000002E-2</v>
      </c>
    </row>
    <row r="34" spans="1:7" x14ac:dyDescent="0.25">
      <c r="A34" s="12" t="s">
        <v>930</v>
      </c>
      <c r="B34" s="30" t="s">
        <v>931</v>
      </c>
      <c r="C34" s="30" t="s">
        <v>123</v>
      </c>
      <c r="D34" s="13">
        <v>10000000</v>
      </c>
      <c r="E34" s="14">
        <v>9957.2000000000007</v>
      </c>
      <c r="F34" s="15">
        <v>3.0499999999999999E-2</v>
      </c>
      <c r="G34" s="15">
        <v>7.4981196969000005E-2</v>
      </c>
    </row>
    <row r="35" spans="1:7" x14ac:dyDescent="0.25">
      <c r="A35" s="12" t="s">
        <v>932</v>
      </c>
      <c r="B35" s="30" t="s">
        <v>933</v>
      </c>
      <c r="C35" s="30" t="s">
        <v>123</v>
      </c>
      <c r="D35" s="13">
        <v>9500000</v>
      </c>
      <c r="E35" s="14">
        <v>9604.75</v>
      </c>
      <c r="F35" s="15">
        <v>2.9399999999999999E-2</v>
      </c>
      <c r="G35" s="15">
        <v>7.5227972623999995E-2</v>
      </c>
    </row>
    <row r="36" spans="1:7" x14ac:dyDescent="0.25">
      <c r="A36" s="12" t="s">
        <v>934</v>
      </c>
      <c r="B36" s="30" t="s">
        <v>935</v>
      </c>
      <c r="C36" s="30" t="s">
        <v>123</v>
      </c>
      <c r="D36" s="13">
        <v>9000000</v>
      </c>
      <c r="E36" s="14">
        <v>9125.49</v>
      </c>
      <c r="F36" s="15">
        <v>2.7900000000000001E-2</v>
      </c>
      <c r="G36" s="15">
        <v>7.4725119409999999E-2</v>
      </c>
    </row>
    <row r="37" spans="1:7" x14ac:dyDescent="0.25">
      <c r="A37" s="12" t="s">
        <v>936</v>
      </c>
      <c r="B37" s="30" t="s">
        <v>937</v>
      </c>
      <c r="C37" s="30" t="s">
        <v>123</v>
      </c>
      <c r="D37" s="13">
        <v>7500000</v>
      </c>
      <c r="E37" s="14">
        <v>7689.24</v>
      </c>
      <c r="F37" s="15">
        <v>2.35E-2</v>
      </c>
      <c r="G37" s="15">
        <v>7.5169905216000005E-2</v>
      </c>
    </row>
    <row r="38" spans="1:7" x14ac:dyDescent="0.25">
      <c r="A38" s="12" t="s">
        <v>938</v>
      </c>
      <c r="B38" s="30" t="s">
        <v>939</v>
      </c>
      <c r="C38" s="30" t="s">
        <v>123</v>
      </c>
      <c r="D38" s="13">
        <v>7500000</v>
      </c>
      <c r="E38" s="14">
        <v>7581.89</v>
      </c>
      <c r="F38" s="15">
        <v>2.3199999999999998E-2</v>
      </c>
      <c r="G38" s="15">
        <v>7.4725119409999999E-2</v>
      </c>
    </row>
    <row r="39" spans="1:7" x14ac:dyDescent="0.25">
      <c r="A39" s="12" t="s">
        <v>940</v>
      </c>
      <c r="B39" s="30" t="s">
        <v>941</v>
      </c>
      <c r="C39" s="30" t="s">
        <v>123</v>
      </c>
      <c r="D39" s="13">
        <v>6500000</v>
      </c>
      <c r="E39" s="14">
        <v>6592.74</v>
      </c>
      <c r="F39" s="15">
        <v>2.0199999999999999E-2</v>
      </c>
      <c r="G39" s="15">
        <v>7.5217603329000002E-2</v>
      </c>
    </row>
    <row r="40" spans="1:7" x14ac:dyDescent="0.25">
      <c r="A40" s="12" t="s">
        <v>942</v>
      </c>
      <c r="B40" s="30" t="s">
        <v>943</v>
      </c>
      <c r="C40" s="30" t="s">
        <v>123</v>
      </c>
      <c r="D40" s="13">
        <v>6000000</v>
      </c>
      <c r="E40" s="14">
        <v>6062.69</v>
      </c>
      <c r="F40" s="15">
        <v>1.8599999999999998E-2</v>
      </c>
      <c r="G40" s="15">
        <v>7.5217603329000002E-2</v>
      </c>
    </row>
    <row r="41" spans="1:7" x14ac:dyDescent="0.25">
      <c r="A41" s="12" t="s">
        <v>829</v>
      </c>
      <c r="B41" s="30" t="s">
        <v>830</v>
      </c>
      <c r="C41" s="30" t="s">
        <v>123</v>
      </c>
      <c r="D41" s="13">
        <v>6000000</v>
      </c>
      <c r="E41" s="14">
        <v>6038.1</v>
      </c>
      <c r="F41" s="15">
        <v>1.8499999999999999E-2</v>
      </c>
      <c r="G41" s="15">
        <v>7.4798725625000007E-2</v>
      </c>
    </row>
    <row r="42" spans="1:7" x14ac:dyDescent="0.25">
      <c r="A42" s="12" t="s">
        <v>944</v>
      </c>
      <c r="B42" s="30" t="s">
        <v>945</v>
      </c>
      <c r="C42" s="30" t="s">
        <v>123</v>
      </c>
      <c r="D42" s="13">
        <v>5500000</v>
      </c>
      <c r="E42" s="14">
        <v>5539.17</v>
      </c>
      <c r="F42" s="15">
        <v>1.7000000000000001E-2</v>
      </c>
      <c r="G42" s="15">
        <v>7.4700239005999994E-2</v>
      </c>
    </row>
    <row r="43" spans="1:7" x14ac:dyDescent="0.25">
      <c r="A43" s="12" t="s">
        <v>946</v>
      </c>
      <c r="B43" s="30" t="s">
        <v>947</v>
      </c>
      <c r="C43" s="30" t="s">
        <v>123</v>
      </c>
      <c r="D43" s="13">
        <v>5500000</v>
      </c>
      <c r="E43" s="14">
        <v>5532.66</v>
      </c>
      <c r="F43" s="15">
        <v>1.6899999999999998E-2</v>
      </c>
      <c r="G43" s="15">
        <v>7.4961497611999994E-2</v>
      </c>
    </row>
    <row r="44" spans="1:7" x14ac:dyDescent="0.25">
      <c r="A44" s="12" t="s">
        <v>948</v>
      </c>
      <c r="B44" s="30" t="s">
        <v>949</v>
      </c>
      <c r="C44" s="30" t="s">
        <v>123</v>
      </c>
      <c r="D44" s="13">
        <v>5000000</v>
      </c>
      <c r="E44" s="14">
        <v>5053.59</v>
      </c>
      <c r="F44" s="15">
        <v>1.55E-2</v>
      </c>
      <c r="G44" s="15">
        <v>7.4700239005999994E-2</v>
      </c>
    </row>
    <row r="45" spans="1:7" x14ac:dyDescent="0.25">
      <c r="A45" s="12" t="s">
        <v>950</v>
      </c>
      <c r="B45" s="30" t="s">
        <v>951</v>
      </c>
      <c r="C45" s="30" t="s">
        <v>123</v>
      </c>
      <c r="D45" s="13">
        <v>5000000</v>
      </c>
      <c r="E45" s="14">
        <v>5034.79</v>
      </c>
      <c r="F45" s="15">
        <v>1.54E-2</v>
      </c>
      <c r="G45" s="15">
        <v>7.5159536200999993E-2</v>
      </c>
    </row>
    <row r="46" spans="1:7" x14ac:dyDescent="0.25">
      <c r="A46" s="12" t="s">
        <v>952</v>
      </c>
      <c r="B46" s="30" t="s">
        <v>953</v>
      </c>
      <c r="C46" s="30" t="s">
        <v>123</v>
      </c>
      <c r="D46" s="13">
        <v>5000000</v>
      </c>
      <c r="E46" s="14">
        <v>5031.99</v>
      </c>
      <c r="F46" s="15">
        <v>1.54E-2</v>
      </c>
      <c r="G46" s="15">
        <v>7.4986381039999994E-2</v>
      </c>
    </row>
    <row r="47" spans="1:7" x14ac:dyDescent="0.25">
      <c r="A47" s="12" t="s">
        <v>954</v>
      </c>
      <c r="B47" s="30" t="s">
        <v>955</v>
      </c>
      <c r="C47" s="30" t="s">
        <v>123</v>
      </c>
      <c r="D47" s="13">
        <v>5000000</v>
      </c>
      <c r="E47" s="14">
        <v>5027.18</v>
      </c>
      <c r="F47" s="15">
        <v>1.54E-2</v>
      </c>
      <c r="G47" s="15">
        <v>7.5159536200999993E-2</v>
      </c>
    </row>
    <row r="48" spans="1:7" x14ac:dyDescent="0.25">
      <c r="A48" s="12" t="s">
        <v>956</v>
      </c>
      <c r="B48" s="30" t="s">
        <v>957</v>
      </c>
      <c r="C48" s="30" t="s">
        <v>123</v>
      </c>
      <c r="D48" s="13">
        <v>5000000</v>
      </c>
      <c r="E48" s="14">
        <v>5008.1499999999996</v>
      </c>
      <c r="F48" s="15">
        <v>1.5299999999999999E-2</v>
      </c>
      <c r="G48" s="15">
        <v>7.4494986661999996E-2</v>
      </c>
    </row>
    <row r="49" spans="1:7" x14ac:dyDescent="0.25">
      <c r="A49" s="12" t="s">
        <v>958</v>
      </c>
      <c r="B49" s="30" t="s">
        <v>959</v>
      </c>
      <c r="C49" s="30" t="s">
        <v>123</v>
      </c>
      <c r="D49" s="13">
        <v>4500000</v>
      </c>
      <c r="E49" s="14">
        <v>4522.7700000000004</v>
      </c>
      <c r="F49" s="15">
        <v>1.38E-2</v>
      </c>
      <c r="G49" s="15">
        <v>7.5308854841E-2</v>
      </c>
    </row>
    <row r="50" spans="1:7" x14ac:dyDescent="0.25">
      <c r="A50" s="12" t="s">
        <v>960</v>
      </c>
      <c r="B50" s="30" t="s">
        <v>961</v>
      </c>
      <c r="C50" s="30" t="s">
        <v>123</v>
      </c>
      <c r="D50" s="13">
        <v>4500000</v>
      </c>
      <c r="E50" s="14">
        <v>4421.2</v>
      </c>
      <c r="F50" s="15">
        <v>1.35E-2</v>
      </c>
      <c r="G50" s="15">
        <v>7.5020596223999994E-2</v>
      </c>
    </row>
    <row r="51" spans="1:7" x14ac:dyDescent="0.25">
      <c r="A51" s="12" t="s">
        <v>962</v>
      </c>
      <c r="B51" s="30" t="s">
        <v>963</v>
      </c>
      <c r="C51" s="30" t="s">
        <v>123</v>
      </c>
      <c r="D51" s="13">
        <v>4000000</v>
      </c>
      <c r="E51" s="14">
        <v>4026.16</v>
      </c>
      <c r="F51" s="15">
        <v>1.23E-2</v>
      </c>
      <c r="G51" s="15">
        <v>7.5033038243999997E-2</v>
      </c>
    </row>
    <row r="52" spans="1:7" x14ac:dyDescent="0.25">
      <c r="A52" s="12" t="s">
        <v>964</v>
      </c>
      <c r="B52" s="30" t="s">
        <v>965</v>
      </c>
      <c r="C52" s="30" t="s">
        <v>123</v>
      </c>
      <c r="D52" s="13">
        <v>2500000</v>
      </c>
      <c r="E52" s="14">
        <v>2534.35</v>
      </c>
      <c r="F52" s="15">
        <v>7.7999999999999996E-3</v>
      </c>
      <c r="G52" s="15">
        <v>7.4700239005999994E-2</v>
      </c>
    </row>
    <row r="53" spans="1:7" x14ac:dyDescent="0.25">
      <c r="A53" s="12" t="s">
        <v>966</v>
      </c>
      <c r="B53" s="30" t="s">
        <v>967</v>
      </c>
      <c r="C53" s="30" t="s">
        <v>123</v>
      </c>
      <c r="D53" s="13">
        <v>2500000</v>
      </c>
      <c r="E53" s="14">
        <v>2516.86</v>
      </c>
      <c r="F53" s="15">
        <v>7.7000000000000002E-3</v>
      </c>
      <c r="G53" s="15">
        <v>7.4725119409999999E-2</v>
      </c>
    </row>
    <row r="54" spans="1:7" x14ac:dyDescent="0.25">
      <c r="A54" s="12" t="s">
        <v>968</v>
      </c>
      <c r="B54" s="30" t="s">
        <v>969</v>
      </c>
      <c r="C54" s="30" t="s">
        <v>123</v>
      </c>
      <c r="D54" s="13">
        <v>2500000</v>
      </c>
      <c r="E54" s="14">
        <v>2487.46</v>
      </c>
      <c r="F54" s="15">
        <v>7.6E-3</v>
      </c>
      <c r="G54" s="15">
        <v>7.4980160155999995E-2</v>
      </c>
    </row>
    <row r="55" spans="1:7" x14ac:dyDescent="0.25">
      <c r="A55" s="12" t="s">
        <v>970</v>
      </c>
      <c r="B55" s="30" t="s">
        <v>971</v>
      </c>
      <c r="C55" s="30" t="s">
        <v>123</v>
      </c>
      <c r="D55" s="13">
        <v>2500000</v>
      </c>
      <c r="E55" s="14">
        <v>2485</v>
      </c>
      <c r="F55" s="15">
        <v>7.6E-3</v>
      </c>
      <c r="G55" s="15">
        <v>7.5176126649000002E-2</v>
      </c>
    </row>
    <row r="56" spans="1:7" x14ac:dyDescent="0.25">
      <c r="A56" s="12" t="s">
        <v>972</v>
      </c>
      <c r="B56" s="30" t="s">
        <v>973</v>
      </c>
      <c r="C56" s="30" t="s">
        <v>123</v>
      </c>
      <c r="D56" s="13">
        <v>2000000</v>
      </c>
      <c r="E56" s="14">
        <v>2015.25</v>
      </c>
      <c r="F56" s="15">
        <v>6.1999999999999998E-3</v>
      </c>
      <c r="G56" s="15">
        <v>7.4700239005999994E-2</v>
      </c>
    </row>
    <row r="57" spans="1:7" x14ac:dyDescent="0.25">
      <c r="A57" s="12" t="s">
        <v>974</v>
      </c>
      <c r="B57" s="30" t="s">
        <v>975</v>
      </c>
      <c r="C57" s="30" t="s">
        <v>123</v>
      </c>
      <c r="D57" s="13">
        <v>2000000</v>
      </c>
      <c r="E57" s="14">
        <v>2011.26</v>
      </c>
      <c r="F57" s="15">
        <v>6.1999999999999998E-3</v>
      </c>
      <c r="G57" s="15">
        <v>7.4630782736000004E-2</v>
      </c>
    </row>
    <row r="58" spans="1:7" x14ac:dyDescent="0.25">
      <c r="A58" s="12" t="s">
        <v>681</v>
      </c>
      <c r="B58" s="30" t="s">
        <v>682</v>
      </c>
      <c r="C58" s="30" t="s">
        <v>123</v>
      </c>
      <c r="D58" s="13">
        <v>2000000</v>
      </c>
      <c r="E58" s="14">
        <v>1991.08</v>
      </c>
      <c r="F58" s="15">
        <v>6.1000000000000004E-3</v>
      </c>
      <c r="G58" s="15">
        <v>7.4648405756E-2</v>
      </c>
    </row>
    <row r="59" spans="1:7" x14ac:dyDescent="0.25">
      <c r="A59" s="12" t="s">
        <v>976</v>
      </c>
      <c r="B59" s="30" t="s">
        <v>977</v>
      </c>
      <c r="C59" s="30" t="s">
        <v>123</v>
      </c>
      <c r="D59" s="13">
        <v>2000000</v>
      </c>
      <c r="E59" s="14">
        <v>1991.04</v>
      </c>
      <c r="F59" s="15">
        <v>6.1000000000000004E-3</v>
      </c>
      <c r="G59" s="15">
        <v>7.5164720702000004E-2</v>
      </c>
    </row>
    <row r="60" spans="1:7" x14ac:dyDescent="0.25">
      <c r="A60" s="12" t="s">
        <v>978</v>
      </c>
      <c r="B60" s="30" t="s">
        <v>979</v>
      </c>
      <c r="C60" s="30" t="s">
        <v>123</v>
      </c>
      <c r="D60" s="13">
        <v>1500000</v>
      </c>
      <c r="E60" s="14">
        <v>1491.5</v>
      </c>
      <c r="F60" s="15">
        <v>4.5999999999999999E-3</v>
      </c>
      <c r="G60" s="15">
        <v>7.4934540889999998E-2</v>
      </c>
    </row>
    <row r="61" spans="1:7" x14ac:dyDescent="0.25">
      <c r="A61" s="12" t="s">
        <v>837</v>
      </c>
      <c r="B61" s="30" t="s">
        <v>838</v>
      </c>
      <c r="C61" s="30" t="s">
        <v>123</v>
      </c>
      <c r="D61" s="13">
        <v>1000000</v>
      </c>
      <c r="E61" s="14">
        <v>1006.81</v>
      </c>
      <c r="F61" s="15">
        <v>3.0999999999999999E-3</v>
      </c>
      <c r="G61" s="15">
        <v>7.5217603329000002E-2</v>
      </c>
    </row>
    <row r="62" spans="1:7" x14ac:dyDescent="0.25">
      <c r="A62" s="16" t="s">
        <v>124</v>
      </c>
      <c r="B62" s="31"/>
      <c r="C62" s="31"/>
      <c r="D62" s="17"/>
      <c r="E62" s="18">
        <v>165520.79</v>
      </c>
      <c r="F62" s="19">
        <v>0.50680000000000003</v>
      </c>
      <c r="G62" s="20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2"/>
      <c r="B64" s="30"/>
      <c r="C64" s="30"/>
      <c r="D64" s="13"/>
      <c r="E64" s="14"/>
      <c r="F64" s="15"/>
      <c r="G64" s="15"/>
    </row>
    <row r="65" spans="1:7" x14ac:dyDescent="0.25">
      <c r="A65" s="16" t="s">
        <v>290</v>
      </c>
      <c r="B65" s="30"/>
      <c r="C65" s="30"/>
      <c r="D65" s="13"/>
      <c r="E65" s="14"/>
      <c r="F65" s="15"/>
      <c r="G65" s="15"/>
    </row>
    <row r="66" spans="1:7" x14ac:dyDescent="0.25">
      <c r="A66" s="16" t="s">
        <v>124</v>
      </c>
      <c r="B66" s="30"/>
      <c r="C66" s="30"/>
      <c r="D66" s="13"/>
      <c r="E66" s="35" t="s">
        <v>118</v>
      </c>
      <c r="F66" s="36" t="s">
        <v>118</v>
      </c>
      <c r="G66" s="15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6" t="s">
        <v>291</v>
      </c>
      <c r="B68" s="30"/>
      <c r="C68" s="30"/>
      <c r="D68" s="13"/>
      <c r="E68" s="14"/>
      <c r="F68" s="15"/>
      <c r="G68" s="15"/>
    </row>
    <row r="69" spans="1:7" x14ac:dyDescent="0.25">
      <c r="A69" s="16" t="s">
        <v>124</v>
      </c>
      <c r="B69" s="30"/>
      <c r="C69" s="30"/>
      <c r="D69" s="13"/>
      <c r="E69" s="35" t="s">
        <v>118</v>
      </c>
      <c r="F69" s="36" t="s">
        <v>118</v>
      </c>
      <c r="G69" s="15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21" t="s">
        <v>156</v>
      </c>
      <c r="B71" s="32"/>
      <c r="C71" s="32"/>
      <c r="D71" s="22"/>
      <c r="E71" s="18">
        <v>317550.56</v>
      </c>
      <c r="F71" s="19">
        <v>0.97230000000000005</v>
      </c>
      <c r="G71" s="20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16" t="s">
        <v>160</v>
      </c>
      <c r="B74" s="30"/>
      <c r="C74" s="30"/>
      <c r="D74" s="13"/>
      <c r="E74" s="14"/>
      <c r="F74" s="15"/>
      <c r="G74" s="15"/>
    </row>
    <row r="75" spans="1:7" x14ac:dyDescent="0.25">
      <c r="A75" s="12" t="s">
        <v>161</v>
      </c>
      <c r="B75" s="30"/>
      <c r="C75" s="30"/>
      <c r="D75" s="13"/>
      <c r="E75" s="14">
        <v>498.91</v>
      </c>
      <c r="F75" s="15">
        <v>1.5E-3</v>
      </c>
      <c r="G75" s="15">
        <v>6.6458000000000003E-2</v>
      </c>
    </row>
    <row r="76" spans="1:7" x14ac:dyDescent="0.25">
      <c r="A76" s="16" t="s">
        <v>124</v>
      </c>
      <c r="B76" s="31"/>
      <c r="C76" s="31"/>
      <c r="D76" s="17"/>
      <c r="E76" s="18">
        <v>498.91</v>
      </c>
      <c r="F76" s="19">
        <v>1.5E-3</v>
      </c>
      <c r="G76" s="20"/>
    </row>
    <row r="77" spans="1:7" x14ac:dyDescent="0.25">
      <c r="A77" s="12"/>
      <c r="B77" s="30"/>
      <c r="C77" s="30"/>
      <c r="D77" s="13"/>
      <c r="E77" s="14"/>
      <c r="F77" s="15"/>
      <c r="G77" s="15"/>
    </row>
    <row r="78" spans="1:7" x14ac:dyDescent="0.25">
      <c r="A78" s="21" t="s">
        <v>156</v>
      </c>
      <c r="B78" s="32"/>
      <c r="C78" s="32"/>
      <c r="D78" s="22"/>
      <c r="E78" s="18">
        <v>498.91</v>
      </c>
      <c r="F78" s="19">
        <v>1.5E-3</v>
      </c>
      <c r="G78" s="20"/>
    </row>
    <row r="79" spans="1:7" x14ac:dyDescent="0.25">
      <c r="A79" s="12" t="s">
        <v>162</v>
      </c>
      <c r="B79" s="30"/>
      <c r="C79" s="30"/>
      <c r="D79" s="13"/>
      <c r="E79" s="14">
        <v>8724.0446035999994</v>
      </c>
      <c r="F79" s="15">
        <v>2.6705E-2</v>
      </c>
      <c r="G79" s="15"/>
    </row>
    <row r="80" spans="1:7" x14ac:dyDescent="0.25">
      <c r="A80" s="12" t="s">
        <v>163</v>
      </c>
      <c r="B80" s="30"/>
      <c r="C80" s="30"/>
      <c r="D80" s="13"/>
      <c r="E80" s="23">
        <v>-100.80460359999999</v>
      </c>
      <c r="F80" s="24">
        <v>-5.0500000000000002E-4</v>
      </c>
      <c r="G80" s="15">
        <v>6.6458000000000003E-2</v>
      </c>
    </row>
    <row r="81" spans="1:7" x14ac:dyDescent="0.25">
      <c r="A81" s="25" t="s">
        <v>164</v>
      </c>
      <c r="B81" s="33"/>
      <c r="C81" s="33"/>
      <c r="D81" s="26"/>
      <c r="E81" s="27">
        <v>326672.71000000002</v>
      </c>
      <c r="F81" s="28">
        <v>1</v>
      </c>
      <c r="G81" s="28"/>
    </row>
    <row r="83" spans="1:7" x14ac:dyDescent="0.25">
      <c r="A83" s="1" t="s">
        <v>166</v>
      </c>
    </row>
    <row r="86" spans="1:7" x14ac:dyDescent="0.25">
      <c r="A86" s="1" t="s">
        <v>167</v>
      </c>
    </row>
    <row r="87" spans="1:7" x14ac:dyDescent="0.25">
      <c r="A87" s="47" t="s">
        <v>168</v>
      </c>
      <c r="B87" s="34" t="s">
        <v>118</v>
      </c>
    </row>
    <row r="88" spans="1:7" x14ac:dyDescent="0.25">
      <c r="A88" t="s">
        <v>169</v>
      </c>
    </row>
    <row r="89" spans="1:7" x14ac:dyDescent="0.25">
      <c r="A89" t="s">
        <v>170</v>
      </c>
      <c r="B89" t="s">
        <v>171</v>
      </c>
      <c r="C89" t="s">
        <v>171</v>
      </c>
    </row>
    <row r="90" spans="1:7" x14ac:dyDescent="0.25">
      <c r="B90" s="48">
        <v>45322</v>
      </c>
      <c r="C90" s="48">
        <v>45351</v>
      </c>
    </row>
    <row r="91" spans="1:7" x14ac:dyDescent="0.25">
      <c r="A91" t="s">
        <v>175</v>
      </c>
      <c r="B91">
        <v>11.1106</v>
      </c>
      <c r="C91">
        <v>11.190899999999999</v>
      </c>
      <c r="E91" s="2"/>
    </row>
    <row r="92" spans="1:7" x14ac:dyDescent="0.25">
      <c r="A92" t="s">
        <v>176</v>
      </c>
      <c r="B92">
        <v>11.1092</v>
      </c>
      <c r="C92">
        <v>11.1896</v>
      </c>
      <c r="E92" s="2"/>
    </row>
    <row r="93" spans="1:7" x14ac:dyDescent="0.25">
      <c r="A93" t="s">
        <v>657</v>
      </c>
      <c r="B93">
        <v>11.063499999999999</v>
      </c>
      <c r="C93">
        <v>11.1416</v>
      </c>
      <c r="E93" s="2"/>
    </row>
    <row r="94" spans="1:7" x14ac:dyDescent="0.25">
      <c r="A94" t="s">
        <v>658</v>
      </c>
      <c r="B94">
        <v>11.064</v>
      </c>
      <c r="C94">
        <v>11.142099999999999</v>
      </c>
      <c r="E94" s="2"/>
    </row>
    <row r="95" spans="1:7" x14ac:dyDescent="0.25">
      <c r="E95" s="2"/>
    </row>
    <row r="96" spans="1:7" x14ac:dyDescent="0.25">
      <c r="A96" t="s">
        <v>186</v>
      </c>
      <c r="B96" s="34" t="s">
        <v>118</v>
      </c>
    </row>
    <row r="97" spans="1:2" x14ac:dyDescent="0.25">
      <c r="A97" t="s">
        <v>187</v>
      </c>
      <c r="B97" s="34" t="s">
        <v>118</v>
      </c>
    </row>
    <row r="98" spans="1:2" ht="30" customHeight="1" x14ac:dyDescent="0.25">
      <c r="A98" s="47" t="s">
        <v>188</v>
      </c>
      <c r="B98" s="34" t="s">
        <v>118</v>
      </c>
    </row>
    <row r="99" spans="1:2" ht="30" customHeight="1" x14ac:dyDescent="0.25">
      <c r="A99" s="47" t="s">
        <v>189</v>
      </c>
      <c r="B99" s="34" t="s">
        <v>118</v>
      </c>
    </row>
    <row r="100" spans="1:2" x14ac:dyDescent="0.25">
      <c r="A100" t="s">
        <v>190</v>
      </c>
      <c r="B100" s="49">
        <f>+B114</f>
        <v>2.941785599190859</v>
      </c>
    </row>
    <row r="101" spans="1:2" ht="45" customHeight="1" x14ac:dyDescent="0.25">
      <c r="A101" s="47" t="s">
        <v>191</v>
      </c>
      <c r="B101" s="34" t="s">
        <v>118</v>
      </c>
    </row>
    <row r="102" spans="1:2" ht="30" customHeight="1" x14ac:dyDescent="0.25">
      <c r="A102" s="47" t="s">
        <v>192</v>
      </c>
      <c r="B102" s="34" t="s">
        <v>118</v>
      </c>
    </row>
    <row r="103" spans="1:2" ht="30" customHeight="1" x14ac:dyDescent="0.25">
      <c r="A103" s="47" t="s">
        <v>193</v>
      </c>
      <c r="B103" s="34" t="s">
        <v>118</v>
      </c>
    </row>
    <row r="104" spans="1:2" x14ac:dyDescent="0.25">
      <c r="A104" t="s">
        <v>194</v>
      </c>
      <c r="B104" s="34" t="s">
        <v>118</v>
      </c>
    </row>
    <row r="105" spans="1:2" x14ac:dyDescent="0.25">
      <c r="A105" t="s">
        <v>195</v>
      </c>
      <c r="B105" s="34" t="s">
        <v>118</v>
      </c>
    </row>
    <row r="107" spans="1:2" x14ac:dyDescent="0.25">
      <c r="A107" t="s">
        <v>196</v>
      </c>
    </row>
    <row r="108" spans="1:2" ht="60" customHeight="1" x14ac:dyDescent="0.25">
      <c r="A108" s="55" t="s">
        <v>197</v>
      </c>
      <c r="B108" s="56" t="s">
        <v>980</v>
      </c>
    </row>
    <row r="109" spans="1:2" ht="45" customHeight="1" x14ac:dyDescent="0.25">
      <c r="A109" s="55" t="s">
        <v>199</v>
      </c>
      <c r="B109" s="56" t="s">
        <v>981</v>
      </c>
    </row>
    <row r="110" spans="1:2" x14ac:dyDescent="0.25">
      <c r="A110" s="55"/>
      <c r="B110" s="55"/>
    </row>
    <row r="111" spans="1:2" x14ac:dyDescent="0.25">
      <c r="A111" s="55" t="s">
        <v>201</v>
      </c>
      <c r="B111" s="57">
        <v>7.544003560093258</v>
      </c>
    </row>
    <row r="112" spans="1:2" x14ac:dyDescent="0.25">
      <c r="A112" s="55"/>
      <c r="B112" s="55"/>
    </row>
    <row r="113" spans="1:4" x14ac:dyDescent="0.25">
      <c r="A113" s="55" t="s">
        <v>202</v>
      </c>
      <c r="B113" s="58">
        <v>2.6408999999999998</v>
      </c>
    </row>
    <row r="114" spans="1:4" x14ac:dyDescent="0.25">
      <c r="A114" s="55" t="s">
        <v>203</v>
      </c>
      <c r="B114" s="58">
        <v>2.941785599190859</v>
      </c>
    </row>
    <row r="115" spans="1:4" x14ac:dyDescent="0.25">
      <c r="A115" s="55"/>
      <c r="B115" s="55"/>
    </row>
    <row r="116" spans="1:4" x14ac:dyDescent="0.25">
      <c r="A116" s="55" t="s">
        <v>204</v>
      </c>
      <c r="B116" s="59">
        <v>45351</v>
      </c>
    </row>
    <row r="118" spans="1:4" ht="69.95" customHeight="1" x14ac:dyDescent="0.25">
      <c r="A118" s="71" t="s">
        <v>205</v>
      </c>
      <c r="B118" s="71" t="s">
        <v>206</v>
      </c>
      <c r="C118" s="71" t="s">
        <v>5</v>
      </c>
      <c r="D118" s="71" t="s">
        <v>6</v>
      </c>
    </row>
    <row r="119" spans="1:4" ht="69.95" customHeight="1" x14ac:dyDescent="0.25">
      <c r="A119" s="71" t="s">
        <v>982</v>
      </c>
      <c r="B119" s="71"/>
      <c r="C119" s="71" t="s">
        <v>43</v>
      </c>
      <c r="D11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8"/>
  <sheetViews>
    <sheetView showGridLines="0" workbookViewId="0">
      <pane ySplit="4" topLeftCell="A129" activePane="bottomLeft" state="frozen"/>
      <selection pane="bottomLeft" activeCell="A134" sqref="A134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983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28.5" customHeight="1" x14ac:dyDescent="0.25">
      <c r="A2" s="73" t="s">
        <v>984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985</v>
      </c>
      <c r="B11" s="30" t="s">
        <v>986</v>
      </c>
      <c r="C11" s="30" t="s">
        <v>216</v>
      </c>
      <c r="D11" s="13">
        <v>110000000</v>
      </c>
      <c r="E11" s="14">
        <v>109220.76</v>
      </c>
      <c r="F11" s="15">
        <v>0.1085</v>
      </c>
      <c r="G11" s="15">
        <v>7.8E-2</v>
      </c>
    </row>
    <row r="12" spans="1:8" x14ac:dyDescent="0.25">
      <c r="A12" s="12" t="s">
        <v>987</v>
      </c>
      <c r="B12" s="30" t="s">
        <v>988</v>
      </c>
      <c r="C12" s="30" t="s">
        <v>216</v>
      </c>
      <c r="D12" s="13">
        <v>60500000</v>
      </c>
      <c r="E12" s="14">
        <v>60380.63</v>
      </c>
      <c r="F12" s="15">
        <v>0.06</v>
      </c>
      <c r="G12" s="15">
        <v>7.6799999999999993E-2</v>
      </c>
    </row>
    <row r="13" spans="1:8" x14ac:dyDescent="0.25">
      <c r="A13" s="12" t="s">
        <v>989</v>
      </c>
      <c r="B13" s="30" t="s">
        <v>990</v>
      </c>
      <c r="C13" s="30" t="s">
        <v>227</v>
      </c>
      <c r="D13" s="13">
        <v>52500000</v>
      </c>
      <c r="E13" s="14">
        <v>52250.31</v>
      </c>
      <c r="F13" s="15">
        <v>5.1900000000000002E-2</v>
      </c>
      <c r="G13" s="15">
        <v>7.8070000000000001E-2</v>
      </c>
    </row>
    <row r="14" spans="1:8" x14ac:dyDescent="0.25">
      <c r="A14" s="12" t="s">
        <v>991</v>
      </c>
      <c r="B14" s="30" t="s">
        <v>992</v>
      </c>
      <c r="C14" s="30" t="s">
        <v>216</v>
      </c>
      <c r="D14" s="13">
        <v>51500000</v>
      </c>
      <c r="E14" s="14">
        <v>51102.94</v>
      </c>
      <c r="F14" s="15">
        <v>5.0799999999999998E-2</v>
      </c>
      <c r="G14" s="15">
        <v>7.5149999999999995E-2</v>
      </c>
    </row>
    <row r="15" spans="1:8" x14ac:dyDescent="0.25">
      <c r="A15" s="12" t="s">
        <v>993</v>
      </c>
      <c r="B15" s="30" t="s">
        <v>994</v>
      </c>
      <c r="C15" s="30" t="s">
        <v>227</v>
      </c>
      <c r="D15" s="13">
        <v>47500000</v>
      </c>
      <c r="E15" s="14">
        <v>47000.82</v>
      </c>
      <c r="F15" s="15">
        <v>4.6699999999999998E-2</v>
      </c>
      <c r="G15" s="15">
        <v>7.8070000000000001E-2</v>
      </c>
    </row>
    <row r="16" spans="1:8" x14ac:dyDescent="0.25">
      <c r="A16" s="12" t="s">
        <v>995</v>
      </c>
      <c r="B16" s="30" t="s">
        <v>996</v>
      </c>
      <c r="C16" s="30" t="s">
        <v>216</v>
      </c>
      <c r="D16" s="13">
        <v>21300000</v>
      </c>
      <c r="E16" s="14">
        <v>21222.720000000001</v>
      </c>
      <c r="F16" s="15">
        <v>2.1100000000000001E-2</v>
      </c>
      <c r="G16" s="15">
        <v>7.5249999999999997E-2</v>
      </c>
    </row>
    <row r="17" spans="1:7" x14ac:dyDescent="0.25">
      <c r="A17" s="12" t="s">
        <v>997</v>
      </c>
      <c r="B17" s="30" t="s">
        <v>998</v>
      </c>
      <c r="C17" s="30" t="s">
        <v>216</v>
      </c>
      <c r="D17" s="13">
        <v>19000000</v>
      </c>
      <c r="E17" s="14">
        <v>18427.34</v>
      </c>
      <c r="F17" s="15">
        <v>1.83E-2</v>
      </c>
      <c r="G17" s="15">
        <v>7.6799999999999993E-2</v>
      </c>
    </row>
    <row r="18" spans="1:7" x14ac:dyDescent="0.25">
      <c r="A18" s="12" t="s">
        <v>999</v>
      </c>
      <c r="B18" s="30" t="s">
        <v>1000</v>
      </c>
      <c r="C18" s="30" t="s">
        <v>227</v>
      </c>
      <c r="D18" s="13">
        <v>17500000</v>
      </c>
      <c r="E18" s="14">
        <v>17425.43</v>
      </c>
      <c r="F18" s="15">
        <v>1.7299999999999999E-2</v>
      </c>
      <c r="G18" s="15">
        <v>7.7761999999999998E-2</v>
      </c>
    </row>
    <row r="19" spans="1:7" x14ac:dyDescent="0.25">
      <c r="A19" s="12" t="s">
        <v>1001</v>
      </c>
      <c r="B19" s="30" t="s">
        <v>1002</v>
      </c>
      <c r="C19" s="30" t="s">
        <v>216</v>
      </c>
      <c r="D19" s="13">
        <v>15500000</v>
      </c>
      <c r="E19" s="14">
        <v>15009.98</v>
      </c>
      <c r="F19" s="15">
        <v>1.49E-2</v>
      </c>
      <c r="G19" s="15">
        <v>7.775E-2</v>
      </c>
    </row>
    <row r="20" spans="1:7" x14ac:dyDescent="0.25">
      <c r="A20" s="12" t="s">
        <v>1003</v>
      </c>
      <c r="B20" s="30" t="s">
        <v>1004</v>
      </c>
      <c r="C20" s="30" t="s">
        <v>216</v>
      </c>
      <c r="D20" s="13">
        <v>15000000</v>
      </c>
      <c r="E20" s="14">
        <v>14934.89</v>
      </c>
      <c r="F20" s="15">
        <v>1.4800000000000001E-2</v>
      </c>
      <c r="G20" s="15">
        <v>7.8E-2</v>
      </c>
    </row>
    <row r="21" spans="1:7" x14ac:dyDescent="0.25">
      <c r="A21" s="12" t="s">
        <v>1005</v>
      </c>
      <c r="B21" s="30" t="s">
        <v>1006</v>
      </c>
      <c r="C21" s="30" t="s">
        <v>216</v>
      </c>
      <c r="D21" s="13">
        <v>11200000</v>
      </c>
      <c r="E21" s="14">
        <v>11544.16</v>
      </c>
      <c r="F21" s="15">
        <v>1.15E-2</v>
      </c>
      <c r="G21" s="15">
        <v>7.5436000000000003E-2</v>
      </c>
    </row>
    <row r="22" spans="1:7" x14ac:dyDescent="0.25">
      <c r="A22" s="12" t="s">
        <v>1007</v>
      </c>
      <c r="B22" s="30" t="s">
        <v>1008</v>
      </c>
      <c r="C22" s="30" t="s">
        <v>227</v>
      </c>
      <c r="D22" s="13">
        <v>11000000</v>
      </c>
      <c r="E22" s="14">
        <v>10862.34</v>
      </c>
      <c r="F22" s="15">
        <v>1.0800000000000001E-2</v>
      </c>
      <c r="G22" s="15">
        <v>7.8070000000000001E-2</v>
      </c>
    </row>
    <row r="23" spans="1:7" x14ac:dyDescent="0.25">
      <c r="A23" s="12" t="s">
        <v>1009</v>
      </c>
      <c r="B23" s="30" t="s">
        <v>1010</v>
      </c>
      <c r="C23" s="30" t="s">
        <v>213</v>
      </c>
      <c r="D23" s="13">
        <v>11000000</v>
      </c>
      <c r="E23" s="14">
        <v>10731.79</v>
      </c>
      <c r="F23" s="15">
        <v>1.0699999999999999E-2</v>
      </c>
      <c r="G23" s="15">
        <v>7.6399999999999996E-2</v>
      </c>
    </row>
    <row r="24" spans="1:7" x14ac:dyDescent="0.25">
      <c r="A24" s="12" t="s">
        <v>1011</v>
      </c>
      <c r="B24" s="30" t="s">
        <v>1012</v>
      </c>
      <c r="C24" s="30" t="s">
        <v>216</v>
      </c>
      <c r="D24" s="13">
        <v>10500000</v>
      </c>
      <c r="E24" s="14">
        <v>10156.469999999999</v>
      </c>
      <c r="F24" s="15">
        <v>1.01E-2</v>
      </c>
      <c r="G24" s="15">
        <v>7.775E-2</v>
      </c>
    </row>
    <row r="25" spans="1:7" x14ac:dyDescent="0.25">
      <c r="A25" s="12" t="s">
        <v>1013</v>
      </c>
      <c r="B25" s="30" t="s">
        <v>1014</v>
      </c>
      <c r="C25" s="30" t="s">
        <v>216</v>
      </c>
      <c r="D25" s="13">
        <v>10000000</v>
      </c>
      <c r="E25" s="14">
        <v>10083.35</v>
      </c>
      <c r="F25" s="15">
        <v>0.01</v>
      </c>
      <c r="G25" s="15">
        <v>7.6249999999999998E-2</v>
      </c>
    </row>
    <row r="26" spans="1:7" x14ac:dyDescent="0.25">
      <c r="A26" s="12" t="s">
        <v>1015</v>
      </c>
      <c r="B26" s="30" t="s">
        <v>1016</v>
      </c>
      <c r="C26" s="30" t="s">
        <v>213</v>
      </c>
      <c r="D26" s="13">
        <v>7600000</v>
      </c>
      <c r="E26" s="14">
        <v>7541.16</v>
      </c>
      <c r="F26" s="15">
        <v>7.4999999999999997E-3</v>
      </c>
      <c r="G26" s="15">
        <v>7.5649999999999995E-2</v>
      </c>
    </row>
    <row r="27" spans="1:7" x14ac:dyDescent="0.25">
      <c r="A27" s="12" t="s">
        <v>1017</v>
      </c>
      <c r="B27" s="30" t="s">
        <v>1018</v>
      </c>
      <c r="C27" s="30" t="s">
        <v>216</v>
      </c>
      <c r="D27" s="13">
        <v>6000000</v>
      </c>
      <c r="E27" s="14">
        <v>6179.76</v>
      </c>
      <c r="F27" s="15">
        <v>6.1000000000000004E-3</v>
      </c>
      <c r="G27" s="15">
        <v>7.6399999999999996E-2</v>
      </c>
    </row>
    <row r="28" spans="1:7" x14ac:dyDescent="0.25">
      <c r="A28" s="12" t="s">
        <v>1019</v>
      </c>
      <c r="B28" s="30" t="s">
        <v>1020</v>
      </c>
      <c r="C28" s="30" t="s">
        <v>216</v>
      </c>
      <c r="D28" s="13">
        <v>6000000</v>
      </c>
      <c r="E28" s="14">
        <v>6057.49</v>
      </c>
      <c r="F28" s="15">
        <v>6.0000000000000001E-3</v>
      </c>
      <c r="G28" s="15">
        <v>7.4999999999999997E-2</v>
      </c>
    </row>
    <row r="29" spans="1:7" x14ac:dyDescent="0.25">
      <c r="A29" s="12" t="s">
        <v>1021</v>
      </c>
      <c r="B29" s="30" t="s">
        <v>1022</v>
      </c>
      <c r="C29" s="30" t="s">
        <v>216</v>
      </c>
      <c r="D29" s="13">
        <v>5000000</v>
      </c>
      <c r="E29" s="14">
        <v>5046.22</v>
      </c>
      <c r="F29" s="15">
        <v>5.0000000000000001E-3</v>
      </c>
      <c r="G29" s="15">
        <v>7.7248999999999998E-2</v>
      </c>
    </row>
    <row r="30" spans="1:7" x14ac:dyDescent="0.25">
      <c r="A30" s="12" t="s">
        <v>1023</v>
      </c>
      <c r="B30" s="30" t="s">
        <v>1024</v>
      </c>
      <c r="C30" s="30" t="s">
        <v>216</v>
      </c>
      <c r="D30" s="13">
        <v>5000000</v>
      </c>
      <c r="E30" s="14">
        <v>4991.04</v>
      </c>
      <c r="F30" s="15">
        <v>5.0000000000000001E-3</v>
      </c>
      <c r="G30" s="15">
        <v>7.6999999999999999E-2</v>
      </c>
    </row>
    <row r="31" spans="1:7" x14ac:dyDescent="0.25">
      <c r="A31" s="12" t="s">
        <v>1025</v>
      </c>
      <c r="B31" s="30" t="s">
        <v>1026</v>
      </c>
      <c r="C31" s="30" t="s">
        <v>213</v>
      </c>
      <c r="D31" s="13">
        <v>4000000</v>
      </c>
      <c r="E31" s="14">
        <v>3950.68</v>
      </c>
      <c r="F31" s="15">
        <v>3.8999999999999998E-3</v>
      </c>
      <c r="G31" s="15">
        <v>7.5649999999999995E-2</v>
      </c>
    </row>
    <row r="32" spans="1:7" x14ac:dyDescent="0.25">
      <c r="A32" s="12" t="s">
        <v>1027</v>
      </c>
      <c r="B32" s="30" t="s">
        <v>1028</v>
      </c>
      <c r="C32" s="30" t="s">
        <v>227</v>
      </c>
      <c r="D32" s="13">
        <v>3300000</v>
      </c>
      <c r="E32" s="14">
        <v>3288.68</v>
      </c>
      <c r="F32" s="15">
        <v>3.3E-3</v>
      </c>
      <c r="G32" s="15">
        <v>7.5649999999999995E-2</v>
      </c>
    </row>
    <row r="33" spans="1:7" x14ac:dyDescent="0.25">
      <c r="A33" s="12" t="s">
        <v>1029</v>
      </c>
      <c r="B33" s="30" t="s">
        <v>1030</v>
      </c>
      <c r="C33" s="30" t="s">
        <v>216</v>
      </c>
      <c r="D33" s="13">
        <v>2700000</v>
      </c>
      <c r="E33" s="14">
        <v>2737.4</v>
      </c>
      <c r="F33" s="15">
        <v>2.7000000000000001E-3</v>
      </c>
      <c r="G33" s="15">
        <v>7.5370000000000006E-2</v>
      </c>
    </row>
    <row r="34" spans="1:7" x14ac:dyDescent="0.25">
      <c r="A34" s="12" t="s">
        <v>1031</v>
      </c>
      <c r="B34" s="30" t="s">
        <v>1032</v>
      </c>
      <c r="C34" s="30" t="s">
        <v>216</v>
      </c>
      <c r="D34" s="13">
        <v>2500000</v>
      </c>
      <c r="E34" s="14">
        <v>2574.37</v>
      </c>
      <c r="F34" s="15">
        <v>2.5999999999999999E-3</v>
      </c>
      <c r="G34" s="15">
        <v>7.6550000000000007E-2</v>
      </c>
    </row>
    <row r="35" spans="1:7" x14ac:dyDescent="0.25">
      <c r="A35" s="12" t="s">
        <v>1033</v>
      </c>
      <c r="B35" s="30" t="s">
        <v>1034</v>
      </c>
      <c r="C35" s="30" t="s">
        <v>216</v>
      </c>
      <c r="D35" s="13">
        <v>2500000</v>
      </c>
      <c r="E35" s="14">
        <v>2490.17</v>
      </c>
      <c r="F35" s="15">
        <v>2.5000000000000001E-3</v>
      </c>
      <c r="G35" s="15">
        <v>7.8070000000000001E-2</v>
      </c>
    </row>
    <row r="36" spans="1:7" x14ac:dyDescent="0.25">
      <c r="A36" s="12" t="s">
        <v>1035</v>
      </c>
      <c r="B36" s="30" t="s">
        <v>1036</v>
      </c>
      <c r="C36" s="30" t="s">
        <v>216</v>
      </c>
      <c r="D36" s="13">
        <v>2000000</v>
      </c>
      <c r="E36" s="14">
        <v>2013.35</v>
      </c>
      <c r="F36" s="15">
        <v>2E-3</v>
      </c>
      <c r="G36" s="15">
        <v>7.7450000000000005E-2</v>
      </c>
    </row>
    <row r="37" spans="1:7" x14ac:dyDescent="0.25">
      <c r="A37" s="12" t="s">
        <v>1037</v>
      </c>
      <c r="B37" s="30" t="s">
        <v>1038</v>
      </c>
      <c r="C37" s="30" t="s">
        <v>216</v>
      </c>
      <c r="D37" s="13">
        <v>1500000</v>
      </c>
      <c r="E37" s="14">
        <v>1455.18</v>
      </c>
      <c r="F37" s="15">
        <v>1.4E-3</v>
      </c>
      <c r="G37" s="15">
        <v>7.7530000000000002E-2</v>
      </c>
    </row>
    <row r="38" spans="1:7" x14ac:dyDescent="0.25">
      <c r="A38" s="12" t="s">
        <v>1039</v>
      </c>
      <c r="B38" s="30" t="s">
        <v>1040</v>
      </c>
      <c r="C38" s="30" t="s">
        <v>227</v>
      </c>
      <c r="D38" s="13">
        <v>1109000</v>
      </c>
      <c r="E38" s="14">
        <v>1133.77</v>
      </c>
      <c r="F38" s="15">
        <v>1.1000000000000001E-3</v>
      </c>
      <c r="G38" s="15">
        <v>7.5649999999999995E-2</v>
      </c>
    </row>
    <row r="39" spans="1:7" x14ac:dyDescent="0.25">
      <c r="A39" s="12" t="s">
        <v>1041</v>
      </c>
      <c r="B39" s="30" t="s">
        <v>1042</v>
      </c>
      <c r="C39" s="30" t="s">
        <v>227</v>
      </c>
      <c r="D39" s="13">
        <v>1000000</v>
      </c>
      <c r="E39" s="14">
        <v>1021.11</v>
      </c>
      <c r="F39" s="15">
        <v>1E-3</v>
      </c>
      <c r="G39" s="15">
        <v>7.5649999999999995E-2</v>
      </c>
    </row>
    <row r="40" spans="1:7" x14ac:dyDescent="0.25">
      <c r="A40" s="12" t="s">
        <v>1043</v>
      </c>
      <c r="B40" s="30" t="s">
        <v>1044</v>
      </c>
      <c r="C40" s="30" t="s">
        <v>216</v>
      </c>
      <c r="D40" s="13">
        <v>500000</v>
      </c>
      <c r="E40" s="14">
        <v>512.25</v>
      </c>
      <c r="F40" s="15">
        <v>5.0000000000000001E-4</v>
      </c>
      <c r="G40" s="15">
        <v>7.7248999999999998E-2</v>
      </c>
    </row>
    <row r="41" spans="1:7" x14ac:dyDescent="0.25">
      <c r="A41" s="12" t="s">
        <v>1045</v>
      </c>
      <c r="B41" s="30" t="s">
        <v>1046</v>
      </c>
      <c r="C41" s="30" t="s">
        <v>216</v>
      </c>
      <c r="D41" s="13">
        <v>500000</v>
      </c>
      <c r="E41" s="14">
        <v>482.64</v>
      </c>
      <c r="F41" s="15">
        <v>5.0000000000000001E-4</v>
      </c>
      <c r="G41" s="15">
        <v>7.6249999999999998E-2</v>
      </c>
    </row>
    <row r="42" spans="1:7" x14ac:dyDescent="0.25">
      <c r="A42" s="16" t="s">
        <v>124</v>
      </c>
      <c r="B42" s="31"/>
      <c r="C42" s="31"/>
      <c r="D42" s="17"/>
      <c r="E42" s="18">
        <v>511829.2</v>
      </c>
      <c r="F42" s="19">
        <v>0.50849999999999995</v>
      </c>
      <c r="G42" s="20"/>
    </row>
    <row r="43" spans="1:7" x14ac:dyDescent="0.25">
      <c r="A43" s="16" t="s">
        <v>680</v>
      </c>
      <c r="B43" s="30"/>
      <c r="C43" s="30"/>
      <c r="D43" s="13"/>
      <c r="E43" s="14"/>
      <c r="F43" s="15"/>
      <c r="G43" s="15"/>
    </row>
    <row r="44" spans="1:7" x14ac:dyDescent="0.25">
      <c r="A44" s="12" t="s">
        <v>1047</v>
      </c>
      <c r="B44" s="30" t="s">
        <v>1048</v>
      </c>
      <c r="C44" s="30" t="s">
        <v>123</v>
      </c>
      <c r="D44" s="13">
        <v>33500000</v>
      </c>
      <c r="E44" s="14">
        <v>34120.19</v>
      </c>
      <c r="F44" s="15">
        <v>3.39E-2</v>
      </c>
      <c r="G44" s="15">
        <v>7.4487730624999998E-2</v>
      </c>
    </row>
    <row r="45" spans="1:7" x14ac:dyDescent="0.25">
      <c r="A45" s="12" t="s">
        <v>1049</v>
      </c>
      <c r="B45" s="30" t="s">
        <v>1050</v>
      </c>
      <c r="C45" s="30" t="s">
        <v>123</v>
      </c>
      <c r="D45" s="13">
        <v>30000000</v>
      </c>
      <c r="E45" s="14">
        <v>29351.25</v>
      </c>
      <c r="F45" s="15">
        <v>2.92E-2</v>
      </c>
      <c r="G45" s="15">
        <v>7.4491876929E-2</v>
      </c>
    </row>
    <row r="46" spans="1:7" x14ac:dyDescent="0.25">
      <c r="A46" s="12" t="s">
        <v>1051</v>
      </c>
      <c r="B46" s="30" t="s">
        <v>1052</v>
      </c>
      <c r="C46" s="30" t="s">
        <v>123</v>
      </c>
      <c r="D46" s="13">
        <v>26500000</v>
      </c>
      <c r="E46" s="14">
        <v>27083.58</v>
      </c>
      <c r="F46" s="15">
        <v>2.69E-2</v>
      </c>
      <c r="G46" s="15">
        <v>7.450742564E-2</v>
      </c>
    </row>
    <row r="47" spans="1:7" x14ac:dyDescent="0.25">
      <c r="A47" s="12" t="s">
        <v>1053</v>
      </c>
      <c r="B47" s="30" t="s">
        <v>1054</v>
      </c>
      <c r="C47" s="30" t="s">
        <v>123</v>
      </c>
      <c r="D47" s="13">
        <v>24500000</v>
      </c>
      <c r="E47" s="14">
        <v>25012.639999999999</v>
      </c>
      <c r="F47" s="15">
        <v>2.4899999999999999E-2</v>
      </c>
      <c r="G47" s="15">
        <v>7.4948019209000002E-2</v>
      </c>
    </row>
    <row r="48" spans="1:7" x14ac:dyDescent="0.25">
      <c r="A48" s="12" t="s">
        <v>1055</v>
      </c>
      <c r="B48" s="30" t="s">
        <v>1056</v>
      </c>
      <c r="C48" s="30" t="s">
        <v>123</v>
      </c>
      <c r="D48" s="13">
        <v>22500000</v>
      </c>
      <c r="E48" s="14">
        <v>22905.68</v>
      </c>
      <c r="F48" s="15">
        <v>2.2800000000000001E-2</v>
      </c>
      <c r="G48" s="15">
        <v>7.4332250000000002E-2</v>
      </c>
    </row>
    <row r="49" spans="1:7" x14ac:dyDescent="0.25">
      <c r="A49" s="12" t="s">
        <v>1057</v>
      </c>
      <c r="B49" s="30" t="s">
        <v>1058</v>
      </c>
      <c r="C49" s="30" t="s">
        <v>123</v>
      </c>
      <c r="D49" s="13">
        <v>20500000</v>
      </c>
      <c r="E49" s="14">
        <v>20959.79</v>
      </c>
      <c r="F49" s="15">
        <v>2.0799999999999999E-2</v>
      </c>
      <c r="G49" s="15">
        <v>7.4487730624999998E-2</v>
      </c>
    </row>
    <row r="50" spans="1:7" x14ac:dyDescent="0.25">
      <c r="A50" s="12" t="s">
        <v>1059</v>
      </c>
      <c r="B50" s="30" t="s">
        <v>1060</v>
      </c>
      <c r="C50" s="30" t="s">
        <v>123</v>
      </c>
      <c r="D50" s="13">
        <v>20500000</v>
      </c>
      <c r="E50" s="14">
        <v>20879.54</v>
      </c>
      <c r="F50" s="15">
        <v>2.07E-2</v>
      </c>
      <c r="G50" s="15">
        <v>7.4487730624999998E-2</v>
      </c>
    </row>
    <row r="51" spans="1:7" x14ac:dyDescent="0.25">
      <c r="A51" s="12" t="s">
        <v>1061</v>
      </c>
      <c r="B51" s="30" t="s">
        <v>1062</v>
      </c>
      <c r="C51" s="30" t="s">
        <v>123</v>
      </c>
      <c r="D51" s="13">
        <v>19500000</v>
      </c>
      <c r="E51" s="14">
        <v>19978.53</v>
      </c>
      <c r="F51" s="15">
        <v>1.9900000000000001E-2</v>
      </c>
      <c r="G51" s="15">
        <v>7.4487730624999998E-2</v>
      </c>
    </row>
    <row r="52" spans="1:7" x14ac:dyDescent="0.25">
      <c r="A52" s="12" t="s">
        <v>1063</v>
      </c>
      <c r="B52" s="30" t="s">
        <v>1064</v>
      </c>
      <c r="C52" s="30" t="s">
        <v>123</v>
      </c>
      <c r="D52" s="13">
        <v>17500000</v>
      </c>
      <c r="E52" s="14">
        <v>17789.75</v>
      </c>
      <c r="F52" s="15">
        <v>1.77E-2</v>
      </c>
      <c r="G52" s="15">
        <v>7.4605903424000003E-2</v>
      </c>
    </row>
    <row r="53" spans="1:7" x14ac:dyDescent="0.25">
      <c r="A53" s="12" t="s">
        <v>1065</v>
      </c>
      <c r="B53" s="30" t="s">
        <v>1066</v>
      </c>
      <c r="C53" s="30" t="s">
        <v>123</v>
      </c>
      <c r="D53" s="13">
        <v>15500000</v>
      </c>
      <c r="E53" s="14">
        <v>15909.93</v>
      </c>
      <c r="F53" s="15">
        <v>1.5800000000000002E-2</v>
      </c>
      <c r="G53" s="15">
        <v>7.4332250000000002E-2</v>
      </c>
    </row>
    <row r="54" spans="1:7" x14ac:dyDescent="0.25">
      <c r="A54" s="12" t="s">
        <v>1067</v>
      </c>
      <c r="B54" s="30" t="s">
        <v>1068</v>
      </c>
      <c r="C54" s="30" t="s">
        <v>123</v>
      </c>
      <c r="D54" s="13">
        <v>14500000</v>
      </c>
      <c r="E54" s="14">
        <v>14832.06</v>
      </c>
      <c r="F54" s="15">
        <v>1.47E-2</v>
      </c>
      <c r="G54" s="15">
        <v>7.4634929316000007E-2</v>
      </c>
    </row>
    <row r="55" spans="1:7" x14ac:dyDescent="0.25">
      <c r="A55" s="12" t="s">
        <v>1069</v>
      </c>
      <c r="B55" s="30" t="s">
        <v>1070</v>
      </c>
      <c r="C55" s="30" t="s">
        <v>123</v>
      </c>
      <c r="D55" s="13">
        <v>14000000</v>
      </c>
      <c r="E55" s="14">
        <v>14260.39</v>
      </c>
      <c r="F55" s="15">
        <v>1.4200000000000001E-2</v>
      </c>
      <c r="G55" s="15">
        <v>7.4539560000000005E-2</v>
      </c>
    </row>
    <row r="56" spans="1:7" x14ac:dyDescent="0.25">
      <c r="A56" s="12" t="s">
        <v>1071</v>
      </c>
      <c r="B56" s="30" t="s">
        <v>1072</v>
      </c>
      <c r="C56" s="30" t="s">
        <v>123</v>
      </c>
      <c r="D56" s="13">
        <v>11500000</v>
      </c>
      <c r="E56" s="14">
        <v>11735.21</v>
      </c>
      <c r="F56" s="15">
        <v>1.17E-2</v>
      </c>
      <c r="G56" s="15">
        <v>7.4605903424000003E-2</v>
      </c>
    </row>
    <row r="57" spans="1:7" x14ac:dyDescent="0.25">
      <c r="A57" s="12" t="s">
        <v>1073</v>
      </c>
      <c r="B57" s="30" t="s">
        <v>1074</v>
      </c>
      <c r="C57" s="30" t="s">
        <v>123</v>
      </c>
      <c r="D57" s="13">
        <v>10500000</v>
      </c>
      <c r="E57" s="14">
        <v>10791.13</v>
      </c>
      <c r="F57" s="15">
        <v>1.0699999999999999E-2</v>
      </c>
      <c r="G57" s="15">
        <v>7.4835011305999996E-2</v>
      </c>
    </row>
    <row r="58" spans="1:7" x14ac:dyDescent="0.25">
      <c r="A58" s="12" t="s">
        <v>1075</v>
      </c>
      <c r="B58" s="30" t="s">
        <v>1076</v>
      </c>
      <c r="C58" s="30" t="s">
        <v>123</v>
      </c>
      <c r="D58" s="13">
        <v>10500000</v>
      </c>
      <c r="E58" s="14">
        <v>10742.79</v>
      </c>
      <c r="F58" s="15">
        <v>1.0699999999999999E-2</v>
      </c>
      <c r="G58" s="15">
        <v>7.4818423489999994E-2</v>
      </c>
    </row>
    <row r="59" spans="1:7" x14ac:dyDescent="0.25">
      <c r="A59" s="12" t="s">
        <v>1077</v>
      </c>
      <c r="B59" s="30" t="s">
        <v>1078</v>
      </c>
      <c r="C59" s="30" t="s">
        <v>123</v>
      </c>
      <c r="D59" s="13">
        <v>9500000</v>
      </c>
      <c r="E59" s="14">
        <v>9674.89</v>
      </c>
      <c r="F59" s="15">
        <v>9.5999999999999992E-3</v>
      </c>
      <c r="G59" s="15">
        <v>7.4650479061999994E-2</v>
      </c>
    </row>
    <row r="60" spans="1:7" x14ac:dyDescent="0.25">
      <c r="A60" s="12" t="s">
        <v>1079</v>
      </c>
      <c r="B60" s="30" t="s">
        <v>1080</v>
      </c>
      <c r="C60" s="30" t="s">
        <v>123</v>
      </c>
      <c r="D60" s="13">
        <v>9500000</v>
      </c>
      <c r="E60" s="14">
        <v>9654.2999999999993</v>
      </c>
      <c r="F60" s="15">
        <v>9.5999999999999992E-3</v>
      </c>
      <c r="G60" s="15">
        <v>7.4486694049999996E-2</v>
      </c>
    </row>
    <row r="61" spans="1:7" x14ac:dyDescent="0.25">
      <c r="A61" s="12" t="s">
        <v>1081</v>
      </c>
      <c r="B61" s="30" t="s">
        <v>1082</v>
      </c>
      <c r="C61" s="30" t="s">
        <v>123</v>
      </c>
      <c r="D61" s="13">
        <v>9000000</v>
      </c>
      <c r="E61" s="14">
        <v>9187.5400000000009</v>
      </c>
      <c r="F61" s="15">
        <v>9.1000000000000004E-3</v>
      </c>
      <c r="G61" s="15">
        <v>7.4486694049999996E-2</v>
      </c>
    </row>
    <row r="62" spans="1:7" x14ac:dyDescent="0.25">
      <c r="A62" s="12" t="s">
        <v>1083</v>
      </c>
      <c r="B62" s="30" t="s">
        <v>1084</v>
      </c>
      <c r="C62" s="30" t="s">
        <v>123</v>
      </c>
      <c r="D62" s="13">
        <v>8000000</v>
      </c>
      <c r="E62" s="14">
        <v>8196.0300000000007</v>
      </c>
      <c r="F62" s="15">
        <v>8.0999999999999996E-3</v>
      </c>
      <c r="G62" s="15">
        <v>7.450742564E-2</v>
      </c>
    </row>
    <row r="63" spans="1:7" x14ac:dyDescent="0.25">
      <c r="A63" s="12" t="s">
        <v>1085</v>
      </c>
      <c r="B63" s="30" t="s">
        <v>1086</v>
      </c>
      <c r="C63" s="30" t="s">
        <v>123</v>
      </c>
      <c r="D63" s="13">
        <v>7500000</v>
      </c>
      <c r="E63" s="14">
        <v>7686.77</v>
      </c>
      <c r="F63" s="15">
        <v>7.6E-3</v>
      </c>
      <c r="G63" s="15">
        <v>7.4487730624999998E-2</v>
      </c>
    </row>
    <row r="64" spans="1:7" x14ac:dyDescent="0.25">
      <c r="A64" s="12" t="s">
        <v>1087</v>
      </c>
      <c r="B64" s="30" t="s">
        <v>1088</v>
      </c>
      <c r="C64" s="30" t="s">
        <v>123</v>
      </c>
      <c r="D64" s="13">
        <v>7500000</v>
      </c>
      <c r="E64" s="14">
        <v>7625.01</v>
      </c>
      <c r="F64" s="15">
        <v>7.6E-3</v>
      </c>
      <c r="G64" s="15">
        <v>7.4539560000000005E-2</v>
      </c>
    </row>
    <row r="65" spans="1:7" x14ac:dyDescent="0.25">
      <c r="A65" s="12" t="s">
        <v>1089</v>
      </c>
      <c r="B65" s="30" t="s">
        <v>1090</v>
      </c>
      <c r="C65" s="30" t="s">
        <v>123</v>
      </c>
      <c r="D65" s="13">
        <v>7500000</v>
      </c>
      <c r="E65" s="14">
        <v>7622.53</v>
      </c>
      <c r="F65" s="15">
        <v>7.6E-3</v>
      </c>
      <c r="G65" s="15">
        <v>7.4634929316000007E-2</v>
      </c>
    </row>
    <row r="66" spans="1:7" x14ac:dyDescent="0.25">
      <c r="A66" s="12" t="s">
        <v>1091</v>
      </c>
      <c r="B66" s="30" t="s">
        <v>1092</v>
      </c>
      <c r="C66" s="30" t="s">
        <v>123</v>
      </c>
      <c r="D66" s="13">
        <v>7219500</v>
      </c>
      <c r="E66" s="14">
        <v>7315.71</v>
      </c>
      <c r="F66" s="15">
        <v>7.3000000000000001E-3</v>
      </c>
      <c r="G66" s="15">
        <v>7.4409988905999994E-2</v>
      </c>
    </row>
    <row r="67" spans="1:7" x14ac:dyDescent="0.25">
      <c r="A67" s="12" t="s">
        <v>1093</v>
      </c>
      <c r="B67" s="30" t="s">
        <v>1094</v>
      </c>
      <c r="C67" s="30" t="s">
        <v>123</v>
      </c>
      <c r="D67" s="13">
        <v>7000000</v>
      </c>
      <c r="E67" s="14">
        <v>7157.77</v>
      </c>
      <c r="F67" s="15">
        <v>7.1000000000000004E-3</v>
      </c>
      <c r="G67" s="15">
        <v>7.4835011305999996E-2</v>
      </c>
    </row>
    <row r="68" spans="1:7" x14ac:dyDescent="0.25">
      <c r="A68" s="12" t="s">
        <v>1095</v>
      </c>
      <c r="B68" s="30" t="s">
        <v>1096</v>
      </c>
      <c r="C68" s="30" t="s">
        <v>123</v>
      </c>
      <c r="D68" s="13">
        <v>7000000</v>
      </c>
      <c r="E68" s="14">
        <v>7120.17</v>
      </c>
      <c r="F68" s="15">
        <v>7.1000000000000004E-3</v>
      </c>
      <c r="G68" s="15">
        <v>7.4651515715999997E-2</v>
      </c>
    </row>
    <row r="69" spans="1:7" x14ac:dyDescent="0.25">
      <c r="A69" s="12" t="s">
        <v>1097</v>
      </c>
      <c r="B69" s="30" t="s">
        <v>1098</v>
      </c>
      <c r="C69" s="30" t="s">
        <v>123</v>
      </c>
      <c r="D69" s="13">
        <v>6500000</v>
      </c>
      <c r="E69" s="14">
        <v>6676.47</v>
      </c>
      <c r="F69" s="15">
        <v>6.6E-3</v>
      </c>
      <c r="G69" s="15">
        <v>7.4650479061999994E-2</v>
      </c>
    </row>
    <row r="70" spans="1:7" x14ac:dyDescent="0.25">
      <c r="A70" s="12" t="s">
        <v>1099</v>
      </c>
      <c r="B70" s="30" t="s">
        <v>1100</v>
      </c>
      <c r="C70" s="30" t="s">
        <v>123</v>
      </c>
      <c r="D70" s="13">
        <v>6500000</v>
      </c>
      <c r="E70" s="14">
        <v>6633.82</v>
      </c>
      <c r="F70" s="15">
        <v>6.6E-3</v>
      </c>
      <c r="G70" s="15">
        <v>7.4835011305999996E-2</v>
      </c>
    </row>
    <row r="71" spans="1:7" x14ac:dyDescent="0.25">
      <c r="A71" s="12" t="s">
        <v>1101</v>
      </c>
      <c r="B71" s="30" t="s">
        <v>1102</v>
      </c>
      <c r="C71" s="30" t="s">
        <v>123</v>
      </c>
      <c r="D71" s="13">
        <v>6000000</v>
      </c>
      <c r="E71" s="14">
        <v>6127.58</v>
      </c>
      <c r="F71" s="15">
        <v>6.1000000000000004E-3</v>
      </c>
      <c r="G71" s="15">
        <v>7.4651515715999997E-2</v>
      </c>
    </row>
    <row r="72" spans="1:7" x14ac:dyDescent="0.25">
      <c r="A72" s="12" t="s">
        <v>1103</v>
      </c>
      <c r="B72" s="30" t="s">
        <v>1104</v>
      </c>
      <c r="C72" s="30" t="s">
        <v>123</v>
      </c>
      <c r="D72" s="13">
        <v>5000000</v>
      </c>
      <c r="E72" s="14">
        <v>5125.92</v>
      </c>
      <c r="F72" s="15">
        <v>5.1000000000000004E-3</v>
      </c>
      <c r="G72" s="15">
        <v>7.4634929316000007E-2</v>
      </c>
    </row>
    <row r="73" spans="1:7" x14ac:dyDescent="0.25">
      <c r="A73" s="12" t="s">
        <v>1105</v>
      </c>
      <c r="B73" s="30" t="s">
        <v>1106</v>
      </c>
      <c r="C73" s="30" t="s">
        <v>123</v>
      </c>
      <c r="D73" s="13">
        <v>5000000</v>
      </c>
      <c r="E73" s="14">
        <v>5091.34</v>
      </c>
      <c r="F73" s="15">
        <v>5.1000000000000004E-3</v>
      </c>
      <c r="G73" s="15">
        <v>7.4835011305999996E-2</v>
      </c>
    </row>
    <row r="74" spans="1:7" x14ac:dyDescent="0.25">
      <c r="A74" s="12" t="s">
        <v>1107</v>
      </c>
      <c r="B74" s="30" t="s">
        <v>1108</v>
      </c>
      <c r="C74" s="30" t="s">
        <v>123</v>
      </c>
      <c r="D74" s="13">
        <v>5000000</v>
      </c>
      <c r="E74" s="14">
        <v>5090.6499999999996</v>
      </c>
      <c r="F74" s="15">
        <v>5.1000000000000004E-3</v>
      </c>
      <c r="G74" s="15">
        <v>7.450742564E-2</v>
      </c>
    </row>
    <row r="75" spans="1:7" x14ac:dyDescent="0.25">
      <c r="A75" s="12" t="s">
        <v>1109</v>
      </c>
      <c r="B75" s="30" t="s">
        <v>1110</v>
      </c>
      <c r="C75" s="30" t="s">
        <v>123</v>
      </c>
      <c r="D75" s="13">
        <v>5000000</v>
      </c>
      <c r="E75" s="14">
        <v>5090.55</v>
      </c>
      <c r="F75" s="15">
        <v>5.1000000000000004E-3</v>
      </c>
      <c r="G75" s="15">
        <v>7.4723046032000001E-2</v>
      </c>
    </row>
    <row r="76" spans="1:7" x14ac:dyDescent="0.25">
      <c r="A76" s="12" t="s">
        <v>1111</v>
      </c>
      <c r="B76" s="30" t="s">
        <v>1112</v>
      </c>
      <c r="C76" s="30" t="s">
        <v>123</v>
      </c>
      <c r="D76" s="13">
        <v>4500000</v>
      </c>
      <c r="E76" s="14">
        <v>4620.0200000000004</v>
      </c>
      <c r="F76" s="15">
        <v>4.5999999999999999E-3</v>
      </c>
      <c r="G76" s="15">
        <v>7.4818423489999994E-2</v>
      </c>
    </row>
    <row r="77" spans="1:7" x14ac:dyDescent="0.25">
      <c r="A77" s="12" t="s">
        <v>1113</v>
      </c>
      <c r="B77" s="30" t="s">
        <v>1114</v>
      </c>
      <c r="C77" s="30" t="s">
        <v>123</v>
      </c>
      <c r="D77" s="13">
        <v>3500000</v>
      </c>
      <c r="E77" s="14">
        <v>3579.04</v>
      </c>
      <c r="F77" s="15">
        <v>3.5999999999999999E-3</v>
      </c>
      <c r="G77" s="15">
        <v>7.4605903424000003E-2</v>
      </c>
    </row>
    <row r="78" spans="1:7" x14ac:dyDescent="0.25">
      <c r="A78" s="12" t="s">
        <v>1115</v>
      </c>
      <c r="B78" s="30" t="s">
        <v>1116</v>
      </c>
      <c r="C78" s="30" t="s">
        <v>123</v>
      </c>
      <c r="D78" s="13">
        <v>3000000</v>
      </c>
      <c r="E78" s="14">
        <v>3061.34</v>
      </c>
      <c r="F78" s="15">
        <v>3.0000000000000001E-3</v>
      </c>
      <c r="G78" s="15">
        <v>7.450742564E-2</v>
      </c>
    </row>
    <row r="79" spans="1:7" x14ac:dyDescent="0.25">
      <c r="A79" s="12" t="s">
        <v>1117</v>
      </c>
      <c r="B79" s="30" t="s">
        <v>1118</v>
      </c>
      <c r="C79" s="30" t="s">
        <v>123</v>
      </c>
      <c r="D79" s="13">
        <v>3000000</v>
      </c>
      <c r="E79" s="14">
        <v>3054.93</v>
      </c>
      <c r="F79" s="15">
        <v>3.0000000000000001E-3</v>
      </c>
      <c r="G79" s="15">
        <v>7.4605903424000003E-2</v>
      </c>
    </row>
    <row r="80" spans="1:7" x14ac:dyDescent="0.25">
      <c r="A80" s="12" t="s">
        <v>1119</v>
      </c>
      <c r="B80" s="30" t="s">
        <v>1120</v>
      </c>
      <c r="C80" s="30" t="s">
        <v>123</v>
      </c>
      <c r="D80" s="13">
        <v>2500000</v>
      </c>
      <c r="E80" s="14">
        <v>2546.09</v>
      </c>
      <c r="F80" s="15">
        <v>2.5000000000000001E-3</v>
      </c>
      <c r="G80" s="15">
        <v>7.4634929316000007E-2</v>
      </c>
    </row>
    <row r="81" spans="1:7" x14ac:dyDescent="0.25">
      <c r="A81" s="12" t="s">
        <v>1121</v>
      </c>
      <c r="B81" s="30" t="s">
        <v>1122</v>
      </c>
      <c r="C81" s="30" t="s">
        <v>123</v>
      </c>
      <c r="D81" s="13">
        <v>2500000</v>
      </c>
      <c r="E81" s="14">
        <v>2534.35</v>
      </c>
      <c r="F81" s="15">
        <v>2.5000000000000001E-3</v>
      </c>
      <c r="G81" s="15">
        <v>7.4145688099999996E-2</v>
      </c>
    </row>
    <row r="82" spans="1:7" x14ac:dyDescent="0.25">
      <c r="A82" s="12" t="s">
        <v>1123</v>
      </c>
      <c r="B82" s="30" t="s">
        <v>1124</v>
      </c>
      <c r="C82" s="30" t="s">
        <v>123</v>
      </c>
      <c r="D82" s="13">
        <v>2500000</v>
      </c>
      <c r="E82" s="14">
        <v>2526.0500000000002</v>
      </c>
      <c r="F82" s="15">
        <v>2.5000000000000001E-3</v>
      </c>
      <c r="G82" s="15">
        <v>7.4851599249999998E-2</v>
      </c>
    </row>
    <row r="83" spans="1:7" x14ac:dyDescent="0.25">
      <c r="A83" s="12" t="s">
        <v>1125</v>
      </c>
      <c r="B83" s="30" t="s">
        <v>1126</v>
      </c>
      <c r="C83" s="30" t="s">
        <v>123</v>
      </c>
      <c r="D83" s="13">
        <v>2000000</v>
      </c>
      <c r="E83" s="14">
        <v>2031.73</v>
      </c>
      <c r="F83" s="15">
        <v>2E-3</v>
      </c>
      <c r="G83" s="15">
        <v>7.4508462225000002E-2</v>
      </c>
    </row>
    <row r="84" spans="1:7" x14ac:dyDescent="0.25">
      <c r="A84" s="12" t="s">
        <v>1127</v>
      </c>
      <c r="B84" s="30" t="s">
        <v>1128</v>
      </c>
      <c r="C84" s="30" t="s">
        <v>123</v>
      </c>
      <c r="D84" s="13">
        <v>1500000</v>
      </c>
      <c r="E84" s="14">
        <v>1524.36</v>
      </c>
      <c r="F84" s="15">
        <v>1.5E-3</v>
      </c>
      <c r="G84" s="15">
        <v>7.4487730624999998E-2</v>
      </c>
    </row>
    <row r="85" spans="1:7" x14ac:dyDescent="0.25">
      <c r="A85" s="12" t="s">
        <v>1129</v>
      </c>
      <c r="B85" s="30" t="s">
        <v>1130</v>
      </c>
      <c r="C85" s="30" t="s">
        <v>123</v>
      </c>
      <c r="D85" s="13">
        <v>1000000</v>
      </c>
      <c r="E85" s="14">
        <v>1020.16</v>
      </c>
      <c r="F85" s="15">
        <v>1E-3</v>
      </c>
      <c r="G85" s="15">
        <v>7.4567548381999998E-2</v>
      </c>
    </row>
    <row r="86" spans="1:7" x14ac:dyDescent="0.25">
      <c r="A86" s="12" t="s">
        <v>1131</v>
      </c>
      <c r="B86" s="30" t="s">
        <v>1132</v>
      </c>
      <c r="C86" s="30" t="s">
        <v>123</v>
      </c>
      <c r="D86" s="13">
        <v>500000</v>
      </c>
      <c r="E86" s="14">
        <v>507.24</v>
      </c>
      <c r="F86" s="15">
        <v>5.0000000000000001E-4</v>
      </c>
      <c r="G86" s="15">
        <v>7.4502242723999995E-2</v>
      </c>
    </row>
    <row r="87" spans="1:7" x14ac:dyDescent="0.25">
      <c r="A87" s="12" t="s">
        <v>1133</v>
      </c>
      <c r="B87" s="30" t="s">
        <v>1134</v>
      </c>
      <c r="C87" s="30" t="s">
        <v>123</v>
      </c>
      <c r="D87" s="13">
        <v>500000</v>
      </c>
      <c r="E87" s="14">
        <v>507.21</v>
      </c>
      <c r="F87" s="15">
        <v>5.0000000000000001E-4</v>
      </c>
      <c r="G87" s="15">
        <v>7.4531267215999994E-2</v>
      </c>
    </row>
    <row r="88" spans="1:7" x14ac:dyDescent="0.25">
      <c r="A88" s="12" t="s">
        <v>1135</v>
      </c>
      <c r="B88" s="30" t="s">
        <v>1136</v>
      </c>
      <c r="C88" s="30" t="s">
        <v>123</v>
      </c>
      <c r="D88" s="13">
        <v>500000</v>
      </c>
      <c r="E88" s="14">
        <v>506.32</v>
      </c>
      <c r="F88" s="15">
        <v>5.0000000000000001E-4</v>
      </c>
      <c r="G88" s="15">
        <v>7.4409988905999994E-2</v>
      </c>
    </row>
    <row r="89" spans="1:7" x14ac:dyDescent="0.25">
      <c r="A89" s="12" t="s">
        <v>1137</v>
      </c>
      <c r="B89" s="30" t="s">
        <v>1138</v>
      </c>
      <c r="C89" s="30" t="s">
        <v>123</v>
      </c>
      <c r="D89" s="13">
        <v>500000</v>
      </c>
      <c r="E89" s="14">
        <v>506.29</v>
      </c>
      <c r="F89" s="15">
        <v>5.0000000000000001E-4</v>
      </c>
      <c r="G89" s="15">
        <v>7.4440048704000006E-2</v>
      </c>
    </row>
    <row r="90" spans="1:7" x14ac:dyDescent="0.25">
      <c r="A90" s="12" t="s">
        <v>1139</v>
      </c>
      <c r="B90" s="30" t="s">
        <v>1140</v>
      </c>
      <c r="C90" s="30" t="s">
        <v>123</v>
      </c>
      <c r="D90" s="13">
        <v>500000</v>
      </c>
      <c r="E90" s="14">
        <v>493.77</v>
      </c>
      <c r="F90" s="15">
        <v>5.0000000000000001E-4</v>
      </c>
      <c r="G90" s="15">
        <v>7.4669138905999993E-2</v>
      </c>
    </row>
    <row r="91" spans="1:7" x14ac:dyDescent="0.25">
      <c r="A91" s="16" t="s">
        <v>124</v>
      </c>
      <c r="B91" s="31"/>
      <c r="C91" s="31"/>
      <c r="D91" s="17"/>
      <c r="E91" s="18">
        <v>446448.41</v>
      </c>
      <c r="F91" s="19">
        <v>0.44369999999999998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6" t="s">
        <v>290</v>
      </c>
      <c r="B94" s="30"/>
      <c r="C94" s="30"/>
      <c r="D94" s="13"/>
      <c r="E94" s="14"/>
      <c r="F94" s="15"/>
      <c r="G94" s="15"/>
    </row>
    <row r="95" spans="1:7" x14ac:dyDescent="0.25">
      <c r="A95" s="16" t="s">
        <v>124</v>
      </c>
      <c r="B95" s="30"/>
      <c r="C95" s="30"/>
      <c r="D95" s="13"/>
      <c r="E95" s="35" t="s">
        <v>118</v>
      </c>
      <c r="F95" s="36" t="s">
        <v>118</v>
      </c>
      <c r="G95" s="15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16" t="s">
        <v>291</v>
      </c>
      <c r="B97" s="30"/>
      <c r="C97" s="30"/>
      <c r="D97" s="13"/>
      <c r="E97" s="14"/>
      <c r="F97" s="15"/>
      <c r="G97" s="15"/>
    </row>
    <row r="98" spans="1:7" x14ac:dyDescent="0.25">
      <c r="A98" s="16" t="s">
        <v>124</v>
      </c>
      <c r="B98" s="30"/>
      <c r="C98" s="30"/>
      <c r="D98" s="13"/>
      <c r="E98" s="35" t="s">
        <v>118</v>
      </c>
      <c r="F98" s="36" t="s">
        <v>118</v>
      </c>
      <c r="G98" s="15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21" t="s">
        <v>156</v>
      </c>
      <c r="B100" s="32"/>
      <c r="C100" s="32"/>
      <c r="D100" s="22"/>
      <c r="E100" s="18">
        <v>958277.61</v>
      </c>
      <c r="F100" s="19">
        <v>0.95220000000000005</v>
      </c>
      <c r="G100" s="20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16" t="s">
        <v>160</v>
      </c>
      <c r="B103" s="30"/>
      <c r="C103" s="30"/>
      <c r="D103" s="13"/>
      <c r="E103" s="14"/>
      <c r="F103" s="15"/>
      <c r="G103" s="15"/>
    </row>
    <row r="104" spans="1:7" x14ac:dyDescent="0.25">
      <c r="A104" s="12" t="s">
        <v>161</v>
      </c>
      <c r="B104" s="30"/>
      <c r="C104" s="30"/>
      <c r="D104" s="13"/>
      <c r="E104" s="14">
        <v>29676.6</v>
      </c>
      <c r="F104" s="15">
        <v>2.9499999999999998E-2</v>
      </c>
      <c r="G104" s="15">
        <v>6.6458000000000003E-2</v>
      </c>
    </row>
    <row r="105" spans="1:7" x14ac:dyDescent="0.25">
      <c r="A105" s="16" t="s">
        <v>124</v>
      </c>
      <c r="B105" s="31"/>
      <c r="C105" s="31"/>
      <c r="D105" s="17"/>
      <c r="E105" s="18">
        <v>29676.6</v>
      </c>
      <c r="F105" s="19">
        <v>2.9499999999999998E-2</v>
      </c>
      <c r="G105" s="20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21" t="s">
        <v>156</v>
      </c>
      <c r="B107" s="32"/>
      <c r="C107" s="32"/>
      <c r="D107" s="22"/>
      <c r="E107" s="18">
        <v>29676.6</v>
      </c>
      <c r="F107" s="19">
        <v>2.9499999999999998E-2</v>
      </c>
      <c r="G107" s="20"/>
    </row>
    <row r="108" spans="1:7" x14ac:dyDescent="0.25">
      <c r="A108" s="12" t="s">
        <v>162</v>
      </c>
      <c r="B108" s="30"/>
      <c r="C108" s="30"/>
      <c r="D108" s="13"/>
      <c r="E108" s="14">
        <v>18442.782663599999</v>
      </c>
      <c r="F108" s="15">
        <v>1.8327E-2</v>
      </c>
      <c r="G108" s="15"/>
    </row>
    <row r="109" spans="1:7" x14ac:dyDescent="0.25">
      <c r="A109" s="12" t="s">
        <v>163</v>
      </c>
      <c r="B109" s="30"/>
      <c r="C109" s="30"/>
      <c r="D109" s="13"/>
      <c r="E109" s="23">
        <v>-123.45266359999999</v>
      </c>
      <c r="F109" s="24">
        <v>-2.6999999999999999E-5</v>
      </c>
      <c r="G109" s="15">
        <v>6.6458000000000003E-2</v>
      </c>
    </row>
    <row r="110" spans="1:7" x14ac:dyDescent="0.25">
      <c r="A110" s="25" t="s">
        <v>164</v>
      </c>
      <c r="B110" s="33"/>
      <c r="C110" s="33"/>
      <c r="D110" s="26"/>
      <c r="E110" s="27">
        <v>1006273.54</v>
      </c>
      <c r="F110" s="28">
        <v>1</v>
      </c>
      <c r="G110" s="28"/>
    </row>
    <row r="112" spans="1:7" x14ac:dyDescent="0.25">
      <c r="A112" s="1" t="s">
        <v>166</v>
      </c>
    </row>
    <row r="115" spans="1:5" x14ac:dyDescent="0.25">
      <c r="A115" s="1" t="s">
        <v>167</v>
      </c>
    </row>
    <row r="116" spans="1:5" x14ac:dyDescent="0.25">
      <c r="A116" s="47" t="s">
        <v>168</v>
      </c>
      <c r="B116" s="34" t="s">
        <v>118</v>
      </c>
    </row>
    <row r="117" spans="1:5" x14ac:dyDescent="0.25">
      <c r="A117" t="s">
        <v>169</v>
      </c>
    </row>
    <row r="118" spans="1:5" x14ac:dyDescent="0.25">
      <c r="A118" t="s">
        <v>170</v>
      </c>
      <c r="B118" t="s">
        <v>171</v>
      </c>
      <c r="C118" t="s">
        <v>171</v>
      </c>
    </row>
    <row r="119" spans="1:5" x14ac:dyDescent="0.25">
      <c r="B119" s="48">
        <v>45322</v>
      </c>
      <c r="C119" s="48">
        <v>45351</v>
      </c>
    </row>
    <row r="120" spans="1:5" x14ac:dyDescent="0.25">
      <c r="A120" t="s">
        <v>175</v>
      </c>
      <c r="B120">
        <v>11.7166</v>
      </c>
      <c r="C120">
        <v>11.796099999999999</v>
      </c>
      <c r="E120" s="2"/>
    </row>
    <row r="121" spans="1:5" x14ac:dyDescent="0.25">
      <c r="A121" t="s">
        <v>176</v>
      </c>
      <c r="B121">
        <v>11.7172</v>
      </c>
      <c r="C121">
        <v>11.7967</v>
      </c>
      <c r="E121" s="2"/>
    </row>
    <row r="122" spans="1:5" x14ac:dyDescent="0.25">
      <c r="A122" t="s">
        <v>657</v>
      </c>
      <c r="B122">
        <v>11.6585</v>
      </c>
      <c r="C122">
        <v>11.7357</v>
      </c>
      <c r="E122" s="2"/>
    </row>
    <row r="123" spans="1:5" x14ac:dyDescent="0.25">
      <c r="A123" t="s">
        <v>658</v>
      </c>
      <c r="B123">
        <v>11.659599999999999</v>
      </c>
      <c r="C123">
        <v>11.736800000000001</v>
      </c>
      <c r="E123" s="2"/>
    </row>
    <row r="124" spans="1:5" x14ac:dyDescent="0.25">
      <c r="E124" s="2"/>
    </row>
    <row r="125" spans="1:5" x14ac:dyDescent="0.25">
      <c r="A125" t="s">
        <v>186</v>
      </c>
      <c r="B125" s="34" t="s">
        <v>118</v>
      </c>
    </row>
    <row r="126" spans="1:5" x14ac:dyDescent="0.25">
      <c r="A126" t="s">
        <v>187</v>
      </c>
      <c r="B126" s="34" t="s">
        <v>118</v>
      </c>
    </row>
    <row r="127" spans="1:5" ht="30" customHeight="1" x14ac:dyDescent="0.25">
      <c r="A127" s="47" t="s">
        <v>188</v>
      </c>
      <c r="B127" s="34" t="s">
        <v>118</v>
      </c>
    </row>
    <row r="128" spans="1:5" ht="30" customHeight="1" x14ac:dyDescent="0.25">
      <c r="A128" s="47" t="s">
        <v>189</v>
      </c>
      <c r="B128" s="34" t="s">
        <v>118</v>
      </c>
    </row>
    <row r="129" spans="1:2" x14ac:dyDescent="0.25">
      <c r="A129" t="s">
        <v>190</v>
      </c>
      <c r="B129" s="49">
        <f>+B143</f>
        <v>1.8971561497828511</v>
      </c>
    </row>
    <row r="130" spans="1:2" ht="45" customHeight="1" x14ac:dyDescent="0.25">
      <c r="A130" s="47" t="s">
        <v>191</v>
      </c>
      <c r="B130" s="34" t="s">
        <v>118</v>
      </c>
    </row>
    <row r="131" spans="1:2" ht="30" customHeight="1" x14ac:dyDescent="0.25">
      <c r="A131" s="47" t="s">
        <v>192</v>
      </c>
      <c r="B131" s="34" t="s">
        <v>118</v>
      </c>
    </row>
    <row r="132" spans="1:2" ht="30" customHeight="1" x14ac:dyDescent="0.25">
      <c r="A132" s="47" t="s">
        <v>193</v>
      </c>
      <c r="B132" s="34" t="s">
        <v>118</v>
      </c>
    </row>
    <row r="133" spans="1:2" x14ac:dyDescent="0.25">
      <c r="A133" t="s">
        <v>194</v>
      </c>
      <c r="B133" s="34" t="s">
        <v>118</v>
      </c>
    </row>
    <row r="134" spans="1:2" x14ac:dyDescent="0.25">
      <c r="A134" t="s">
        <v>195</v>
      </c>
      <c r="B134" s="34" t="s">
        <v>118</v>
      </c>
    </row>
    <row r="136" spans="1:2" x14ac:dyDescent="0.25">
      <c r="A136" t="s">
        <v>196</v>
      </c>
    </row>
    <row r="137" spans="1:2" ht="60" customHeight="1" x14ac:dyDescent="0.25">
      <c r="A137" s="55" t="s">
        <v>197</v>
      </c>
      <c r="B137" s="56" t="s">
        <v>1141</v>
      </c>
    </row>
    <row r="138" spans="1:2" ht="45" customHeight="1" x14ac:dyDescent="0.25">
      <c r="A138" s="55" t="s">
        <v>199</v>
      </c>
      <c r="B138" s="56" t="s">
        <v>1142</v>
      </c>
    </row>
    <row r="139" spans="1:2" x14ac:dyDescent="0.25">
      <c r="A139" s="55"/>
      <c r="B139" s="55"/>
    </row>
    <row r="140" spans="1:2" x14ac:dyDescent="0.25">
      <c r="A140" s="55" t="s">
        <v>201</v>
      </c>
      <c r="B140" s="57">
        <v>7.5645497415750871</v>
      </c>
    </row>
    <row r="141" spans="1:2" x14ac:dyDescent="0.25">
      <c r="A141" s="55"/>
      <c r="B141" s="55"/>
    </row>
    <row r="142" spans="1:2" x14ac:dyDescent="0.25">
      <c r="A142" s="55" t="s">
        <v>202</v>
      </c>
      <c r="B142" s="58">
        <v>1.7784</v>
      </c>
    </row>
    <row r="143" spans="1:2" x14ac:dyDescent="0.25">
      <c r="A143" s="55" t="s">
        <v>203</v>
      </c>
      <c r="B143" s="58">
        <v>1.8971561497828511</v>
      </c>
    </row>
    <row r="144" spans="1:2" x14ac:dyDescent="0.25">
      <c r="A144" s="55"/>
      <c r="B144" s="55"/>
    </row>
    <row r="145" spans="1:4" x14ac:dyDescent="0.25">
      <c r="A145" s="55" t="s">
        <v>204</v>
      </c>
      <c r="B145" s="59">
        <v>45351</v>
      </c>
    </row>
    <row r="147" spans="1:4" ht="69.95" customHeight="1" x14ac:dyDescent="0.25">
      <c r="A147" s="71" t="s">
        <v>205</v>
      </c>
      <c r="B147" s="71" t="s">
        <v>206</v>
      </c>
      <c r="C147" s="71" t="s">
        <v>5</v>
      </c>
      <c r="D147" s="71" t="s">
        <v>6</v>
      </c>
    </row>
    <row r="148" spans="1:4" ht="69.95" customHeight="1" x14ac:dyDescent="0.25">
      <c r="A148" s="71" t="s">
        <v>1143</v>
      </c>
      <c r="B148" s="71"/>
      <c r="C148" s="71" t="s">
        <v>45</v>
      </c>
      <c r="D14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8"/>
  <sheetViews>
    <sheetView showGridLines="0" workbookViewId="0">
      <pane ySplit="4" topLeftCell="A57" activePane="bottomLeft" state="frozen"/>
      <selection pane="bottomLeft" activeCell="A64" sqref="A64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1144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1145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160</v>
      </c>
      <c r="B10" s="30"/>
      <c r="C10" s="30"/>
      <c r="D10" s="13"/>
      <c r="E10" s="14"/>
      <c r="F10" s="15"/>
      <c r="G10" s="15"/>
    </row>
    <row r="11" spans="1:8" x14ac:dyDescent="0.25">
      <c r="A11" s="12" t="s">
        <v>1146</v>
      </c>
      <c r="B11" s="30"/>
      <c r="C11" s="30"/>
      <c r="D11" s="13"/>
      <c r="E11" s="14">
        <v>20693.36</v>
      </c>
      <c r="F11" s="15">
        <v>0.94</v>
      </c>
      <c r="G11" s="15">
        <v>6.7000000000000004E-2</v>
      </c>
    </row>
    <row r="12" spans="1:8" x14ac:dyDescent="0.25">
      <c r="A12" s="12" t="s">
        <v>161</v>
      </c>
      <c r="B12" s="30"/>
      <c r="C12" s="30"/>
      <c r="D12" s="13"/>
      <c r="E12" s="14">
        <v>1302.76</v>
      </c>
      <c r="F12" s="15">
        <v>5.9200000000000003E-2</v>
      </c>
      <c r="G12" s="15">
        <v>6.6458000000000003E-2</v>
      </c>
    </row>
    <row r="13" spans="1:8" x14ac:dyDescent="0.25">
      <c r="A13" s="16" t="s">
        <v>124</v>
      </c>
      <c r="B13" s="31"/>
      <c r="C13" s="31"/>
      <c r="D13" s="17"/>
      <c r="E13" s="18">
        <v>21996.12</v>
      </c>
      <c r="F13" s="19">
        <v>0.99919999999999998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21" t="s">
        <v>156</v>
      </c>
      <c r="B15" s="32"/>
      <c r="C15" s="32"/>
      <c r="D15" s="22"/>
      <c r="E15" s="18">
        <v>21996.12</v>
      </c>
      <c r="F15" s="19">
        <v>0.99919999999999998</v>
      </c>
      <c r="G15" s="20"/>
    </row>
    <row r="16" spans="1:8" x14ac:dyDescent="0.25">
      <c r="A16" s="12" t="s">
        <v>162</v>
      </c>
      <c r="B16" s="30"/>
      <c r="C16" s="30"/>
      <c r="D16" s="13"/>
      <c r="E16" s="14">
        <v>4.0357092000000003</v>
      </c>
      <c r="F16" s="15">
        <v>1.83E-4</v>
      </c>
      <c r="G16" s="15"/>
    </row>
    <row r="17" spans="1:7" x14ac:dyDescent="0.25">
      <c r="A17" s="12" t="s">
        <v>163</v>
      </c>
      <c r="B17" s="30"/>
      <c r="C17" s="30"/>
      <c r="D17" s="13"/>
      <c r="E17" s="14">
        <v>15.0842908</v>
      </c>
      <c r="F17" s="15">
        <v>6.1700000000000004E-4</v>
      </c>
      <c r="G17" s="15">
        <v>6.6458000000000003E-2</v>
      </c>
    </row>
    <row r="18" spans="1:7" x14ac:dyDescent="0.25">
      <c r="A18" s="25" t="s">
        <v>164</v>
      </c>
      <c r="B18" s="33"/>
      <c r="C18" s="33"/>
      <c r="D18" s="26"/>
      <c r="E18" s="27">
        <v>22015.24</v>
      </c>
      <c r="F18" s="28">
        <v>1</v>
      </c>
      <c r="G18" s="28"/>
    </row>
    <row r="23" spans="1:7" x14ac:dyDescent="0.25">
      <c r="A23" s="1" t="s">
        <v>167</v>
      </c>
    </row>
    <row r="24" spans="1:7" x14ac:dyDescent="0.25">
      <c r="A24" s="47" t="s">
        <v>168</v>
      </c>
      <c r="B24" s="34" t="s">
        <v>118</v>
      </c>
    </row>
    <row r="25" spans="1:7" x14ac:dyDescent="0.25">
      <c r="A25" t="s">
        <v>169</v>
      </c>
    </row>
    <row r="26" spans="1:7" x14ac:dyDescent="0.25">
      <c r="A26" t="s">
        <v>298</v>
      </c>
      <c r="B26" t="s">
        <v>171</v>
      </c>
      <c r="C26" t="s">
        <v>171</v>
      </c>
    </row>
    <row r="27" spans="1:7" x14ac:dyDescent="0.25">
      <c r="B27" s="48">
        <v>45322</v>
      </c>
      <c r="C27" s="48">
        <v>45351</v>
      </c>
    </row>
    <row r="28" spans="1:7" x14ac:dyDescent="0.25">
      <c r="A28" t="s">
        <v>172</v>
      </c>
      <c r="B28">
        <v>1227.337</v>
      </c>
      <c r="C28">
        <v>1233.6895999999999</v>
      </c>
      <c r="E28" s="2"/>
    </row>
    <row r="29" spans="1:7" x14ac:dyDescent="0.25">
      <c r="A29" t="s">
        <v>1147</v>
      </c>
      <c r="B29">
        <v>1000.0389</v>
      </c>
      <c r="C29">
        <v>1000.0389</v>
      </c>
      <c r="E29" s="2"/>
    </row>
    <row r="30" spans="1:7" x14ac:dyDescent="0.25">
      <c r="A30" t="s">
        <v>653</v>
      </c>
      <c r="B30" t="s">
        <v>174</v>
      </c>
      <c r="C30" t="s">
        <v>174</v>
      </c>
      <c r="E30" s="2"/>
    </row>
    <row r="31" spans="1:7" x14ac:dyDescent="0.25">
      <c r="A31" t="s">
        <v>175</v>
      </c>
      <c r="B31">
        <v>1226.9042999999999</v>
      </c>
      <c r="C31">
        <v>1233.2566999999999</v>
      </c>
      <c r="E31" s="2"/>
    </row>
    <row r="32" spans="1:7" x14ac:dyDescent="0.25">
      <c r="A32" t="s">
        <v>654</v>
      </c>
      <c r="B32">
        <v>1058.6436000000001</v>
      </c>
      <c r="C32">
        <v>1058.2507000000001</v>
      </c>
      <c r="E32" s="2"/>
    </row>
    <row r="33" spans="1:5" x14ac:dyDescent="0.25">
      <c r="A33" t="s">
        <v>655</v>
      </c>
      <c r="B33" t="s">
        <v>174</v>
      </c>
      <c r="C33" t="s">
        <v>174</v>
      </c>
      <c r="E33" s="2"/>
    </row>
    <row r="34" spans="1:5" x14ac:dyDescent="0.25">
      <c r="A34" t="s">
        <v>1148</v>
      </c>
      <c r="B34">
        <v>1223.7642000000001</v>
      </c>
      <c r="C34">
        <v>1230.0372</v>
      </c>
      <c r="E34" s="2"/>
    </row>
    <row r="35" spans="1:5" x14ac:dyDescent="0.25">
      <c r="A35" t="s">
        <v>1149</v>
      </c>
      <c r="B35">
        <v>1008.1842</v>
      </c>
      <c r="C35">
        <v>1008.1924</v>
      </c>
      <c r="E35" s="2"/>
    </row>
    <row r="36" spans="1:5" x14ac:dyDescent="0.25">
      <c r="A36" t="s">
        <v>656</v>
      </c>
      <c r="B36">
        <v>1095.6201000000001</v>
      </c>
      <c r="C36">
        <v>1095.2197000000001</v>
      </c>
      <c r="E36" s="2"/>
    </row>
    <row r="37" spans="1:5" x14ac:dyDescent="0.25">
      <c r="A37" t="s">
        <v>657</v>
      </c>
      <c r="B37">
        <v>1223.7632000000001</v>
      </c>
      <c r="C37">
        <v>1230.0361</v>
      </c>
      <c r="E37" s="2"/>
    </row>
    <row r="38" spans="1:5" x14ac:dyDescent="0.25">
      <c r="A38" t="s">
        <v>659</v>
      </c>
      <c r="B38">
        <v>1005.4931</v>
      </c>
      <c r="C38">
        <v>1005.1228</v>
      </c>
      <c r="E38" s="2"/>
    </row>
    <row r="39" spans="1:5" x14ac:dyDescent="0.25">
      <c r="A39" t="s">
        <v>660</v>
      </c>
      <c r="B39">
        <v>1016.5242</v>
      </c>
      <c r="C39">
        <v>1016.7041</v>
      </c>
      <c r="E39" s="2"/>
    </row>
    <row r="40" spans="1:5" x14ac:dyDescent="0.25">
      <c r="A40" t="s">
        <v>1150</v>
      </c>
      <c r="B40">
        <v>1122.5509999999999</v>
      </c>
      <c r="C40">
        <v>1128.3632</v>
      </c>
      <c r="E40" s="2"/>
    </row>
    <row r="41" spans="1:5" x14ac:dyDescent="0.25">
      <c r="A41" t="s">
        <v>1151</v>
      </c>
      <c r="B41">
        <v>1000</v>
      </c>
      <c r="C41">
        <v>1000</v>
      </c>
      <c r="E41" s="2"/>
    </row>
    <row r="42" spans="1:5" x14ac:dyDescent="0.25">
      <c r="A42" t="s">
        <v>1152</v>
      </c>
      <c r="B42">
        <v>1122.5497</v>
      </c>
      <c r="C42">
        <v>1128.3619000000001</v>
      </c>
      <c r="E42" s="2"/>
    </row>
    <row r="43" spans="1:5" x14ac:dyDescent="0.25">
      <c r="A43" t="s">
        <v>1153</v>
      </c>
      <c r="B43">
        <v>1000</v>
      </c>
      <c r="C43">
        <v>1000</v>
      </c>
      <c r="E43" s="2"/>
    </row>
    <row r="44" spans="1:5" x14ac:dyDescent="0.25">
      <c r="A44" t="s">
        <v>185</v>
      </c>
      <c r="E44" s="2"/>
    </row>
    <row r="46" spans="1:5" x14ac:dyDescent="0.25">
      <c r="A46" t="s">
        <v>661</v>
      </c>
    </row>
    <row r="48" spans="1:5" x14ac:dyDescent="0.25">
      <c r="A48" s="50" t="s">
        <v>662</v>
      </c>
      <c r="B48" s="50" t="s">
        <v>663</v>
      </c>
      <c r="C48" s="50" t="s">
        <v>664</v>
      </c>
      <c r="D48" s="50" t="s">
        <v>665</v>
      </c>
    </row>
    <row r="49" spans="1:4" x14ac:dyDescent="0.25">
      <c r="A49" s="50" t="s">
        <v>1154</v>
      </c>
      <c r="B49" s="50"/>
      <c r="C49" s="50">
        <v>5.1625433999999997</v>
      </c>
      <c r="D49" s="50">
        <v>5.1625433999999997</v>
      </c>
    </row>
    <row r="50" spans="1:4" x14ac:dyDescent="0.25">
      <c r="A50" s="50" t="s">
        <v>1155</v>
      </c>
      <c r="B50" s="50"/>
      <c r="C50" s="50">
        <v>5.8701452999999999</v>
      </c>
      <c r="D50" s="50">
        <v>5.8701452999999999</v>
      </c>
    </row>
    <row r="51" spans="1:4" x14ac:dyDescent="0.25">
      <c r="A51" s="50" t="s">
        <v>1156</v>
      </c>
      <c r="B51" s="50"/>
      <c r="C51" s="50">
        <v>5.1403321000000002</v>
      </c>
      <c r="D51" s="50">
        <v>5.1403321000000002</v>
      </c>
    </row>
    <row r="52" spans="1:4" x14ac:dyDescent="0.25">
      <c r="A52" s="50" t="s">
        <v>1157</v>
      </c>
      <c r="B52" s="50"/>
      <c r="C52" s="50">
        <v>6.1549633000000004</v>
      </c>
      <c r="D52" s="50">
        <v>6.1549633000000004</v>
      </c>
    </row>
    <row r="53" spans="1:4" x14ac:dyDescent="0.25">
      <c r="A53" s="50" t="s">
        <v>1158</v>
      </c>
      <c r="B53" s="50"/>
      <c r="C53" s="50">
        <v>5.5190802000000003</v>
      </c>
      <c r="D53" s="50">
        <v>5.5190802000000003</v>
      </c>
    </row>
    <row r="54" spans="1:4" x14ac:dyDescent="0.25">
      <c r="A54" s="50" t="s">
        <v>1159</v>
      </c>
      <c r="B54" s="50"/>
      <c r="C54" s="50">
        <v>5.0349085999999996</v>
      </c>
      <c r="D54" s="50">
        <v>5.0349085999999996</v>
      </c>
    </row>
    <row r="56" spans="1:4" x14ac:dyDescent="0.25">
      <c r="A56" t="s">
        <v>187</v>
      </c>
      <c r="B56" s="34" t="s">
        <v>118</v>
      </c>
    </row>
    <row r="57" spans="1:4" ht="30" customHeight="1" x14ac:dyDescent="0.25">
      <c r="A57" s="47" t="s">
        <v>188</v>
      </c>
      <c r="B57" s="49">
        <v>20693.355555599999</v>
      </c>
    </row>
    <row r="58" spans="1:4" ht="30" customHeight="1" x14ac:dyDescent="0.25">
      <c r="A58" s="47" t="s">
        <v>189</v>
      </c>
      <c r="B58" s="34" t="s">
        <v>118</v>
      </c>
    </row>
    <row r="59" spans="1:4" x14ac:dyDescent="0.25">
      <c r="A59" t="s">
        <v>190</v>
      </c>
      <c r="B59" s="49" t="s">
        <v>118</v>
      </c>
    </row>
    <row r="60" spans="1:4" ht="45" customHeight="1" x14ac:dyDescent="0.25">
      <c r="A60" s="47" t="s">
        <v>191</v>
      </c>
      <c r="B60" s="34" t="s">
        <v>118</v>
      </c>
    </row>
    <row r="61" spans="1:4" ht="30" customHeight="1" x14ac:dyDescent="0.25">
      <c r="A61" s="47" t="s">
        <v>192</v>
      </c>
      <c r="B61" s="34" t="s">
        <v>118</v>
      </c>
    </row>
    <row r="62" spans="1:4" ht="30" customHeight="1" x14ac:dyDescent="0.25">
      <c r="A62" s="47" t="s">
        <v>193</v>
      </c>
      <c r="B62" s="34" t="s">
        <v>118</v>
      </c>
    </row>
    <row r="63" spans="1:4" x14ac:dyDescent="0.25">
      <c r="A63" t="s">
        <v>194</v>
      </c>
      <c r="B63" s="34" t="s">
        <v>118</v>
      </c>
    </row>
    <row r="64" spans="1:4" x14ac:dyDescent="0.25">
      <c r="A64" t="s">
        <v>195</v>
      </c>
      <c r="B64" s="34" t="s">
        <v>118</v>
      </c>
    </row>
    <row r="66" spans="1:4" x14ac:dyDescent="0.25">
      <c r="A66" t="s">
        <v>196</v>
      </c>
    </row>
    <row r="67" spans="1:4" ht="45" customHeight="1" x14ac:dyDescent="0.25">
      <c r="A67" s="55" t="s">
        <v>197</v>
      </c>
      <c r="B67" s="56" t="s">
        <v>1160</v>
      </c>
    </row>
    <row r="68" spans="1:4" x14ac:dyDescent="0.25">
      <c r="A68" s="55" t="s">
        <v>199</v>
      </c>
      <c r="B68" s="55" t="s">
        <v>1161</v>
      </c>
    </row>
    <row r="69" spans="1:4" x14ac:dyDescent="0.25">
      <c r="A69" s="55"/>
      <c r="B69" s="55"/>
    </row>
    <row r="70" spans="1:4" x14ac:dyDescent="0.25">
      <c r="A70" s="55" t="s">
        <v>201</v>
      </c>
      <c r="B70" s="57">
        <v>6.69703863060447</v>
      </c>
    </row>
    <row r="71" spans="1:4" x14ac:dyDescent="0.25">
      <c r="A71" s="55"/>
      <c r="B71" s="55"/>
    </row>
    <row r="72" spans="1:4" x14ac:dyDescent="0.25">
      <c r="A72" s="55" t="s">
        <v>202</v>
      </c>
      <c r="B72" s="58">
        <v>2.7000000000000001E-3</v>
      </c>
    </row>
    <row r="73" spans="1:4" x14ac:dyDescent="0.25">
      <c r="A73" s="55" t="s">
        <v>203</v>
      </c>
      <c r="B73" s="39">
        <v>1.877736342288489E-6</v>
      </c>
    </row>
    <row r="74" spans="1:4" x14ac:dyDescent="0.25">
      <c r="A74" s="55"/>
      <c r="B74" s="55"/>
    </row>
    <row r="75" spans="1:4" x14ac:dyDescent="0.25">
      <c r="A75" s="55" t="s">
        <v>204</v>
      </c>
      <c r="B75" s="59">
        <v>45351</v>
      </c>
    </row>
    <row r="77" spans="1:4" ht="69.95" customHeight="1" x14ac:dyDescent="0.25">
      <c r="A77" s="71" t="s">
        <v>205</v>
      </c>
      <c r="B77" s="71" t="s">
        <v>206</v>
      </c>
      <c r="C77" s="71" t="s">
        <v>5</v>
      </c>
      <c r="D77" s="71" t="s">
        <v>6</v>
      </c>
    </row>
    <row r="78" spans="1:4" ht="69.95" customHeight="1" x14ac:dyDescent="0.25">
      <c r="A78" s="71" t="s">
        <v>1162</v>
      </c>
      <c r="B78" s="71"/>
      <c r="C78" s="71" t="s">
        <v>47</v>
      </c>
      <c r="D7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57"/>
  <sheetViews>
    <sheetView showGridLines="0" workbookViewId="0">
      <pane ySplit="4" topLeftCell="A409" activePane="bottomLeft" state="frozen"/>
      <selection pane="bottomLeft" activeCell="A415" sqref="A415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1163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1164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1166</v>
      </c>
      <c r="B8" s="30" t="s">
        <v>1167</v>
      </c>
      <c r="C8" s="30" t="s">
        <v>1168</v>
      </c>
      <c r="D8" s="13">
        <v>5106750</v>
      </c>
      <c r="E8" s="14">
        <v>71668.13</v>
      </c>
      <c r="F8" s="15">
        <v>8.1699999999999995E-2</v>
      </c>
      <c r="G8" s="15"/>
    </row>
    <row r="9" spans="1:8" x14ac:dyDescent="0.25">
      <c r="A9" s="12" t="s">
        <v>1169</v>
      </c>
      <c r="B9" s="30" t="s">
        <v>1170</v>
      </c>
      <c r="C9" s="30" t="s">
        <v>1171</v>
      </c>
      <c r="D9" s="13">
        <v>1010250</v>
      </c>
      <c r="E9" s="14">
        <v>29515.46</v>
      </c>
      <c r="F9" s="15">
        <v>3.3700000000000001E-2</v>
      </c>
      <c r="G9" s="15"/>
    </row>
    <row r="10" spans="1:8" x14ac:dyDescent="0.25">
      <c r="A10" s="12" t="s">
        <v>1172</v>
      </c>
      <c r="B10" s="30" t="s">
        <v>1173</v>
      </c>
      <c r="C10" s="30" t="s">
        <v>1174</v>
      </c>
      <c r="D10" s="13">
        <v>808500</v>
      </c>
      <c r="E10" s="14">
        <v>26562.46</v>
      </c>
      <c r="F10" s="15">
        <v>3.0300000000000001E-2</v>
      </c>
      <c r="G10" s="15"/>
    </row>
    <row r="11" spans="1:8" x14ac:dyDescent="0.25">
      <c r="A11" s="12" t="s">
        <v>1175</v>
      </c>
      <c r="B11" s="30" t="s">
        <v>1176</v>
      </c>
      <c r="C11" s="30" t="s">
        <v>1177</v>
      </c>
      <c r="D11" s="13">
        <v>9232300</v>
      </c>
      <c r="E11" s="14">
        <v>24428.67</v>
      </c>
      <c r="F11" s="15">
        <v>2.7900000000000001E-2</v>
      </c>
      <c r="G11" s="15"/>
    </row>
    <row r="12" spans="1:8" x14ac:dyDescent="0.25">
      <c r="A12" s="12" t="s">
        <v>1178</v>
      </c>
      <c r="B12" s="30" t="s">
        <v>1179</v>
      </c>
      <c r="C12" s="30" t="s">
        <v>1180</v>
      </c>
      <c r="D12" s="13">
        <v>4473000</v>
      </c>
      <c r="E12" s="14">
        <v>19533.59</v>
      </c>
      <c r="F12" s="15">
        <v>2.23E-2</v>
      </c>
      <c r="G12" s="15"/>
    </row>
    <row r="13" spans="1:8" x14ac:dyDescent="0.25">
      <c r="A13" s="12" t="s">
        <v>1181</v>
      </c>
      <c r="B13" s="30" t="s">
        <v>1182</v>
      </c>
      <c r="C13" s="30" t="s">
        <v>1183</v>
      </c>
      <c r="D13" s="13">
        <v>4551000</v>
      </c>
      <c r="E13" s="14">
        <v>15273.16</v>
      </c>
      <c r="F13" s="15">
        <v>1.7399999999999999E-2</v>
      </c>
      <c r="G13" s="15"/>
    </row>
    <row r="14" spans="1:8" x14ac:dyDescent="0.25">
      <c r="A14" s="12" t="s">
        <v>1184</v>
      </c>
      <c r="B14" s="30" t="s">
        <v>1185</v>
      </c>
      <c r="C14" s="30" t="s">
        <v>1168</v>
      </c>
      <c r="D14" s="13">
        <v>5577975</v>
      </c>
      <c r="E14" s="14">
        <v>14806.73</v>
      </c>
      <c r="F14" s="15">
        <v>1.6899999999999998E-2</v>
      </c>
      <c r="G14" s="15"/>
    </row>
    <row r="15" spans="1:8" x14ac:dyDescent="0.25">
      <c r="A15" s="12" t="s">
        <v>1186</v>
      </c>
      <c r="B15" s="30" t="s">
        <v>1187</v>
      </c>
      <c r="C15" s="30" t="s">
        <v>1188</v>
      </c>
      <c r="D15" s="13">
        <v>5096600</v>
      </c>
      <c r="E15" s="14">
        <v>12884.2</v>
      </c>
      <c r="F15" s="15">
        <v>1.47E-2</v>
      </c>
      <c r="G15" s="15"/>
    </row>
    <row r="16" spans="1:8" x14ac:dyDescent="0.25">
      <c r="A16" s="12" t="s">
        <v>1189</v>
      </c>
      <c r="B16" s="30" t="s">
        <v>1190</v>
      </c>
      <c r="C16" s="30" t="s">
        <v>1191</v>
      </c>
      <c r="D16" s="13">
        <v>381300</v>
      </c>
      <c r="E16" s="14">
        <v>11759.48</v>
      </c>
      <c r="F16" s="15">
        <v>1.34E-2</v>
      </c>
      <c r="G16" s="15"/>
    </row>
    <row r="17" spans="1:7" x14ac:dyDescent="0.25">
      <c r="A17" s="12" t="s">
        <v>1192</v>
      </c>
      <c r="B17" s="30" t="s">
        <v>1193</v>
      </c>
      <c r="C17" s="30" t="s">
        <v>1168</v>
      </c>
      <c r="D17" s="13">
        <v>7030000</v>
      </c>
      <c r="E17" s="14">
        <v>10573.12</v>
      </c>
      <c r="F17" s="15">
        <v>1.21E-2</v>
      </c>
      <c r="G17" s="15"/>
    </row>
    <row r="18" spans="1:7" x14ac:dyDescent="0.25">
      <c r="A18" s="12" t="s">
        <v>1194</v>
      </c>
      <c r="B18" s="30" t="s">
        <v>1195</v>
      </c>
      <c r="C18" s="30" t="s">
        <v>1168</v>
      </c>
      <c r="D18" s="13">
        <v>1396500</v>
      </c>
      <c r="E18" s="14">
        <v>10447.219999999999</v>
      </c>
      <c r="F18" s="15">
        <v>1.1900000000000001E-2</v>
      </c>
      <c r="G18" s="15"/>
    </row>
    <row r="19" spans="1:7" x14ac:dyDescent="0.25">
      <c r="A19" s="12" t="s">
        <v>1196</v>
      </c>
      <c r="B19" s="30" t="s">
        <v>1197</v>
      </c>
      <c r="C19" s="30" t="s">
        <v>1198</v>
      </c>
      <c r="D19" s="13">
        <v>156150</v>
      </c>
      <c r="E19" s="14">
        <v>10234.15</v>
      </c>
      <c r="F19" s="15">
        <v>1.17E-2</v>
      </c>
      <c r="G19" s="15"/>
    </row>
    <row r="20" spans="1:7" x14ac:dyDescent="0.25">
      <c r="A20" s="12" t="s">
        <v>1199</v>
      </c>
      <c r="B20" s="30" t="s">
        <v>1200</v>
      </c>
      <c r="C20" s="30" t="s">
        <v>1168</v>
      </c>
      <c r="D20" s="13">
        <v>682500</v>
      </c>
      <c r="E20" s="14">
        <v>10066.19</v>
      </c>
      <c r="F20" s="15">
        <v>1.15E-2</v>
      </c>
      <c r="G20" s="15"/>
    </row>
    <row r="21" spans="1:7" x14ac:dyDescent="0.25">
      <c r="A21" s="12" t="s">
        <v>1201</v>
      </c>
      <c r="B21" s="30" t="s">
        <v>1202</v>
      </c>
      <c r="C21" s="30" t="s">
        <v>1188</v>
      </c>
      <c r="D21" s="13">
        <v>878750</v>
      </c>
      <c r="E21" s="14">
        <v>9871.44</v>
      </c>
      <c r="F21" s="15">
        <v>1.1299999999999999E-2</v>
      </c>
      <c r="G21" s="15"/>
    </row>
    <row r="22" spans="1:7" x14ac:dyDescent="0.25">
      <c r="A22" s="12" t="s">
        <v>1203</v>
      </c>
      <c r="B22" s="30" t="s">
        <v>1204</v>
      </c>
      <c r="C22" s="30" t="s">
        <v>1205</v>
      </c>
      <c r="D22" s="13">
        <v>6075000</v>
      </c>
      <c r="E22" s="14">
        <v>9473.9599999999991</v>
      </c>
      <c r="F22" s="15">
        <v>1.0800000000000001E-2</v>
      </c>
      <c r="G22" s="15"/>
    </row>
    <row r="23" spans="1:7" x14ac:dyDescent="0.25">
      <c r="A23" s="12" t="s">
        <v>1206</v>
      </c>
      <c r="B23" s="30" t="s">
        <v>1207</v>
      </c>
      <c r="C23" s="30" t="s">
        <v>1208</v>
      </c>
      <c r="D23" s="13">
        <v>2100000</v>
      </c>
      <c r="E23" s="14">
        <v>9283.0499999999993</v>
      </c>
      <c r="F23" s="15">
        <v>1.06E-2</v>
      </c>
      <c r="G23" s="15"/>
    </row>
    <row r="24" spans="1:7" x14ac:dyDescent="0.25">
      <c r="A24" s="12" t="s">
        <v>1209</v>
      </c>
      <c r="B24" s="30" t="s">
        <v>1210</v>
      </c>
      <c r="C24" s="30" t="s">
        <v>1211</v>
      </c>
      <c r="D24" s="13">
        <v>3417800</v>
      </c>
      <c r="E24" s="14">
        <v>9161.41</v>
      </c>
      <c r="F24" s="15">
        <v>1.04E-2</v>
      </c>
      <c r="G24" s="15"/>
    </row>
    <row r="25" spans="1:7" x14ac:dyDescent="0.25">
      <c r="A25" s="12" t="s">
        <v>1212</v>
      </c>
      <c r="B25" s="30" t="s">
        <v>1213</v>
      </c>
      <c r="C25" s="30" t="s">
        <v>1214</v>
      </c>
      <c r="D25" s="13">
        <v>79050</v>
      </c>
      <c r="E25" s="14">
        <v>8923.44</v>
      </c>
      <c r="F25" s="15">
        <v>1.0200000000000001E-2</v>
      </c>
      <c r="G25" s="15"/>
    </row>
    <row r="26" spans="1:7" x14ac:dyDescent="0.25">
      <c r="A26" s="12" t="s">
        <v>1215</v>
      </c>
      <c r="B26" s="30" t="s">
        <v>1216</v>
      </c>
      <c r="C26" s="30" t="s">
        <v>1171</v>
      </c>
      <c r="D26" s="13">
        <v>1725300</v>
      </c>
      <c r="E26" s="14">
        <v>8788.68</v>
      </c>
      <c r="F26" s="15">
        <v>0.01</v>
      </c>
      <c r="G26" s="15"/>
    </row>
    <row r="27" spans="1:7" x14ac:dyDescent="0.25">
      <c r="A27" s="12" t="s">
        <v>1217</v>
      </c>
      <c r="B27" s="30" t="s">
        <v>1218</v>
      </c>
      <c r="C27" s="30" t="s">
        <v>1208</v>
      </c>
      <c r="D27" s="13">
        <v>2069250</v>
      </c>
      <c r="E27" s="14">
        <v>8291.48</v>
      </c>
      <c r="F27" s="15">
        <v>9.4999999999999998E-3</v>
      </c>
      <c r="G27" s="15"/>
    </row>
    <row r="28" spans="1:7" x14ac:dyDescent="0.25">
      <c r="A28" s="12" t="s">
        <v>1219</v>
      </c>
      <c r="B28" s="30" t="s">
        <v>1220</v>
      </c>
      <c r="C28" s="30" t="s">
        <v>1221</v>
      </c>
      <c r="D28" s="13">
        <v>854000</v>
      </c>
      <c r="E28" s="14">
        <v>7920</v>
      </c>
      <c r="F28" s="15">
        <v>8.9999999999999993E-3</v>
      </c>
      <c r="G28" s="15"/>
    </row>
    <row r="29" spans="1:7" x14ac:dyDescent="0.25">
      <c r="A29" s="12" t="s">
        <v>1222</v>
      </c>
      <c r="B29" s="30" t="s">
        <v>1223</v>
      </c>
      <c r="C29" s="30" t="s">
        <v>1168</v>
      </c>
      <c r="D29" s="13">
        <v>730100</v>
      </c>
      <c r="E29" s="14">
        <v>7682.11</v>
      </c>
      <c r="F29" s="15">
        <v>8.8000000000000005E-3</v>
      </c>
      <c r="G29" s="15"/>
    </row>
    <row r="30" spans="1:7" x14ac:dyDescent="0.25">
      <c r="A30" s="12" t="s">
        <v>1224</v>
      </c>
      <c r="B30" s="30" t="s">
        <v>1225</v>
      </c>
      <c r="C30" s="30" t="s">
        <v>1226</v>
      </c>
      <c r="D30" s="13">
        <v>6224000</v>
      </c>
      <c r="E30" s="14">
        <v>7543.49</v>
      </c>
      <c r="F30" s="15">
        <v>8.6E-3</v>
      </c>
      <c r="G30" s="15"/>
    </row>
    <row r="31" spans="1:7" x14ac:dyDescent="0.25">
      <c r="A31" s="12" t="s">
        <v>1227</v>
      </c>
      <c r="B31" s="30" t="s">
        <v>1228</v>
      </c>
      <c r="C31" s="30" t="s">
        <v>1198</v>
      </c>
      <c r="D31" s="13">
        <v>183225</v>
      </c>
      <c r="E31" s="14">
        <v>7503.25</v>
      </c>
      <c r="F31" s="15">
        <v>8.6E-3</v>
      </c>
      <c r="G31" s="15"/>
    </row>
    <row r="32" spans="1:7" x14ac:dyDescent="0.25">
      <c r="A32" s="12" t="s">
        <v>1229</v>
      </c>
      <c r="B32" s="30" t="s">
        <v>1230</v>
      </c>
      <c r="C32" s="30" t="s">
        <v>1231</v>
      </c>
      <c r="D32" s="13">
        <v>4437000</v>
      </c>
      <c r="E32" s="14">
        <v>7141.35</v>
      </c>
      <c r="F32" s="15">
        <v>8.0999999999999996E-3</v>
      </c>
      <c r="G32" s="15"/>
    </row>
    <row r="33" spans="1:7" x14ac:dyDescent="0.25">
      <c r="A33" s="12" t="s">
        <v>1232</v>
      </c>
      <c r="B33" s="30" t="s">
        <v>1233</v>
      </c>
      <c r="C33" s="30" t="s">
        <v>1188</v>
      </c>
      <c r="D33" s="13">
        <v>52240000</v>
      </c>
      <c r="E33" s="14">
        <v>7130.76</v>
      </c>
      <c r="F33" s="15">
        <v>8.0999999999999996E-3</v>
      </c>
      <c r="G33" s="15"/>
    </row>
    <row r="34" spans="1:7" x14ac:dyDescent="0.25">
      <c r="A34" s="12" t="s">
        <v>1234</v>
      </c>
      <c r="B34" s="30" t="s">
        <v>1235</v>
      </c>
      <c r="C34" s="30" t="s">
        <v>1205</v>
      </c>
      <c r="D34" s="13">
        <v>2544000</v>
      </c>
      <c r="E34" s="14">
        <v>6863.71</v>
      </c>
      <c r="F34" s="15">
        <v>7.7999999999999996E-3</v>
      </c>
      <c r="G34" s="15"/>
    </row>
    <row r="35" spans="1:7" x14ac:dyDescent="0.25">
      <c r="A35" s="12" t="s">
        <v>1236</v>
      </c>
      <c r="B35" s="30" t="s">
        <v>1237</v>
      </c>
      <c r="C35" s="30" t="s">
        <v>1226</v>
      </c>
      <c r="D35" s="13">
        <v>4818000</v>
      </c>
      <c r="E35" s="14">
        <v>6786.15</v>
      </c>
      <c r="F35" s="15">
        <v>7.7000000000000002E-3</v>
      </c>
      <c r="G35" s="15"/>
    </row>
    <row r="36" spans="1:7" x14ac:dyDescent="0.25">
      <c r="A36" s="12" t="s">
        <v>1238</v>
      </c>
      <c r="B36" s="30" t="s">
        <v>1239</v>
      </c>
      <c r="C36" s="30" t="s">
        <v>1240</v>
      </c>
      <c r="D36" s="13">
        <v>624800</v>
      </c>
      <c r="E36" s="14">
        <v>6423.57</v>
      </c>
      <c r="F36" s="15">
        <v>7.3000000000000001E-3</v>
      </c>
      <c r="G36" s="15"/>
    </row>
    <row r="37" spans="1:7" x14ac:dyDescent="0.25">
      <c r="A37" s="12" t="s">
        <v>1241</v>
      </c>
      <c r="B37" s="30" t="s">
        <v>1242</v>
      </c>
      <c r="C37" s="30" t="s">
        <v>1243</v>
      </c>
      <c r="D37" s="13">
        <v>3367200</v>
      </c>
      <c r="E37" s="14">
        <v>6136.72</v>
      </c>
      <c r="F37" s="15">
        <v>7.0000000000000001E-3</v>
      </c>
      <c r="G37" s="15"/>
    </row>
    <row r="38" spans="1:7" x14ac:dyDescent="0.25">
      <c r="A38" s="12" t="s">
        <v>1244</v>
      </c>
      <c r="B38" s="30" t="s">
        <v>1245</v>
      </c>
      <c r="C38" s="30" t="s">
        <v>1168</v>
      </c>
      <c r="D38" s="13">
        <v>358800</v>
      </c>
      <c r="E38" s="14">
        <v>6061.75</v>
      </c>
      <c r="F38" s="15">
        <v>6.8999999999999999E-3</v>
      </c>
      <c r="G38" s="15"/>
    </row>
    <row r="39" spans="1:7" x14ac:dyDescent="0.25">
      <c r="A39" s="12" t="s">
        <v>1246</v>
      </c>
      <c r="B39" s="30" t="s">
        <v>1247</v>
      </c>
      <c r="C39" s="30" t="s">
        <v>1168</v>
      </c>
      <c r="D39" s="13">
        <v>2252500</v>
      </c>
      <c r="E39" s="14">
        <v>5859.88</v>
      </c>
      <c r="F39" s="15">
        <v>6.7000000000000002E-3</v>
      </c>
      <c r="G39" s="15"/>
    </row>
    <row r="40" spans="1:7" x14ac:dyDescent="0.25">
      <c r="A40" s="12" t="s">
        <v>1248</v>
      </c>
      <c r="B40" s="30" t="s">
        <v>1249</v>
      </c>
      <c r="C40" s="30" t="s">
        <v>1250</v>
      </c>
      <c r="D40" s="13">
        <v>6963750</v>
      </c>
      <c r="E40" s="14">
        <v>5849.55</v>
      </c>
      <c r="F40" s="15">
        <v>6.7000000000000002E-3</v>
      </c>
      <c r="G40" s="15"/>
    </row>
    <row r="41" spans="1:7" x14ac:dyDescent="0.25">
      <c r="A41" s="12" t="s">
        <v>1251</v>
      </c>
      <c r="B41" s="30" t="s">
        <v>1252</v>
      </c>
      <c r="C41" s="30" t="s">
        <v>1168</v>
      </c>
      <c r="D41" s="13">
        <v>515000</v>
      </c>
      <c r="E41" s="14">
        <v>5536.77</v>
      </c>
      <c r="F41" s="15">
        <v>6.3E-3</v>
      </c>
      <c r="G41" s="15"/>
    </row>
    <row r="42" spans="1:7" x14ac:dyDescent="0.25">
      <c r="A42" s="12" t="s">
        <v>1253</v>
      </c>
      <c r="B42" s="30" t="s">
        <v>1254</v>
      </c>
      <c r="C42" s="30" t="s">
        <v>1208</v>
      </c>
      <c r="D42" s="13">
        <v>81625</v>
      </c>
      <c r="E42" s="14">
        <v>5301.83</v>
      </c>
      <c r="F42" s="15">
        <v>6.0000000000000001E-3</v>
      </c>
      <c r="G42" s="15"/>
    </row>
    <row r="43" spans="1:7" x14ac:dyDescent="0.25">
      <c r="A43" s="12" t="s">
        <v>1255</v>
      </c>
      <c r="B43" s="30" t="s">
        <v>1256</v>
      </c>
      <c r="C43" s="30" t="s">
        <v>1231</v>
      </c>
      <c r="D43" s="13">
        <v>343508</v>
      </c>
      <c r="E43" s="14">
        <v>4709.67</v>
      </c>
      <c r="F43" s="15">
        <v>5.4000000000000003E-3</v>
      </c>
      <c r="G43" s="15"/>
    </row>
    <row r="44" spans="1:7" x14ac:dyDescent="0.25">
      <c r="A44" s="12" t="s">
        <v>1257</v>
      </c>
      <c r="B44" s="30" t="s">
        <v>1258</v>
      </c>
      <c r="C44" s="30" t="s">
        <v>1240</v>
      </c>
      <c r="D44" s="13">
        <v>134400</v>
      </c>
      <c r="E44" s="14">
        <v>4688.95</v>
      </c>
      <c r="F44" s="15">
        <v>5.3E-3</v>
      </c>
      <c r="G44" s="15"/>
    </row>
    <row r="45" spans="1:7" x14ac:dyDescent="0.25">
      <c r="A45" s="12" t="s">
        <v>1259</v>
      </c>
      <c r="B45" s="30" t="s">
        <v>1260</v>
      </c>
      <c r="C45" s="30" t="s">
        <v>1231</v>
      </c>
      <c r="D45" s="13">
        <v>745500</v>
      </c>
      <c r="E45" s="14">
        <v>4590.79</v>
      </c>
      <c r="F45" s="15">
        <v>5.1999999999999998E-3</v>
      </c>
      <c r="G45" s="15"/>
    </row>
    <row r="46" spans="1:7" x14ac:dyDescent="0.25">
      <c r="A46" s="12" t="s">
        <v>1261</v>
      </c>
      <c r="B46" s="30" t="s">
        <v>1262</v>
      </c>
      <c r="C46" s="30" t="s">
        <v>1263</v>
      </c>
      <c r="D46" s="13">
        <v>67700</v>
      </c>
      <c r="E46" s="14">
        <v>4524.97</v>
      </c>
      <c r="F46" s="15">
        <v>5.1999999999999998E-3</v>
      </c>
      <c r="G46" s="15"/>
    </row>
    <row r="47" spans="1:7" x14ac:dyDescent="0.25">
      <c r="A47" s="12" t="s">
        <v>1264</v>
      </c>
      <c r="B47" s="30" t="s">
        <v>1265</v>
      </c>
      <c r="C47" s="30" t="s">
        <v>1266</v>
      </c>
      <c r="D47" s="13">
        <v>770000</v>
      </c>
      <c r="E47" s="14">
        <v>4481.3999999999996</v>
      </c>
      <c r="F47" s="15">
        <v>5.1000000000000004E-3</v>
      </c>
      <c r="G47" s="15"/>
    </row>
    <row r="48" spans="1:7" x14ac:dyDescent="0.25">
      <c r="A48" s="12" t="s">
        <v>1267</v>
      </c>
      <c r="B48" s="30" t="s">
        <v>1268</v>
      </c>
      <c r="C48" s="30" t="s">
        <v>1171</v>
      </c>
      <c r="D48" s="13">
        <v>739800</v>
      </c>
      <c r="E48" s="14">
        <v>4467.28</v>
      </c>
      <c r="F48" s="15">
        <v>5.1000000000000004E-3</v>
      </c>
      <c r="G48" s="15"/>
    </row>
    <row r="49" spans="1:7" x14ac:dyDescent="0.25">
      <c r="A49" s="12" t="s">
        <v>1269</v>
      </c>
      <c r="B49" s="30" t="s">
        <v>1270</v>
      </c>
      <c r="C49" s="30" t="s">
        <v>1271</v>
      </c>
      <c r="D49" s="13">
        <v>3692000</v>
      </c>
      <c r="E49" s="14">
        <v>4400.8599999999997</v>
      </c>
      <c r="F49" s="15">
        <v>5.0000000000000001E-3</v>
      </c>
      <c r="G49" s="15"/>
    </row>
    <row r="50" spans="1:7" x14ac:dyDescent="0.25">
      <c r="A50" s="12" t="s">
        <v>1272</v>
      </c>
      <c r="B50" s="30" t="s">
        <v>1273</v>
      </c>
      <c r="C50" s="30" t="s">
        <v>1274</v>
      </c>
      <c r="D50" s="13">
        <v>1942200</v>
      </c>
      <c r="E50" s="14">
        <v>4373.83</v>
      </c>
      <c r="F50" s="15">
        <v>5.0000000000000001E-3</v>
      </c>
      <c r="G50" s="15"/>
    </row>
    <row r="51" spans="1:7" x14ac:dyDescent="0.25">
      <c r="A51" s="12" t="s">
        <v>1275</v>
      </c>
      <c r="B51" s="30" t="s">
        <v>1276</v>
      </c>
      <c r="C51" s="30" t="s">
        <v>1214</v>
      </c>
      <c r="D51" s="13">
        <v>446025</v>
      </c>
      <c r="E51" s="14">
        <v>4238.13</v>
      </c>
      <c r="F51" s="15">
        <v>4.7999999999999996E-3</v>
      </c>
      <c r="G51" s="15"/>
    </row>
    <row r="52" spans="1:7" x14ac:dyDescent="0.25">
      <c r="A52" s="12" t="s">
        <v>1277</v>
      </c>
      <c r="B52" s="30" t="s">
        <v>1278</v>
      </c>
      <c r="C52" s="30" t="s">
        <v>1240</v>
      </c>
      <c r="D52" s="13">
        <v>80800</v>
      </c>
      <c r="E52" s="14">
        <v>4142.8999999999996</v>
      </c>
      <c r="F52" s="15">
        <v>4.7000000000000002E-3</v>
      </c>
      <c r="G52" s="15"/>
    </row>
    <row r="53" spans="1:7" x14ac:dyDescent="0.25">
      <c r="A53" s="12" t="s">
        <v>1279</v>
      </c>
      <c r="B53" s="30" t="s">
        <v>1280</v>
      </c>
      <c r="C53" s="30" t="s">
        <v>1168</v>
      </c>
      <c r="D53" s="13">
        <v>2107500</v>
      </c>
      <c r="E53" s="14">
        <v>4122.2700000000004</v>
      </c>
      <c r="F53" s="15">
        <v>4.7000000000000002E-3</v>
      </c>
      <c r="G53" s="15"/>
    </row>
    <row r="54" spans="1:7" x14ac:dyDescent="0.25">
      <c r="A54" s="12" t="s">
        <v>1281</v>
      </c>
      <c r="B54" s="30" t="s">
        <v>1282</v>
      </c>
      <c r="C54" s="30" t="s">
        <v>1283</v>
      </c>
      <c r="D54" s="13">
        <v>115500</v>
      </c>
      <c r="E54" s="14">
        <v>4016.57</v>
      </c>
      <c r="F54" s="15">
        <v>4.5999999999999999E-3</v>
      </c>
      <c r="G54" s="15"/>
    </row>
    <row r="55" spans="1:7" x14ac:dyDescent="0.25">
      <c r="A55" s="12" t="s">
        <v>1284</v>
      </c>
      <c r="B55" s="30" t="s">
        <v>1285</v>
      </c>
      <c r="C55" s="30" t="s">
        <v>1263</v>
      </c>
      <c r="D55" s="13">
        <v>357000</v>
      </c>
      <c r="E55" s="14">
        <v>3959.49</v>
      </c>
      <c r="F55" s="15">
        <v>4.4999999999999997E-3</v>
      </c>
      <c r="G55" s="15"/>
    </row>
    <row r="56" spans="1:7" x14ac:dyDescent="0.25">
      <c r="A56" s="12" t="s">
        <v>1286</v>
      </c>
      <c r="B56" s="30" t="s">
        <v>1287</v>
      </c>
      <c r="C56" s="30" t="s">
        <v>1191</v>
      </c>
      <c r="D56" s="13">
        <v>1926600</v>
      </c>
      <c r="E56" s="14">
        <v>3951.46</v>
      </c>
      <c r="F56" s="15">
        <v>4.4999999999999997E-3</v>
      </c>
      <c r="G56" s="15"/>
    </row>
    <row r="57" spans="1:7" x14ac:dyDescent="0.25">
      <c r="A57" s="12" t="s">
        <v>1288</v>
      </c>
      <c r="B57" s="30" t="s">
        <v>1289</v>
      </c>
      <c r="C57" s="30" t="s">
        <v>1171</v>
      </c>
      <c r="D57" s="13">
        <v>2379000</v>
      </c>
      <c r="E57" s="14">
        <v>3938.43</v>
      </c>
      <c r="F57" s="15">
        <v>4.4999999999999997E-3</v>
      </c>
      <c r="G57" s="15"/>
    </row>
    <row r="58" spans="1:7" x14ac:dyDescent="0.25">
      <c r="A58" s="12" t="s">
        <v>1290</v>
      </c>
      <c r="B58" s="30" t="s">
        <v>1291</v>
      </c>
      <c r="C58" s="30" t="s">
        <v>1292</v>
      </c>
      <c r="D58" s="13">
        <v>95200</v>
      </c>
      <c r="E58" s="14">
        <v>3583.14</v>
      </c>
      <c r="F58" s="15">
        <v>4.1000000000000003E-3</v>
      </c>
      <c r="G58" s="15"/>
    </row>
    <row r="59" spans="1:7" x14ac:dyDescent="0.25">
      <c r="A59" s="12" t="s">
        <v>1293</v>
      </c>
      <c r="B59" s="30" t="s">
        <v>1294</v>
      </c>
      <c r="C59" s="30" t="s">
        <v>1226</v>
      </c>
      <c r="D59" s="13">
        <v>442125</v>
      </c>
      <c r="E59" s="14">
        <v>3537.44</v>
      </c>
      <c r="F59" s="15">
        <v>4.0000000000000001E-3</v>
      </c>
      <c r="G59" s="15"/>
    </row>
    <row r="60" spans="1:7" x14ac:dyDescent="0.25">
      <c r="A60" s="12" t="s">
        <v>1295</v>
      </c>
      <c r="B60" s="30" t="s">
        <v>1296</v>
      </c>
      <c r="C60" s="30" t="s">
        <v>1198</v>
      </c>
      <c r="D60" s="13">
        <v>135025</v>
      </c>
      <c r="E60" s="14">
        <v>3534.08</v>
      </c>
      <c r="F60" s="15">
        <v>4.0000000000000001E-3</v>
      </c>
      <c r="G60" s="15"/>
    </row>
    <row r="61" spans="1:7" x14ac:dyDescent="0.25">
      <c r="A61" s="12" t="s">
        <v>1297</v>
      </c>
      <c r="B61" s="30" t="s">
        <v>1298</v>
      </c>
      <c r="C61" s="30" t="s">
        <v>1208</v>
      </c>
      <c r="D61" s="13">
        <v>1992000</v>
      </c>
      <c r="E61" s="14">
        <v>3509.9</v>
      </c>
      <c r="F61" s="15">
        <v>4.0000000000000001E-3</v>
      </c>
      <c r="G61" s="15"/>
    </row>
    <row r="62" spans="1:7" x14ac:dyDescent="0.25">
      <c r="A62" s="12" t="s">
        <v>1299</v>
      </c>
      <c r="B62" s="30" t="s">
        <v>1300</v>
      </c>
      <c r="C62" s="30" t="s">
        <v>1301</v>
      </c>
      <c r="D62" s="13">
        <v>126900</v>
      </c>
      <c r="E62" s="14">
        <v>3475.35</v>
      </c>
      <c r="F62" s="15">
        <v>4.0000000000000001E-3</v>
      </c>
      <c r="G62" s="15"/>
    </row>
    <row r="63" spans="1:7" x14ac:dyDescent="0.25">
      <c r="A63" s="12" t="s">
        <v>1302</v>
      </c>
      <c r="B63" s="30" t="s">
        <v>1303</v>
      </c>
      <c r="C63" s="30" t="s">
        <v>1304</v>
      </c>
      <c r="D63" s="13">
        <v>121000</v>
      </c>
      <c r="E63" s="14">
        <v>3456.3</v>
      </c>
      <c r="F63" s="15">
        <v>3.8999999999999998E-3</v>
      </c>
      <c r="G63" s="15"/>
    </row>
    <row r="64" spans="1:7" x14ac:dyDescent="0.25">
      <c r="A64" s="12" t="s">
        <v>1305</v>
      </c>
      <c r="B64" s="30" t="s">
        <v>1306</v>
      </c>
      <c r="C64" s="30" t="s">
        <v>1307</v>
      </c>
      <c r="D64" s="13">
        <v>135900</v>
      </c>
      <c r="E64" s="14">
        <v>3278.32</v>
      </c>
      <c r="F64" s="15">
        <v>3.7000000000000002E-3</v>
      </c>
      <c r="G64" s="15"/>
    </row>
    <row r="65" spans="1:7" x14ac:dyDescent="0.25">
      <c r="A65" s="12" t="s">
        <v>1308</v>
      </c>
      <c r="B65" s="30" t="s">
        <v>1309</v>
      </c>
      <c r="C65" s="30" t="s">
        <v>1310</v>
      </c>
      <c r="D65" s="13">
        <v>493000</v>
      </c>
      <c r="E65" s="14">
        <v>3233.83</v>
      </c>
      <c r="F65" s="15">
        <v>3.7000000000000002E-3</v>
      </c>
      <c r="G65" s="15"/>
    </row>
    <row r="66" spans="1:7" x14ac:dyDescent="0.25">
      <c r="A66" s="12" t="s">
        <v>1311</v>
      </c>
      <c r="B66" s="30" t="s">
        <v>1312</v>
      </c>
      <c r="C66" s="30" t="s">
        <v>1214</v>
      </c>
      <c r="D66" s="13">
        <v>150150</v>
      </c>
      <c r="E66" s="14">
        <v>3212.01</v>
      </c>
      <c r="F66" s="15">
        <v>3.7000000000000002E-3</v>
      </c>
      <c r="G66" s="15"/>
    </row>
    <row r="67" spans="1:7" x14ac:dyDescent="0.25">
      <c r="A67" s="12" t="s">
        <v>1313</v>
      </c>
      <c r="B67" s="30" t="s">
        <v>1314</v>
      </c>
      <c r="C67" s="30" t="s">
        <v>1310</v>
      </c>
      <c r="D67" s="13">
        <v>144300</v>
      </c>
      <c r="E67" s="14">
        <v>3193.14</v>
      </c>
      <c r="F67" s="15">
        <v>3.5999999999999999E-3</v>
      </c>
      <c r="G67" s="15"/>
    </row>
    <row r="68" spans="1:7" x14ac:dyDescent="0.25">
      <c r="A68" s="12" t="s">
        <v>1315</v>
      </c>
      <c r="B68" s="30" t="s">
        <v>1316</v>
      </c>
      <c r="C68" s="30" t="s">
        <v>1292</v>
      </c>
      <c r="D68" s="13">
        <v>2223750</v>
      </c>
      <c r="E68" s="14">
        <v>3161.06</v>
      </c>
      <c r="F68" s="15">
        <v>3.5999999999999999E-3</v>
      </c>
      <c r="G68" s="15"/>
    </row>
    <row r="69" spans="1:7" x14ac:dyDescent="0.25">
      <c r="A69" s="12" t="s">
        <v>1317</v>
      </c>
      <c r="B69" s="30" t="s">
        <v>1318</v>
      </c>
      <c r="C69" s="30" t="s">
        <v>1240</v>
      </c>
      <c r="D69" s="13">
        <v>329875</v>
      </c>
      <c r="E69" s="14">
        <v>3051.67</v>
      </c>
      <c r="F69" s="15">
        <v>3.5000000000000001E-3</v>
      </c>
      <c r="G69" s="15"/>
    </row>
    <row r="70" spans="1:7" x14ac:dyDescent="0.25">
      <c r="A70" s="12" t="s">
        <v>1319</v>
      </c>
      <c r="B70" s="30" t="s">
        <v>1320</v>
      </c>
      <c r="C70" s="30" t="s">
        <v>1240</v>
      </c>
      <c r="D70" s="13">
        <v>191100</v>
      </c>
      <c r="E70" s="14">
        <v>3015.46</v>
      </c>
      <c r="F70" s="15">
        <v>3.3999999999999998E-3</v>
      </c>
      <c r="G70" s="15"/>
    </row>
    <row r="71" spans="1:7" x14ac:dyDescent="0.25">
      <c r="A71" s="12" t="s">
        <v>1321</v>
      </c>
      <c r="B71" s="30" t="s">
        <v>1322</v>
      </c>
      <c r="C71" s="30" t="s">
        <v>1323</v>
      </c>
      <c r="D71" s="13">
        <v>164000</v>
      </c>
      <c r="E71" s="14">
        <v>2783.41</v>
      </c>
      <c r="F71" s="15">
        <v>3.2000000000000002E-3</v>
      </c>
      <c r="G71" s="15"/>
    </row>
    <row r="72" spans="1:7" x14ac:dyDescent="0.25">
      <c r="A72" s="12" t="s">
        <v>1324</v>
      </c>
      <c r="B72" s="30" t="s">
        <v>1325</v>
      </c>
      <c r="C72" s="30" t="s">
        <v>1326</v>
      </c>
      <c r="D72" s="13">
        <v>114900</v>
      </c>
      <c r="E72" s="14">
        <v>2702.1</v>
      </c>
      <c r="F72" s="15">
        <v>3.0999999999999999E-3</v>
      </c>
      <c r="G72" s="15"/>
    </row>
    <row r="73" spans="1:7" x14ac:dyDescent="0.25">
      <c r="A73" s="12" t="s">
        <v>1327</v>
      </c>
      <c r="B73" s="30" t="s">
        <v>1328</v>
      </c>
      <c r="C73" s="30" t="s">
        <v>1226</v>
      </c>
      <c r="D73" s="13">
        <v>347500</v>
      </c>
      <c r="E73" s="14">
        <v>2697.47</v>
      </c>
      <c r="F73" s="15">
        <v>3.0999999999999999E-3</v>
      </c>
      <c r="G73" s="15"/>
    </row>
    <row r="74" spans="1:7" x14ac:dyDescent="0.25">
      <c r="A74" s="12" t="s">
        <v>1329</v>
      </c>
      <c r="B74" s="30" t="s">
        <v>1330</v>
      </c>
      <c r="C74" s="30" t="s">
        <v>1331</v>
      </c>
      <c r="D74" s="13">
        <v>316200</v>
      </c>
      <c r="E74" s="14">
        <v>2641.06</v>
      </c>
      <c r="F74" s="15">
        <v>3.0000000000000001E-3</v>
      </c>
      <c r="G74" s="15"/>
    </row>
    <row r="75" spans="1:7" x14ac:dyDescent="0.25">
      <c r="A75" s="12" t="s">
        <v>1332</v>
      </c>
      <c r="B75" s="30" t="s">
        <v>1333</v>
      </c>
      <c r="C75" s="30" t="s">
        <v>1188</v>
      </c>
      <c r="D75" s="13">
        <v>136500</v>
      </c>
      <c r="E75" s="14">
        <v>2625.17</v>
      </c>
      <c r="F75" s="15">
        <v>3.0000000000000001E-3</v>
      </c>
      <c r="G75" s="15"/>
    </row>
    <row r="76" spans="1:7" x14ac:dyDescent="0.25">
      <c r="A76" s="12" t="s">
        <v>1334</v>
      </c>
      <c r="B76" s="30" t="s">
        <v>1335</v>
      </c>
      <c r="C76" s="30" t="s">
        <v>1336</v>
      </c>
      <c r="D76" s="13">
        <v>1161000</v>
      </c>
      <c r="E76" s="14">
        <v>2622.7</v>
      </c>
      <c r="F76" s="15">
        <v>3.0000000000000001E-3</v>
      </c>
      <c r="G76" s="15"/>
    </row>
    <row r="77" spans="1:7" x14ac:dyDescent="0.25">
      <c r="A77" s="12" t="s">
        <v>1337</v>
      </c>
      <c r="B77" s="30" t="s">
        <v>1338</v>
      </c>
      <c r="C77" s="30" t="s">
        <v>1331</v>
      </c>
      <c r="D77" s="13">
        <v>125500</v>
      </c>
      <c r="E77" s="14">
        <v>2541.25</v>
      </c>
      <c r="F77" s="15">
        <v>2.8999999999999998E-3</v>
      </c>
      <c r="G77" s="15"/>
    </row>
    <row r="78" spans="1:7" x14ac:dyDescent="0.25">
      <c r="A78" s="12" t="s">
        <v>1339</v>
      </c>
      <c r="B78" s="30" t="s">
        <v>1340</v>
      </c>
      <c r="C78" s="30" t="s">
        <v>1250</v>
      </c>
      <c r="D78" s="13">
        <v>191200</v>
      </c>
      <c r="E78" s="14">
        <v>2524.8000000000002</v>
      </c>
      <c r="F78" s="15">
        <v>2.8999999999999998E-3</v>
      </c>
      <c r="G78" s="15"/>
    </row>
    <row r="79" spans="1:7" x14ac:dyDescent="0.25">
      <c r="A79" s="12" t="s">
        <v>1341</v>
      </c>
      <c r="B79" s="30" t="s">
        <v>1342</v>
      </c>
      <c r="C79" s="30" t="s">
        <v>1331</v>
      </c>
      <c r="D79" s="13">
        <v>415800</v>
      </c>
      <c r="E79" s="14">
        <v>2519.33</v>
      </c>
      <c r="F79" s="15">
        <v>2.8999999999999998E-3</v>
      </c>
      <c r="G79" s="15"/>
    </row>
    <row r="80" spans="1:7" x14ac:dyDescent="0.25">
      <c r="A80" s="12" t="s">
        <v>1343</v>
      </c>
      <c r="B80" s="30" t="s">
        <v>1344</v>
      </c>
      <c r="C80" s="30" t="s">
        <v>1345</v>
      </c>
      <c r="D80" s="13">
        <v>254000</v>
      </c>
      <c r="E80" s="14">
        <v>2482.6</v>
      </c>
      <c r="F80" s="15">
        <v>2.8E-3</v>
      </c>
      <c r="G80" s="15"/>
    </row>
    <row r="81" spans="1:7" x14ac:dyDescent="0.25">
      <c r="A81" s="12" t="s">
        <v>1346</v>
      </c>
      <c r="B81" s="30" t="s">
        <v>1347</v>
      </c>
      <c r="C81" s="30" t="s">
        <v>1198</v>
      </c>
      <c r="D81" s="13">
        <v>465000</v>
      </c>
      <c r="E81" s="14">
        <v>2411.4899999999998</v>
      </c>
      <c r="F81" s="15">
        <v>2.8E-3</v>
      </c>
      <c r="G81" s="15"/>
    </row>
    <row r="82" spans="1:7" x14ac:dyDescent="0.25">
      <c r="A82" s="12" t="s">
        <v>1348</v>
      </c>
      <c r="B82" s="30" t="s">
        <v>1349</v>
      </c>
      <c r="C82" s="30" t="s">
        <v>1243</v>
      </c>
      <c r="D82" s="13">
        <v>870000</v>
      </c>
      <c r="E82" s="14">
        <v>2379.02</v>
      </c>
      <c r="F82" s="15">
        <v>2.7000000000000001E-3</v>
      </c>
      <c r="G82" s="15"/>
    </row>
    <row r="83" spans="1:7" x14ac:dyDescent="0.25">
      <c r="A83" s="12" t="s">
        <v>1350</v>
      </c>
      <c r="B83" s="30" t="s">
        <v>1351</v>
      </c>
      <c r="C83" s="30" t="s">
        <v>1208</v>
      </c>
      <c r="D83" s="13">
        <v>252000</v>
      </c>
      <c r="E83" s="14">
        <v>2305.17</v>
      </c>
      <c r="F83" s="15">
        <v>2.5999999999999999E-3</v>
      </c>
      <c r="G83" s="15"/>
    </row>
    <row r="84" spans="1:7" x14ac:dyDescent="0.25">
      <c r="A84" s="12" t="s">
        <v>1352</v>
      </c>
      <c r="B84" s="30" t="s">
        <v>1353</v>
      </c>
      <c r="C84" s="30" t="s">
        <v>1168</v>
      </c>
      <c r="D84" s="13">
        <v>404000</v>
      </c>
      <c r="E84" s="14">
        <v>2302.19</v>
      </c>
      <c r="F84" s="15">
        <v>2.5999999999999999E-3</v>
      </c>
      <c r="G84" s="15"/>
    </row>
    <row r="85" spans="1:7" x14ac:dyDescent="0.25">
      <c r="A85" s="12" t="s">
        <v>1354</v>
      </c>
      <c r="B85" s="30" t="s">
        <v>1355</v>
      </c>
      <c r="C85" s="30" t="s">
        <v>1356</v>
      </c>
      <c r="D85" s="13">
        <v>42250</v>
      </c>
      <c r="E85" s="14">
        <v>2300.4899999999998</v>
      </c>
      <c r="F85" s="15">
        <v>2.5999999999999999E-3</v>
      </c>
      <c r="G85" s="15"/>
    </row>
    <row r="86" spans="1:7" x14ac:dyDescent="0.25">
      <c r="A86" s="12" t="s">
        <v>1357</v>
      </c>
      <c r="B86" s="30" t="s">
        <v>1358</v>
      </c>
      <c r="C86" s="30" t="s">
        <v>1307</v>
      </c>
      <c r="D86" s="13">
        <v>564800</v>
      </c>
      <c r="E86" s="14">
        <v>2294.7800000000002</v>
      </c>
      <c r="F86" s="15">
        <v>2.5999999999999999E-3</v>
      </c>
      <c r="G86" s="15"/>
    </row>
    <row r="87" spans="1:7" x14ac:dyDescent="0.25">
      <c r="A87" s="12" t="s">
        <v>1359</v>
      </c>
      <c r="B87" s="30" t="s">
        <v>1360</v>
      </c>
      <c r="C87" s="30" t="s">
        <v>1208</v>
      </c>
      <c r="D87" s="13">
        <v>203750</v>
      </c>
      <c r="E87" s="14">
        <v>2219.25</v>
      </c>
      <c r="F87" s="15">
        <v>2.5000000000000001E-3</v>
      </c>
      <c r="G87" s="15"/>
    </row>
    <row r="88" spans="1:7" x14ac:dyDescent="0.25">
      <c r="A88" s="12" t="s">
        <v>1361</v>
      </c>
      <c r="B88" s="30" t="s">
        <v>1362</v>
      </c>
      <c r="C88" s="30" t="s">
        <v>1168</v>
      </c>
      <c r="D88" s="13">
        <v>1816000</v>
      </c>
      <c r="E88" s="14">
        <v>2212.8000000000002</v>
      </c>
      <c r="F88" s="15">
        <v>2.5000000000000001E-3</v>
      </c>
      <c r="G88" s="15"/>
    </row>
    <row r="89" spans="1:7" x14ac:dyDescent="0.25">
      <c r="A89" s="12" t="s">
        <v>1363</v>
      </c>
      <c r="B89" s="30" t="s">
        <v>1364</v>
      </c>
      <c r="C89" s="30" t="s">
        <v>1310</v>
      </c>
      <c r="D89" s="13">
        <v>91125</v>
      </c>
      <c r="E89" s="14">
        <v>2177.5700000000002</v>
      </c>
      <c r="F89" s="15">
        <v>2.5000000000000001E-3</v>
      </c>
      <c r="G89" s="15"/>
    </row>
    <row r="90" spans="1:7" x14ac:dyDescent="0.25">
      <c r="A90" s="12" t="s">
        <v>1365</v>
      </c>
      <c r="B90" s="30" t="s">
        <v>1366</v>
      </c>
      <c r="C90" s="30" t="s">
        <v>1367</v>
      </c>
      <c r="D90" s="13">
        <v>38800</v>
      </c>
      <c r="E90" s="14">
        <v>2057.39</v>
      </c>
      <c r="F90" s="15">
        <v>2.3E-3</v>
      </c>
      <c r="G90" s="15"/>
    </row>
    <row r="91" spans="1:7" x14ac:dyDescent="0.25">
      <c r="A91" s="12" t="s">
        <v>1368</v>
      </c>
      <c r="B91" s="30" t="s">
        <v>1369</v>
      </c>
      <c r="C91" s="30" t="s">
        <v>1271</v>
      </c>
      <c r="D91" s="13">
        <v>385900</v>
      </c>
      <c r="E91" s="14">
        <v>2000.89</v>
      </c>
      <c r="F91" s="15">
        <v>2.3E-3</v>
      </c>
      <c r="G91" s="15"/>
    </row>
    <row r="92" spans="1:7" x14ac:dyDescent="0.25">
      <c r="A92" s="12" t="s">
        <v>1370</v>
      </c>
      <c r="B92" s="30" t="s">
        <v>1371</v>
      </c>
      <c r="C92" s="30" t="s">
        <v>1266</v>
      </c>
      <c r="D92" s="13">
        <v>121500</v>
      </c>
      <c r="E92" s="14">
        <v>1886.35</v>
      </c>
      <c r="F92" s="15">
        <v>2.2000000000000001E-3</v>
      </c>
      <c r="G92" s="15"/>
    </row>
    <row r="93" spans="1:7" x14ac:dyDescent="0.25">
      <c r="A93" s="12" t="s">
        <v>1372</v>
      </c>
      <c r="B93" s="30" t="s">
        <v>1373</v>
      </c>
      <c r="C93" s="30" t="s">
        <v>1208</v>
      </c>
      <c r="D93" s="13">
        <v>240825</v>
      </c>
      <c r="E93" s="14">
        <v>1865.07</v>
      </c>
      <c r="F93" s="15">
        <v>2.0999999999999999E-3</v>
      </c>
      <c r="G93" s="15"/>
    </row>
    <row r="94" spans="1:7" x14ac:dyDescent="0.25">
      <c r="A94" s="12" t="s">
        <v>1374</v>
      </c>
      <c r="B94" s="30" t="s">
        <v>1375</v>
      </c>
      <c r="C94" s="30" t="s">
        <v>1198</v>
      </c>
      <c r="D94" s="13">
        <v>143400</v>
      </c>
      <c r="E94" s="14">
        <v>1826.7</v>
      </c>
      <c r="F94" s="15">
        <v>2.0999999999999999E-3</v>
      </c>
      <c r="G94" s="15"/>
    </row>
    <row r="95" spans="1:7" x14ac:dyDescent="0.25">
      <c r="A95" s="12" t="s">
        <v>1376</v>
      </c>
      <c r="B95" s="30" t="s">
        <v>1377</v>
      </c>
      <c r="C95" s="30" t="s">
        <v>1271</v>
      </c>
      <c r="D95" s="13">
        <v>6300</v>
      </c>
      <c r="E95" s="14">
        <v>1801.22</v>
      </c>
      <c r="F95" s="15">
        <v>2.0999999999999999E-3</v>
      </c>
      <c r="G95" s="15"/>
    </row>
    <row r="96" spans="1:7" x14ac:dyDescent="0.25">
      <c r="A96" s="12" t="s">
        <v>1378</v>
      </c>
      <c r="B96" s="30" t="s">
        <v>1379</v>
      </c>
      <c r="C96" s="30" t="s">
        <v>1271</v>
      </c>
      <c r="D96" s="13">
        <v>80700</v>
      </c>
      <c r="E96" s="14">
        <v>1798.76</v>
      </c>
      <c r="F96" s="15">
        <v>2.0999999999999999E-3</v>
      </c>
      <c r="G96" s="15"/>
    </row>
    <row r="97" spans="1:7" x14ac:dyDescent="0.25">
      <c r="A97" s="12" t="s">
        <v>1380</v>
      </c>
      <c r="B97" s="30" t="s">
        <v>1381</v>
      </c>
      <c r="C97" s="30" t="s">
        <v>1310</v>
      </c>
      <c r="D97" s="13">
        <v>65500</v>
      </c>
      <c r="E97" s="14">
        <v>1792.08</v>
      </c>
      <c r="F97" s="15">
        <v>2E-3</v>
      </c>
      <c r="G97" s="15"/>
    </row>
    <row r="98" spans="1:7" x14ac:dyDescent="0.25">
      <c r="A98" s="12" t="s">
        <v>1382</v>
      </c>
      <c r="B98" s="30" t="s">
        <v>1383</v>
      </c>
      <c r="C98" s="30" t="s">
        <v>1208</v>
      </c>
      <c r="D98" s="13">
        <v>1520000</v>
      </c>
      <c r="E98" s="14">
        <v>1770.04</v>
      </c>
      <c r="F98" s="15">
        <v>2E-3</v>
      </c>
      <c r="G98" s="15"/>
    </row>
    <row r="99" spans="1:7" x14ac:dyDescent="0.25">
      <c r="A99" s="12" t="s">
        <v>1384</v>
      </c>
      <c r="B99" s="30" t="s">
        <v>1385</v>
      </c>
      <c r="C99" s="30" t="s">
        <v>1214</v>
      </c>
      <c r="D99" s="13">
        <v>39900</v>
      </c>
      <c r="E99" s="14">
        <v>1766.17</v>
      </c>
      <c r="F99" s="15">
        <v>2E-3</v>
      </c>
      <c r="G99" s="15"/>
    </row>
    <row r="100" spans="1:7" x14ac:dyDescent="0.25">
      <c r="A100" s="12" t="s">
        <v>1386</v>
      </c>
      <c r="B100" s="30" t="s">
        <v>1387</v>
      </c>
      <c r="C100" s="30" t="s">
        <v>1356</v>
      </c>
      <c r="D100" s="13">
        <v>756000</v>
      </c>
      <c r="E100" s="14">
        <v>1720.28</v>
      </c>
      <c r="F100" s="15">
        <v>2E-3</v>
      </c>
      <c r="G100" s="15"/>
    </row>
    <row r="101" spans="1:7" x14ac:dyDescent="0.25">
      <c r="A101" s="12" t="s">
        <v>1388</v>
      </c>
      <c r="B101" s="30" t="s">
        <v>1389</v>
      </c>
      <c r="C101" s="30" t="s">
        <v>1326</v>
      </c>
      <c r="D101" s="13">
        <v>28125</v>
      </c>
      <c r="E101" s="14">
        <v>1716.08</v>
      </c>
      <c r="F101" s="15">
        <v>2E-3</v>
      </c>
      <c r="G101" s="15"/>
    </row>
    <row r="102" spans="1:7" x14ac:dyDescent="0.25">
      <c r="A102" s="12" t="s">
        <v>1390</v>
      </c>
      <c r="B102" s="30" t="s">
        <v>1391</v>
      </c>
      <c r="C102" s="30" t="s">
        <v>1266</v>
      </c>
      <c r="D102" s="13">
        <v>176800</v>
      </c>
      <c r="E102" s="14">
        <v>1714.43</v>
      </c>
      <c r="F102" s="15">
        <v>2E-3</v>
      </c>
      <c r="G102" s="15"/>
    </row>
    <row r="103" spans="1:7" x14ac:dyDescent="0.25">
      <c r="A103" s="12" t="s">
        <v>1392</v>
      </c>
      <c r="B103" s="30" t="s">
        <v>1393</v>
      </c>
      <c r="C103" s="30" t="s">
        <v>1331</v>
      </c>
      <c r="D103" s="13">
        <v>742400</v>
      </c>
      <c r="E103" s="14">
        <v>1698.98</v>
      </c>
      <c r="F103" s="15">
        <v>1.9E-3</v>
      </c>
      <c r="G103" s="15"/>
    </row>
    <row r="104" spans="1:7" x14ac:dyDescent="0.25">
      <c r="A104" s="12" t="s">
        <v>1394</v>
      </c>
      <c r="B104" s="30" t="s">
        <v>1395</v>
      </c>
      <c r="C104" s="30" t="s">
        <v>1214</v>
      </c>
      <c r="D104" s="13">
        <v>43925</v>
      </c>
      <c r="E104" s="14">
        <v>1665.81</v>
      </c>
      <c r="F104" s="15">
        <v>1.9E-3</v>
      </c>
      <c r="G104" s="15"/>
    </row>
    <row r="105" spans="1:7" x14ac:dyDescent="0.25">
      <c r="A105" s="12" t="s">
        <v>1396</v>
      </c>
      <c r="B105" s="30" t="s">
        <v>1397</v>
      </c>
      <c r="C105" s="30" t="s">
        <v>1198</v>
      </c>
      <c r="D105" s="13">
        <v>19000</v>
      </c>
      <c r="E105" s="14">
        <v>1639.77</v>
      </c>
      <c r="F105" s="15">
        <v>1.9E-3</v>
      </c>
      <c r="G105" s="15"/>
    </row>
    <row r="106" spans="1:7" x14ac:dyDescent="0.25">
      <c r="A106" s="12" t="s">
        <v>1398</v>
      </c>
      <c r="B106" s="30" t="s">
        <v>1399</v>
      </c>
      <c r="C106" s="30" t="s">
        <v>1263</v>
      </c>
      <c r="D106" s="13">
        <v>44975</v>
      </c>
      <c r="E106" s="14">
        <v>1630.07</v>
      </c>
      <c r="F106" s="15">
        <v>1.9E-3</v>
      </c>
      <c r="G106" s="15"/>
    </row>
    <row r="107" spans="1:7" x14ac:dyDescent="0.25">
      <c r="A107" s="12" t="s">
        <v>1400</v>
      </c>
      <c r="B107" s="30" t="s">
        <v>1401</v>
      </c>
      <c r="C107" s="30" t="s">
        <v>1208</v>
      </c>
      <c r="D107" s="13">
        <v>250000</v>
      </c>
      <c r="E107" s="14">
        <v>1619.88</v>
      </c>
      <c r="F107" s="15">
        <v>1.8E-3</v>
      </c>
      <c r="G107" s="15"/>
    </row>
    <row r="108" spans="1:7" x14ac:dyDescent="0.25">
      <c r="A108" s="12" t="s">
        <v>1402</v>
      </c>
      <c r="B108" s="30" t="s">
        <v>1403</v>
      </c>
      <c r="C108" s="30" t="s">
        <v>1240</v>
      </c>
      <c r="D108" s="13">
        <v>5640</v>
      </c>
      <c r="E108" s="14">
        <v>1603.69</v>
      </c>
      <c r="F108" s="15">
        <v>1.8E-3</v>
      </c>
      <c r="G108" s="15"/>
    </row>
    <row r="109" spans="1:7" x14ac:dyDescent="0.25">
      <c r="A109" s="12" t="s">
        <v>1404</v>
      </c>
      <c r="B109" s="30" t="s">
        <v>1405</v>
      </c>
      <c r="C109" s="30" t="s">
        <v>1240</v>
      </c>
      <c r="D109" s="13">
        <v>95200</v>
      </c>
      <c r="E109" s="14">
        <v>1543.24</v>
      </c>
      <c r="F109" s="15">
        <v>1.8E-3</v>
      </c>
      <c r="G109" s="15"/>
    </row>
    <row r="110" spans="1:7" x14ac:dyDescent="0.25">
      <c r="A110" s="12" t="s">
        <v>1406</v>
      </c>
      <c r="B110" s="30" t="s">
        <v>1407</v>
      </c>
      <c r="C110" s="30" t="s">
        <v>1198</v>
      </c>
      <c r="D110" s="13">
        <v>198000</v>
      </c>
      <c r="E110" s="14">
        <v>1536.68</v>
      </c>
      <c r="F110" s="15">
        <v>1.8E-3</v>
      </c>
      <c r="G110" s="15"/>
    </row>
    <row r="111" spans="1:7" x14ac:dyDescent="0.25">
      <c r="A111" s="12" t="s">
        <v>1408</v>
      </c>
      <c r="B111" s="30" t="s">
        <v>1409</v>
      </c>
      <c r="C111" s="30" t="s">
        <v>1301</v>
      </c>
      <c r="D111" s="13">
        <v>30000</v>
      </c>
      <c r="E111" s="14">
        <v>1424.96</v>
      </c>
      <c r="F111" s="15">
        <v>1.6000000000000001E-3</v>
      </c>
      <c r="G111" s="15"/>
    </row>
    <row r="112" spans="1:7" x14ac:dyDescent="0.25">
      <c r="A112" s="12" t="s">
        <v>1410</v>
      </c>
      <c r="B112" s="30" t="s">
        <v>1411</v>
      </c>
      <c r="C112" s="30" t="s">
        <v>1198</v>
      </c>
      <c r="D112" s="13">
        <v>84700</v>
      </c>
      <c r="E112" s="14">
        <v>1409.28</v>
      </c>
      <c r="F112" s="15">
        <v>1.6000000000000001E-3</v>
      </c>
      <c r="G112" s="15"/>
    </row>
    <row r="113" spans="1:7" x14ac:dyDescent="0.25">
      <c r="A113" s="12" t="s">
        <v>1412</v>
      </c>
      <c r="B113" s="30" t="s">
        <v>1413</v>
      </c>
      <c r="C113" s="30" t="s">
        <v>1198</v>
      </c>
      <c r="D113" s="13">
        <v>80800</v>
      </c>
      <c r="E113" s="14">
        <v>1352.51</v>
      </c>
      <c r="F113" s="15">
        <v>1.5E-3</v>
      </c>
      <c r="G113" s="15"/>
    </row>
    <row r="114" spans="1:7" x14ac:dyDescent="0.25">
      <c r="A114" s="12" t="s">
        <v>1414</v>
      </c>
      <c r="B114" s="30" t="s">
        <v>1415</v>
      </c>
      <c r="C114" s="30" t="s">
        <v>1301</v>
      </c>
      <c r="D114" s="13">
        <v>64959</v>
      </c>
      <c r="E114" s="14">
        <v>1344.07</v>
      </c>
      <c r="F114" s="15">
        <v>1.5E-3</v>
      </c>
      <c r="G114" s="15"/>
    </row>
    <row r="115" spans="1:7" x14ac:dyDescent="0.25">
      <c r="A115" s="12" t="s">
        <v>1416</v>
      </c>
      <c r="B115" s="30" t="s">
        <v>1417</v>
      </c>
      <c r="C115" s="30" t="s">
        <v>1183</v>
      </c>
      <c r="D115" s="13">
        <v>457200</v>
      </c>
      <c r="E115" s="14">
        <v>1293.19</v>
      </c>
      <c r="F115" s="15">
        <v>1.5E-3</v>
      </c>
      <c r="G115" s="15"/>
    </row>
    <row r="116" spans="1:7" x14ac:dyDescent="0.25">
      <c r="A116" s="12" t="s">
        <v>1418</v>
      </c>
      <c r="B116" s="30" t="s">
        <v>1419</v>
      </c>
      <c r="C116" s="30" t="s">
        <v>1240</v>
      </c>
      <c r="D116" s="13">
        <v>107900</v>
      </c>
      <c r="E116" s="14">
        <v>1287.52</v>
      </c>
      <c r="F116" s="15">
        <v>1.5E-3</v>
      </c>
      <c r="G116" s="15"/>
    </row>
    <row r="117" spans="1:7" x14ac:dyDescent="0.25">
      <c r="A117" s="12" t="s">
        <v>1420</v>
      </c>
      <c r="B117" s="30" t="s">
        <v>1421</v>
      </c>
      <c r="C117" s="30" t="s">
        <v>1208</v>
      </c>
      <c r="D117" s="13">
        <v>51900</v>
      </c>
      <c r="E117" s="14">
        <v>1265.6300000000001</v>
      </c>
      <c r="F117" s="15">
        <v>1.4E-3</v>
      </c>
      <c r="G117" s="15"/>
    </row>
    <row r="118" spans="1:7" x14ac:dyDescent="0.25">
      <c r="A118" s="12" t="s">
        <v>1422</v>
      </c>
      <c r="B118" s="30" t="s">
        <v>1423</v>
      </c>
      <c r="C118" s="30" t="s">
        <v>1208</v>
      </c>
      <c r="D118" s="13">
        <v>745154</v>
      </c>
      <c r="E118" s="14">
        <v>1245.52</v>
      </c>
      <c r="F118" s="15">
        <v>1.4E-3</v>
      </c>
      <c r="G118" s="15"/>
    </row>
    <row r="119" spans="1:7" x14ac:dyDescent="0.25">
      <c r="A119" s="12" t="s">
        <v>1424</v>
      </c>
      <c r="B119" s="30" t="s">
        <v>1425</v>
      </c>
      <c r="C119" s="30" t="s">
        <v>1331</v>
      </c>
      <c r="D119" s="13">
        <v>46800</v>
      </c>
      <c r="E119" s="14">
        <v>1230.51</v>
      </c>
      <c r="F119" s="15">
        <v>1.4E-3</v>
      </c>
      <c r="G119" s="15"/>
    </row>
    <row r="120" spans="1:7" x14ac:dyDescent="0.25">
      <c r="A120" s="12" t="s">
        <v>1426</v>
      </c>
      <c r="B120" s="30" t="s">
        <v>1427</v>
      </c>
      <c r="C120" s="30" t="s">
        <v>1198</v>
      </c>
      <c r="D120" s="13">
        <v>16000</v>
      </c>
      <c r="E120" s="14">
        <v>1227.68</v>
      </c>
      <c r="F120" s="15">
        <v>1.4E-3</v>
      </c>
      <c r="G120" s="15"/>
    </row>
    <row r="121" spans="1:7" x14ac:dyDescent="0.25">
      <c r="A121" s="12" t="s">
        <v>1428</v>
      </c>
      <c r="B121" s="30" t="s">
        <v>1429</v>
      </c>
      <c r="C121" s="30" t="s">
        <v>1221</v>
      </c>
      <c r="D121" s="13">
        <v>257500</v>
      </c>
      <c r="E121" s="14">
        <v>1194.54</v>
      </c>
      <c r="F121" s="15">
        <v>1.4E-3</v>
      </c>
      <c r="G121" s="15"/>
    </row>
    <row r="122" spans="1:7" x14ac:dyDescent="0.25">
      <c r="A122" s="12" t="s">
        <v>1430</v>
      </c>
      <c r="B122" s="30" t="s">
        <v>1431</v>
      </c>
      <c r="C122" s="30" t="s">
        <v>1310</v>
      </c>
      <c r="D122" s="13">
        <v>184600</v>
      </c>
      <c r="E122" s="14">
        <v>1182.46</v>
      </c>
      <c r="F122" s="15">
        <v>1.2999999999999999E-3</v>
      </c>
      <c r="G122" s="15"/>
    </row>
    <row r="123" spans="1:7" x14ac:dyDescent="0.25">
      <c r="A123" s="12" t="s">
        <v>1432</v>
      </c>
      <c r="B123" s="30" t="s">
        <v>1433</v>
      </c>
      <c r="C123" s="30" t="s">
        <v>1243</v>
      </c>
      <c r="D123" s="13">
        <v>74400</v>
      </c>
      <c r="E123" s="14">
        <v>1104.3599999999999</v>
      </c>
      <c r="F123" s="15">
        <v>1.2999999999999999E-3</v>
      </c>
      <c r="G123" s="15"/>
    </row>
    <row r="124" spans="1:7" x14ac:dyDescent="0.25">
      <c r="A124" s="12" t="s">
        <v>1434</v>
      </c>
      <c r="B124" s="30" t="s">
        <v>1435</v>
      </c>
      <c r="C124" s="30" t="s">
        <v>1331</v>
      </c>
      <c r="D124" s="13">
        <v>23250</v>
      </c>
      <c r="E124" s="14">
        <v>1049.71</v>
      </c>
      <c r="F124" s="15">
        <v>1.1999999999999999E-3</v>
      </c>
      <c r="G124" s="15"/>
    </row>
    <row r="125" spans="1:7" x14ac:dyDescent="0.25">
      <c r="A125" s="12" t="s">
        <v>1436</v>
      </c>
      <c r="B125" s="30" t="s">
        <v>1437</v>
      </c>
      <c r="C125" s="30" t="s">
        <v>1208</v>
      </c>
      <c r="D125" s="13">
        <v>561600</v>
      </c>
      <c r="E125" s="14">
        <v>1031.3800000000001</v>
      </c>
      <c r="F125" s="15">
        <v>1.1999999999999999E-3</v>
      </c>
      <c r="G125" s="15"/>
    </row>
    <row r="126" spans="1:7" x14ac:dyDescent="0.25">
      <c r="A126" s="12" t="s">
        <v>1438</v>
      </c>
      <c r="B126" s="30" t="s">
        <v>1439</v>
      </c>
      <c r="C126" s="30" t="s">
        <v>1263</v>
      </c>
      <c r="D126" s="13">
        <v>34200</v>
      </c>
      <c r="E126" s="14">
        <v>965.09</v>
      </c>
      <c r="F126" s="15">
        <v>1.1000000000000001E-3</v>
      </c>
      <c r="G126" s="15"/>
    </row>
    <row r="127" spans="1:7" x14ac:dyDescent="0.25">
      <c r="A127" s="12" t="s">
        <v>1440</v>
      </c>
      <c r="B127" s="30" t="s">
        <v>1441</v>
      </c>
      <c r="C127" s="30" t="s">
        <v>1310</v>
      </c>
      <c r="D127" s="13">
        <v>31500</v>
      </c>
      <c r="E127" s="14">
        <v>951.65</v>
      </c>
      <c r="F127" s="15">
        <v>1.1000000000000001E-3</v>
      </c>
      <c r="G127" s="15"/>
    </row>
    <row r="128" spans="1:7" x14ac:dyDescent="0.25">
      <c r="A128" s="12" t="s">
        <v>1442</v>
      </c>
      <c r="B128" s="30" t="s">
        <v>1443</v>
      </c>
      <c r="C128" s="30" t="s">
        <v>1331</v>
      </c>
      <c r="D128" s="13">
        <v>3675</v>
      </c>
      <c r="E128" s="14">
        <v>937.29</v>
      </c>
      <c r="F128" s="15">
        <v>1.1000000000000001E-3</v>
      </c>
      <c r="G128" s="15"/>
    </row>
    <row r="129" spans="1:7" x14ac:dyDescent="0.25">
      <c r="A129" s="12" t="s">
        <v>1444</v>
      </c>
      <c r="B129" s="30" t="s">
        <v>1445</v>
      </c>
      <c r="C129" s="30" t="s">
        <v>1446</v>
      </c>
      <c r="D129" s="13">
        <v>173750</v>
      </c>
      <c r="E129" s="14">
        <v>935.04</v>
      </c>
      <c r="F129" s="15">
        <v>1.1000000000000001E-3</v>
      </c>
      <c r="G129" s="15"/>
    </row>
    <row r="130" spans="1:7" x14ac:dyDescent="0.25">
      <c r="A130" s="12" t="s">
        <v>1447</v>
      </c>
      <c r="B130" s="30" t="s">
        <v>1448</v>
      </c>
      <c r="C130" s="30" t="s">
        <v>1274</v>
      </c>
      <c r="D130" s="13">
        <v>24000</v>
      </c>
      <c r="E130" s="14">
        <v>931.63</v>
      </c>
      <c r="F130" s="15">
        <v>1.1000000000000001E-3</v>
      </c>
      <c r="G130" s="15"/>
    </row>
    <row r="131" spans="1:7" x14ac:dyDescent="0.25">
      <c r="A131" s="12" t="s">
        <v>1449</v>
      </c>
      <c r="B131" s="30" t="s">
        <v>1450</v>
      </c>
      <c r="C131" s="30" t="s">
        <v>1263</v>
      </c>
      <c r="D131" s="13">
        <v>295200</v>
      </c>
      <c r="E131" s="14">
        <v>859.03</v>
      </c>
      <c r="F131" s="15">
        <v>1E-3</v>
      </c>
      <c r="G131" s="15"/>
    </row>
    <row r="132" spans="1:7" x14ac:dyDescent="0.25">
      <c r="A132" s="12" t="s">
        <v>1451</v>
      </c>
      <c r="B132" s="30" t="s">
        <v>1452</v>
      </c>
      <c r="C132" s="30" t="s">
        <v>1453</v>
      </c>
      <c r="D132" s="13">
        <v>70200</v>
      </c>
      <c r="E132" s="14">
        <v>835.42</v>
      </c>
      <c r="F132" s="15">
        <v>1E-3</v>
      </c>
      <c r="G132" s="15"/>
    </row>
    <row r="133" spans="1:7" x14ac:dyDescent="0.25">
      <c r="A133" s="12" t="s">
        <v>1454</v>
      </c>
      <c r="B133" s="30" t="s">
        <v>1455</v>
      </c>
      <c r="C133" s="30" t="s">
        <v>1356</v>
      </c>
      <c r="D133" s="13">
        <v>17700</v>
      </c>
      <c r="E133" s="14">
        <v>828.23</v>
      </c>
      <c r="F133" s="15">
        <v>8.9999999999999998E-4</v>
      </c>
      <c r="G133" s="15"/>
    </row>
    <row r="134" spans="1:7" x14ac:dyDescent="0.25">
      <c r="A134" s="12" t="s">
        <v>1456</v>
      </c>
      <c r="B134" s="30" t="s">
        <v>1457</v>
      </c>
      <c r="C134" s="30" t="s">
        <v>1458</v>
      </c>
      <c r="D134" s="13">
        <v>2370</v>
      </c>
      <c r="E134" s="14">
        <v>813.14</v>
      </c>
      <c r="F134" s="15">
        <v>8.9999999999999998E-4</v>
      </c>
      <c r="G134" s="15"/>
    </row>
    <row r="135" spans="1:7" x14ac:dyDescent="0.25">
      <c r="A135" s="12" t="s">
        <v>1459</v>
      </c>
      <c r="B135" s="30" t="s">
        <v>1460</v>
      </c>
      <c r="C135" s="30" t="s">
        <v>1461</v>
      </c>
      <c r="D135" s="13">
        <v>16000</v>
      </c>
      <c r="E135" s="14">
        <v>794.43</v>
      </c>
      <c r="F135" s="15">
        <v>8.9999999999999998E-4</v>
      </c>
      <c r="G135" s="15"/>
    </row>
    <row r="136" spans="1:7" x14ac:dyDescent="0.25">
      <c r="A136" s="12" t="s">
        <v>1462</v>
      </c>
      <c r="B136" s="30" t="s">
        <v>1463</v>
      </c>
      <c r="C136" s="30" t="s">
        <v>1183</v>
      </c>
      <c r="D136" s="13">
        <v>209250</v>
      </c>
      <c r="E136" s="14">
        <v>777.89</v>
      </c>
      <c r="F136" s="15">
        <v>8.9999999999999998E-4</v>
      </c>
      <c r="G136" s="15"/>
    </row>
    <row r="137" spans="1:7" x14ac:dyDescent="0.25">
      <c r="A137" s="12" t="s">
        <v>1464</v>
      </c>
      <c r="B137" s="30" t="s">
        <v>1465</v>
      </c>
      <c r="C137" s="30" t="s">
        <v>1466</v>
      </c>
      <c r="D137" s="13">
        <v>152100</v>
      </c>
      <c r="E137" s="14">
        <v>714.41</v>
      </c>
      <c r="F137" s="15">
        <v>8.0000000000000004E-4</v>
      </c>
      <c r="G137" s="15"/>
    </row>
    <row r="138" spans="1:7" x14ac:dyDescent="0.25">
      <c r="A138" s="12" t="s">
        <v>1467</v>
      </c>
      <c r="B138" s="30" t="s">
        <v>1468</v>
      </c>
      <c r="C138" s="30" t="s">
        <v>1466</v>
      </c>
      <c r="D138" s="13">
        <v>63700</v>
      </c>
      <c r="E138" s="14">
        <v>685.57</v>
      </c>
      <c r="F138" s="15">
        <v>8.0000000000000004E-4</v>
      </c>
      <c r="G138" s="15"/>
    </row>
    <row r="139" spans="1:7" x14ac:dyDescent="0.25">
      <c r="A139" s="12" t="s">
        <v>1469</v>
      </c>
      <c r="B139" s="30" t="s">
        <v>1470</v>
      </c>
      <c r="C139" s="30" t="s">
        <v>1271</v>
      </c>
      <c r="D139" s="13">
        <v>212400</v>
      </c>
      <c r="E139" s="14">
        <v>680.32</v>
      </c>
      <c r="F139" s="15">
        <v>8.0000000000000004E-4</v>
      </c>
      <c r="G139" s="15"/>
    </row>
    <row r="140" spans="1:7" x14ac:dyDescent="0.25">
      <c r="A140" s="12" t="s">
        <v>1471</v>
      </c>
      <c r="B140" s="30" t="s">
        <v>1472</v>
      </c>
      <c r="C140" s="30" t="s">
        <v>1301</v>
      </c>
      <c r="D140" s="13">
        <v>59000</v>
      </c>
      <c r="E140" s="14">
        <v>679.09</v>
      </c>
      <c r="F140" s="15">
        <v>8.0000000000000004E-4</v>
      </c>
      <c r="G140" s="15"/>
    </row>
    <row r="141" spans="1:7" x14ac:dyDescent="0.25">
      <c r="A141" s="12" t="s">
        <v>1473</v>
      </c>
      <c r="B141" s="30" t="s">
        <v>1474</v>
      </c>
      <c r="C141" s="30" t="s">
        <v>1466</v>
      </c>
      <c r="D141" s="13">
        <v>180500</v>
      </c>
      <c r="E141" s="14">
        <v>633.65</v>
      </c>
      <c r="F141" s="15">
        <v>6.9999999999999999E-4</v>
      </c>
      <c r="G141" s="15"/>
    </row>
    <row r="142" spans="1:7" x14ac:dyDescent="0.25">
      <c r="A142" s="12" t="s">
        <v>1475</v>
      </c>
      <c r="B142" s="30" t="s">
        <v>1476</v>
      </c>
      <c r="C142" s="30" t="s">
        <v>1266</v>
      </c>
      <c r="D142" s="13">
        <v>37000</v>
      </c>
      <c r="E142" s="14">
        <v>633.35</v>
      </c>
      <c r="F142" s="15">
        <v>6.9999999999999999E-4</v>
      </c>
      <c r="G142" s="15"/>
    </row>
    <row r="143" spans="1:7" x14ac:dyDescent="0.25">
      <c r="A143" s="12" t="s">
        <v>1477</v>
      </c>
      <c r="B143" s="30" t="s">
        <v>1478</v>
      </c>
      <c r="C143" s="30" t="s">
        <v>1208</v>
      </c>
      <c r="D143" s="13">
        <v>216000</v>
      </c>
      <c r="E143" s="14">
        <v>612.14</v>
      </c>
      <c r="F143" s="15">
        <v>6.9999999999999999E-4</v>
      </c>
      <c r="G143" s="15"/>
    </row>
    <row r="144" spans="1:7" x14ac:dyDescent="0.25">
      <c r="A144" s="12" t="s">
        <v>1479</v>
      </c>
      <c r="B144" s="30" t="s">
        <v>1480</v>
      </c>
      <c r="C144" s="30" t="s">
        <v>1453</v>
      </c>
      <c r="D144" s="13">
        <v>153600</v>
      </c>
      <c r="E144" s="14">
        <v>572.85</v>
      </c>
      <c r="F144" s="15">
        <v>6.9999999999999999E-4</v>
      </c>
      <c r="G144" s="15"/>
    </row>
    <row r="145" spans="1:7" x14ac:dyDescent="0.25">
      <c r="A145" s="12" t="s">
        <v>1481</v>
      </c>
      <c r="B145" s="30" t="s">
        <v>1482</v>
      </c>
      <c r="C145" s="30" t="s">
        <v>1240</v>
      </c>
      <c r="D145" s="13">
        <v>202500</v>
      </c>
      <c r="E145" s="14">
        <v>559.91</v>
      </c>
      <c r="F145" s="15">
        <v>5.9999999999999995E-4</v>
      </c>
      <c r="G145" s="15"/>
    </row>
    <row r="146" spans="1:7" x14ac:dyDescent="0.25">
      <c r="A146" s="12" t="s">
        <v>1483</v>
      </c>
      <c r="B146" s="30" t="s">
        <v>1484</v>
      </c>
      <c r="C146" s="30" t="s">
        <v>1198</v>
      </c>
      <c r="D146" s="13">
        <v>10050</v>
      </c>
      <c r="E146" s="14">
        <v>532.74</v>
      </c>
      <c r="F146" s="15">
        <v>5.9999999999999995E-4</v>
      </c>
      <c r="G146" s="15"/>
    </row>
    <row r="147" spans="1:7" x14ac:dyDescent="0.25">
      <c r="A147" s="12" t="s">
        <v>1485</v>
      </c>
      <c r="B147" s="30" t="s">
        <v>1486</v>
      </c>
      <c r="C147" s="30" t="s">
        <v>1240</v>
      </c>
      <c r="D147" s="13">
        <v>49500</v>
      </c>
      <c r="E147" s="14">
        <v>466.24</v>
      </c>
      <c r="F147" s="15">
        <v>5.0000000000000001E-4</v>
      </c>
      <c r="G147" s="15"/>
    </row>
    <row r="148" spans="1:7" x14ac:dyDescent="0.25">
      <c r="A148" s="12" t="s">
        <v>1487</v>
      </c>
      <c r="B148" s="30" t="s">
        <v>1488</v>
      </c>
      <c r="C148" s="30" t="s">
        <v>1168</v>
      </c>
      <c r="D148" s="13">
        <v>315000</v>
      </c>
      <c r="E148" s="14">
        <v>425.72</v>
      </c>
      <c r="F148" s="15">
        <v>5.0000000000000001E-4</v>
      </c>
      <c r="G148" s="15"/>
    </row>
    <row r="149" spans="1:7" x14ac:dyDescent="0.25">
      <c r="A149" s="12" t="s">
        <v>1489</v>
      </c>
      <c r="B149" s="30" t="s">
        <v>1490</v>
      </c>
      <c r="C149" s="30" t="s">
        <v>1491</v>
      </c>
      <c r="D149" s="13">
        <v>30100</v>
      </c>
      <c r="E149" s="14">
        <v>404.62</v>
      </c>
      <c r="F149" s="15">
        <v>5.0000000000000001E-4</v>
      </c>
      <c r="G149" s="15"/>
    </row>
    <row r="150" spans="1:7" x14ac:dyDescent="0.25">
      <c r="A150" s="12" t="s">
        <v>1492</v>
      </c>
      <c r="B150" s="30" t="s">
        <v>1493</v>
      </c>
      <c r="C150" s="30" t="s">
        <v>1326</v>
      </c>
      <c r="D150" s="13">
        <v>24800</v>
      </c>
      <c r="E150" s="14">
        <v>397.27</v>
      </c>
      <c r="F150" s="15">
        <v>5.0000000000000001E-4</v>
      </c>
      <c r="G150" s="15"/>
    </row>
    <row r="151" spans="1:7" x14ac:dyDescent="0.25">
      <c r="A151" s="12" t="s">
        <v>1494</v>
      </c>
      <c r="B151" s="30" t="s">
        <v>1495</v>
      </c>
      <c r="C151" s="30" t="s">
        <v>1453</v>
      </c>
      <c r="D151" s="13">
        <v>74400</v>
      </c>
      <c r="E151" s="14">
        <v>388.81</v>
      </c>
      <c r="F151" s="15">
        <v>4.0000000000000002E-4</v>
      </c>
      <c r="G151" s="15"/>
    </row>
    <row r="152" spans="1:7" x14ac:dyDescent="0.25">
      <c r="A152" s="12" t="s">
        <v>1496</v>
      </c>
      <c r="B152" s="30" t="s">
        <v>1497</v>
      </c>
      <c r="C152" s="30" t="s">
        <v>1240</v>
      </c>
      <c r="D152" s="13">
        <v>26000</v>
      </c>
      <c r="E152" s="14">
        <v>384.89</v>
      </c>
      <c r="F152" s="15">
        <v>4.0000000000000002E-4</v>
      </c>
      <c r="G152" s="15"/>
    </row>
    <row r="153" spans="1:7" x14ac:dyDescent="0.25">
      <c r="A153" s="12" t="s">
        <v>1498</v>
      </c>
      <c r="B153" s="30" t="s">
        <v>1499</v>
      </c>
      <c r="C153" s="30" t="s">
        <v>1208</v>
      </c>
      <c r="D153" s="13">
        <v>21000</v>
      </c>
      <c r="E153" s="14">
        <v>334.7</v>
      </c>
      <c r="F153" s="15">
        <v>4.0000000000000002E-4</v>
      </c>
      <c r="G153" s="15"/>
    </row>
    <row r="154" spans="1:7" x14ac:dyDescent="0.25">
      <c r="A154" s="12" t="s">
        <v>1500</v>
      </c>
      <c r="B154" s="30" t="s">
        <v>1501</v>
      </c>
      <c r="C154" s="30" t="s">
        <v>1466</v>
      </c>
      <c r="D154" s="13">
        <v>8500</v>
      </c>
      <c r="E154" s="14">
        <v>312.18</v>
      </c>
      <c r="F154" s="15">
        <v>4.0000000000000002E-4</v>
      </c>
      <c r="G154" s="15"/>
    </row>
    <row r="155" spans="1:7" x14ac:dyDescent="0.25">
      <c r="A155" s="12" t="s">
        <v>1502</v>
      </c>
      <c r="B155" s="30" t="s">
        <v>1503</v>
      </c>
      <c r="C155" s="30" t="s">
        <v>1326</v>
      </c>
      <c r="D155" s="13">
        <v>44000</v>
      </c>
      <c r="E155" s="14">
        <v>310.66000000000003</v>
      </c>
      <c r="F155" s="15">
        <v>4.0000000000000002E-4</v>
      </c>
      <c r="G155" s="15"/>
    </row>
    <row r="156" spans="1:7" x14ac:dyDescent="0.25">
      <c r="A156" s="12" t="s">
        <v>1504</v>
      </c>
      <c r="B156" s="30" t="s">
        <v>1505</v>
      </c>
      <c r="C156" s="30" t="s">
        <v>1491</v>
      </c>
      <c r="D156" s="13">
        <v>12825</v>
      </c>
      <c r="E156" s="14">
        <v>307.55</v>
      </c>
      <c r="F156" s="15">
        <v>4.0000000000000002E-4</v>
      </c>
      <c r="G156" s="15"/>
    </row>
    <row r="157" spans="1:7" x14ac:dyDescent="0.25">
      <c r="A157" s="12" t="s">
        <v>1506</v>
      </c>
      <c r="B157" s="30" t="s">
        <v>1507</v>
      </c>
      <c r="C157" s="30" t="s">
        <v>1221</v>
      </c>
      <c r="D157" s="13">
        <v>52000</v>
      </c>
      <c r="E157" s="14">
        <v>305.08</v>
      </c>
      <c r="F157" s="15">
        <v>2.9999999999999997E-4</v>
      </c>
      <c r="G157" s="15"/>
    </row>
    <row r="158" spans="1:7" x14ac:dyDescent="0.25">
      <c r="A158" s="12" t="s">
        <v>1508</v>
      </c>
      <c r="B158" s="30" t="s">
        <v>1509</v>
      </c>
      <c r="C158" s="30" t="s">
        <v>1205</v>
      </c>
      <c r="D158" s="13">
        <v>60200</v>
      </c>
      <c r="E158" s="14">
        <v>303.32</v>
      </c>
      <c r="F158" s="15">
        <v>2.9999999999999997E-4</v>
      </c>
      <c r="G158" s="15"/>
    </row>
    <row r="159" spans="1:7" x14ac:dyDescent="0.25">
      <c r="A159" s="12" t="s">
        <v>1510</v>
      </c>
      <c r="B159" s="30" t="s">
        <v>1511</v>
      </c>
      <c r="C159" s="30" t="s">
        <v>1310</v>
      </c>
      <c r="D159" s="13">
        <v>4575</v>
      </c>
      <c r="E159" s="14">
        <v>284.45999999999998</v>
      </c>
      <c r="F159" s="15">
        <v>2.9999999999999997E-4</v>
      </c>
      <c r="G159" s="15"/>
    </row>
    <row r="160" spans="1:7" x14ac:dyDescent="0.25">
      <c r="A160" s="12" t="s">
        <v>1512</v>
      </c>
      <c r="B160" s="30" t="s">
        <v>1513</v>
      </c>
      <c r="C160" s="30" t="s">
        <v>1461</v>
      </c>
      <c r="D160" s="13">
        <v>10800</v>
      </c>
      <c r="E160" s="14">
        <v>280.39</v>
      </c>
      <c r="F160" s="15">
        <v>2.9999999999999997E-4</v>
      </c>
      <c r="G160" s="15"/>
    </row>
    <row r="161" spans="1:7" x14ac:dyDescent="0.25">
      <c r="A161" s="12" t="s">
        <v>1514</v>
      </c>
      <c r="B161" s="30" t="s">
        <v>1515</v>
      </c>
      <c r="C161" s="30" t="s">
        <v>1263</v>
      </c>
      <c r="D161" s="13">
        <v>17000</v>
      </c>
      <c r="E161" s="14">
        <v>260.33</v>
      </c>
      <c r="F161" s="15">
        <v>2.9999999999999997E-4</v>
      </c>
      <c r="G161" s="15"/>
    </row>
    <row r="162" spans="1:7" x14ac:dyDescent="0.25">
      <c r="A162" s="12" t="s">
        <v>1516</v>
      </c>
      <c r="B162" s="30" t="s">
        <v>1517</v>
      </c>
      <c r="C162" s="30" t="s">
        <v>1304</v>
      </c>
      <c r="D162" s="13">
        <v>125000</v>
      </c>
      <c r="E162" s="14">
        <v>212.38</v>
      </c>
      <c r="F162" s="15">
        <v>2.0000000000000001E-4</v>
      </c>
      <c r="G162" s="15"/>
    </row>
    <row r="163" spans="1:7" x14ac:dyDescent="0.25">
      <c r="A163" s="12" t="s">
        <v>1518</v>
      </c>
      <c r="B163" s="30" t="s">
        <v>1519</v>
      </c>
      <c r="C163" s="30" t="s">
        <v>1243</v>
      </c>
      <c r="D163" s="13">
        <v>49500</v>
      </c>
      <c r="E163" s="14">
        <v>210.87</v>
      </c>
      <c r="F163" s="15">
        <v>2.0000000000000001E-4</v>
      </c>
      <c r="G163" s="15"/>
    </row>
    <row r="164" spans="1:7" x14ac:dyDescent="0.25">
      <c r="A164" s="12" t="s">
        <v>1520</v>
      </c>
      <c r="B164" s="30" t="s">
        <v>1521</v>
      </c>
      <c r="C164" s="30" t="s">
        <v>1491</v>
      </c>
      <c r="D164" s="13">
        <v>23100</v>
      </c>
      <c r="E164" s="14">
        <v>208.18</v>
      </c>
      <c r="F164" s="15">
        <v>2.0000000000000001E-4</v>
      </c>
      <c r="G164" s="15"/>
    </row>
    <row r="165" spans="1:7" x14ac:dyDescent="0.25">
      <c r="A165" s="12" t="s">
        <v>1522</v>
      </c>
      <c r="B165" s="30" t="s">
        <v>1523</v>
      </c>
      <c r="C165" s="30" t="s">
        <v>1446</v>
      </c>
      <c r="D165" s="13">
        <v>15500</v>
      </c>
      <c r="E165" s="14">
        <v>194.94</v>
      </c>
      <c r="F165" s="15">
        <v>2.0000000000000001E-4</v>
      </c>
      <c r="G165" s="15"/>
    </row>
    <row r="166" spans="1:7" x14ac:dyDescent="0.25">
      <c r="A166" s="12" t="s">
        <v>1524</v>
      </c>
      <c r="B166" s="30" t="s">
        <v>1525</v>
      </c>
      <c r="C166" s="30" t="s">
        <v>1331</v>
      </c>
      <c r="D166" s="13">
        <v>8109</v>
      </c>
      <c r="E166" s="14">
        <v>177.7</v>
      </c>
      <c r="F166" s="15">
        <v>2.0000000000000001E-4</v>
      </c>
      <c r="G166" s="15"/>
    </row>
    <row r="167" spans="1:7" x14ac:dyDescent="0.25">
      <c r="A167" s="12" t="s">
        <v>1526</v>
      </c>
      <c r="B167" s="30" t="s">
        <v>1527</v>
      </c>
      <c r="C167" s="30" t="s">
        <v>1168</v>
      </c>
      <c r="D167" s="13">
        <v>180000</v>
      </c>
      <c r="E167" s="14">
        <v>145.88999999999999</v>
      </c>
      <c r="F167" s="15">
        <v>2.0000000000000001E-4</v>
      </c>
      <c r="G167" s="15"/>
    </row>
    <row r="168" spans="1:7" x14ac:dyDescent="0.25">
      <c r="A168" s="12" t="s">
        <v>1528</v>
      </c>
      <c r="B168" s="30" t="s">
        <v>1529</v>
      </c>
      <c r="C168" s="30" t="s">
        <v>1266</v>
      </c>
      <c r="D168" s="13">
        <v>24000</v>
      </c>
      <c r="E168" s="14">
        <v>127.84</v>
      </c>
      <c r="F168" s="15">
        <v>1E-4</v>
      </c>
      <c r="G168" s="15"/>
    </row>
    <row r="169" spans="1:7" x14ac:dyDescent="0.25">
      <c r="A169" s="12" t="s">
        <v>1530</v>
      </c>
      <c r="B169" s="30" t="s">
        <v>1531</v>
      </c>
      <c r="C169" s="30" t="s">
        <v>1274</v>
      </c>
      <c r="D169" s="13">
        <v>4800</v>
      </c>
      <c r="E169" s="14">
        <v>127.43</v>
      </c>
      <c r="F169" s="15">
        <v>1E-4</v>
      </c>
      <c r="G169" s="15"/>
    </row>
    <row r="170" spans="1:7" x14ac:dyDescent="0.25">
      <c r="A170" s="12" t="s">
        <v>1532</v>
      </c>
      <c r="B170" s="30" t="s">
        <v>1533</v>
      </c>
      <c r="C170" s="30" t="s">
        <v>1240</v>
      </c>
      <c r="D170" s="13">
        <v>28900</v>
      </c>
      <c r="E170" s="14">
        <v>117.35</v>
      </c>
      <c r="F170" s="15">
        <v>1E-4</v>
      </c>
      <c r="G170" s="15"/>
    </row>
    <row r="171" spans="1:7" x14ac:dyDescent="0.25">
      <c r="A171" s="12" t="s">
        <v>1534</v>
      </c>
      <c r="B171" s="30" t="s">
        <v>1535</v>
      </c>
      <c r="C171" s="30" t="s">
        <v>1168</v>
      </c>
      <c r="D171" s="13">
        <v>18900</v>
      </c>
      <c r="E171" s="14">
        <v>106.68</v>
      </c>
      <c r="F171" s="15">
        <v>1E-4</v>
      </c>
      <c r="G171" s="15"/>
    </row>
    <row r="172" spans="1:7" x14ac:dyDescent="0.25">
      <c r="A172" s="12" t="s">
        <v>1536</v>
      </c>
      <c r="B172" s="30" t="s">
        <v>1537</v>
      </c>
      <c r="C172" s="30" t="s">
        <v>1331</v>
      </c>
      <c r="D172" s="13">
        <v>900</v>
      </c>
      <c r="E172" s="14">
        <v>89.03</v>
      </c>
      <c r="F172" s="15">
        <v>1E-4</v>
      </c>
      <c r="G172" s="15"/>
    </row>
    <row r="173" spans="1:7" x14ac:dyDescent="0.25">
      <c r="A173" s="12" t="s">
        <v>1538</v>
      </c>
      <c r="B173" s="30" t="s">
        <v>1539</v>
      </c>
      <c r="C173" s="30" t="s">
        <v>1274</v>
      </c>
      <c r="D173" s="13">
        <v>900</v>
      </c>
      <c r="E173" s="14">
        <v>47.41</v>
      </c>
      <c r="F173" s="15">
        <v>1E-4</v>
      </c>
      <c r="G173" s="15"/>
    </row>
    <row r="174" spans="1:7" x14ac:dyDescent="0.25">
      <c r="A174" s="12" t="s">
        <v>1540</v>
      </c>
      <c r="B174" s="30" t="s">
        <v>1541</v>
      </c>
      <c r="C174" s="30" t="s">
        <v>1243</v>
      </c>
      <c r="D174" s="13">
        <v>5000</v>
      </c>
      <c r="E174" s="14">
        <v>28.27</v>
      </c>
      <c r="F174" s="15">
        <v>0</v>
      </c>
      <c r="G174" s="15"/>
    </row>
    <row r="175" spans="1:7" x14ac:dyDescent="0.25">
      <c r="A175" s="12" t="s">
        <v>1542</v>
      </c>
      <c r="B175" s="30" t="s">
        <v>1543</v>
      </c>
      <c r="C175" s="30" t="s">
        <v>1323</v>
      </c>
      <c r="D175" s="13">
        <v>1400</v>
      </c>
      <c r="E175" s="14">
        <v>16.32</v>
      </c>
      <c r="F175" s="15">
        <v>0</v>
      </c>
      <c r="G175" s="15"/>
    </row>
    <row r="176" spans="1:7" x14ac:dyDescent="0.25">
      <c r="A176" s="12" t="s">
        <v>1544</v>
      </c>
      <c r="B176" s="30" t="s">
        <v>1545</v>
      </c>
      <c r="C176" s="30" t="s">
        <v>1240</v>
      </c>
      <c r="D176" s="13">
        <v>500</v>
      </c>
      <c r="E176" s="14">
        <v>13.33</v>
      </c>
      <c r="F176" s="15">
        <v>0</v>
      </c>
      <c r="G176" s="15"/>
    </row>
    <row r="177" spans="1:7" x14ac:dyDescent="0.25">
      <c r="A177" s="16" t="s">
        <v>124</v>
      </c>
      <c r="B177" s="31"/>
      <c r="C177" s="31"/>
      <c r="D177" s="17"/>
      <c r="E177" s="37">
        <v>664097.87</v>
      </c>
      <c r="F177" s="38">
        <v>0.75719999999999998</v>
      </c>
      <c r="G177" s="20"/>
    </row>
    <row r="178" spans="1:7" x14ac:dyDescent="0.25">
      <c r="A178" s="16" t="s">
        <v>1546</v>
      </c>
      <c r="B178" s="30"/>
      <c r="C178" s="30"/>
      <c r="D178" s="13"/>
      <c r="E178" s="14"/>
      <c r="F178" s="15"/>
      <c r="G178" s="15"/>
    </row>
    <row r="179" spans="1:7" x14ac:dyDescent="0.25">
      <c r="A179" s="16" t="s">
        <v>124</v>
      </c>
      <c r="B179" s="30"/>
      <c r="C179" s="30"/>
      <c r="D179" s="13"/>
      <c r="E179" s="39" t="s">
        <v>118</v>
      </c>
      <c r="F179" s="40" t="s">
        <v>118</v>
      </c>
      <c r="G179" s="15"/>
    </row>
    <row r="180" spans="1:7" x14ac:dyDescent="0.25">
      <c r="A180" s="21" t="s">
        <v>156</v>
      </c>
      <c r="B180" s="32"/>
      <c r="C180" s="32"/>
      <c r="D180" s="22"/>
      <c r="E180" s="27">
        <v>664097.87</v>
      </c>
      <c r="F180" s="28">
        <v>0.75719999999999998</v>
      </c>
      <c r="G180" s="20"/>
    </row>
    <row r="181" spans="1:7" x14ac:dyDescent="0.25">
      <c r="A181" s="12"/>
      <c r="B181" s="30"/>
      <c r="C181" s="30"/>
      <c r="D181" s="13"/>
      <c r="E181" s="14"/>
      <c r="F181" s="15"/>
      <c r="G181" s="15"/>
    </row>
    <row r="182" spans="1:7" x14ac:dyDescent="0.25">
      <c r="A182" s="16" t="s">
        <v>1547</v>
      </c>
      <c r="B182" s="30"/>
      <c r="C182" s="30"/>
      <c r="D182" s="13"/>
      <c r="E182" s="14"/>
      <c r="F182" s="15"/>
      <c r="G182" s="15"/>
    </row>
    <row r="183" spans="1:7" x14ac:dyDescent="0.25">
      <c r="A183" s="16" t="s">
        <v>1548</v>
      </c>
      <c r="B183" s="30"/>
      <c r="C183" s="30"/>
      <c r="D183" s="13"/>
      <c r="E183" s="14"/>
      <c r="F183" s="15"/>
      <c r="G183" s="15"/>
    </row>
    <row r="184" spans="1:7" x14ac:dyDescent="0.25">
      <c r="A184" s="12" t="s">
        <v>1549</v>
      </c>
      <c r="B184" s="30"/>
      <c r="C184" s="30" t="s">
        <v>1240</v>
      </c>
      <c r="D184" s="41">
        <v>-500</v>
      </c>
      <c r="E184" s="23">
        <v>-13.38</v>
      </c>
      <c r="F184" s="24">
        <v>-1.5E-5</v>
      </c>
      <c r="G184" s="15"/>
    </row>
    <row r="185" spans="1:7" x14ac:dyDescent="0.25">
      <c r="A185" s="12" t="s">
        <v>1550</v>
      </c>
      <c r="B185" s="30"/>
      <c r="C185" s="30" t="s">
        <v>1323</v>
      </c>
      <c r="D185" s="41">
        <v>-1400</v>
      </c>
      <c r="E185" s="23">
        <v>-16.41</v>
      </c>
      <c r="F185" s="24">
        <v>-1.8E-5</v>
      </c>
      <c r="G185" s="15"/>
    </row>
    <row r="186" spans="1:7" x14ac:dyDescent="0.25">
      <c r="A186" s="12" t="s">
        <v>1551</v>
      </c>
      <c r="B186" s="30"/>
      <c r="C186" s="30" t="s">
        <v>1243</v>
      </c>
      <c r="D186" s="41">
        <v>-5000</v>
      </c>
      <c r="E186" s="23">
        <v>-28.49</v>
      </c>
      <c r="F186" s="24">
        <v>-3.1999999999999999E-5</v>
      </c>
      <c r="G186" s="15"/>
    </row>
    <row r="187" spans="1:7" x14ac:dyDescent="0.25">
      <c r="A187" s="12" t="s">
        <v>1552</v>
      </c>
      <c r="B187" s="30"/>
      <c r="C187" s="30" t="s">
        <v>1274</v>
      </c>
      <c r="D187" s="41">
        <v>-900</v>
      </c>
      <c r="E187" s="23">
        <v>-47.75</v>
      </c>
      <c r="F187" s="24">
        <v>-5.3999999999999998E-5</v>
      </c>
      <c r="G187" s="15"/>
    </row>
    <row r="188" spans="1:7" x14ac:dyDescent="0.25">
      <c r="A188" s="12" t="s">
        <v>1553</v>
      </c>
      <c r="B188" s="30"/>
      <c r="C188" s="30" t="s">
        <v>1331</v>
      </c>
      <c r="D188" s="41">
        <v>-900</v>
      </c>
      <c r="E188" s="23">
        <v>-89.56</v>
      </c>
      <c r="F188" s="24">
        <v>-1.02E-4</v>
      </c>
      <c r="G188" s="15"/>
    </row>
    <row r="189" spans="1:7" x14ac:dyDescent="0.25">
      <c r="A189" s="12" t="s">
        <v>1554</v>
      </c>
      <c r="B189" s="30"/>
      <c r="C189" s="30" t="s">
        <v>1168</v>
      </c>
      <c r="D189" s="41">
        <v>-18900</v>
      </c>
      <c r="E189" s="23">
        <v>-107.62</v>
      </c>
      <c r="F189" s="24">
        <v>-1.22E-4</v>
      </c>
      <c r="G189" s="15"/>
    </row>
    <row r="190" spans="1:7" x14ac:dyDescent="0.25">
      <c r="A190" s="12" t="s">
        <v>1555</v>
      </c>
      <c r="B190" s="30"/>
      <c r="C190" s="30" t="s">
        <v>1240</v>
      </c>
      <c r="D190" s="41">
        <v>-28900</v>
      </c>
      <c r="E190" s="23">
        <v>-118.1</v>
      </c>
      <c r="F190" s="24">
        <v>-1.34E-4</v>
      </c>
      <c r="G190" s="15"/>
    </row>
    <row r="191" spans="1:7" x14ac:dyDescent="0.25">
      <c r="A191" s="12" t="s">
        <v>1556</v>
      </c>
      <c r="B191" s="30"/>
      <c r="C191" s="30" t="s">
        <v>1274</v>
      </c>
      <c r="D191" s="41">
        <v>-4800</v>
      </c>
      <c r="E191" s="23">
        <v>-127.26</v>
      </c>
      <c r="F191" s="24">
        <v>-1.45E-4</v>
      </c>
      <c r="G191" s="15"/>
    </row>
    <row r="192" spans="1:7" x14ac:dyDescent="0.25">
      <c r="A192" s="12" t="s">
        <v>1557</v>
      </c>
      <c r="B192" s="30"/>
      <c r="C192" s="30" t="s">
        <v>1266</v>
      </c>
      <c r="D192" s="41">
        <v>-24000</v>
      </c>
      <c r="E192" s="23">
        <v>-128.5</v>
      </c>
      <c r="F192" s="24">
        <v>-1.46E-4</v>
      </c>
      <c r="G192" s="15"/>
    </row>
    <row r="193" spans="1:7" x14ac:dyDescent="0.25">
      <c r="A193" s="12" t="s">
        <v>1558</v>
      </c>
      <c r="B193" s="30"/>
      <c r="C193" s="30" t="s">
        <v>1168</v>
      </c>
      <c r="D193" s="41">
        <v>-180000</v>
      </c>
      <c r="E193" s="23">
        <v>-146.61000000000001</v>
      </c>
      <c r="F193" s="24">
        <v>-1.6699999999999999E-4</v>
      </c>
      <c r="G193" s="15"/>
    </row>
    <row r="194" spans="1:7" x14ac:dyDescent="0.25">
      <c r="A194" s="12" t="s">
        <v>1559</v>
      </c>
      <c r="B194" s="30"/>
      <c r="C194" s="30" t="s">
        <v>1331</v>
      </c>
      <c r="D194" s="41">
        <v>-8109</v>
      </c>
      <c r="E194" s="23">
        <v>-178.92</v>
      </c>
      <c r="F194" s="24">
        <v>-2.04E-4</v>
      </c>
      <c r="G194" s="15"/>
    </row>
    <row r="195" spans="1:7" x14ac:dyDescent="0.25">
      <c r="A195" s="12" t="s">
        <v>1560</v>
      </c>
      <c r="B195" s="30"/>
      <c r="C195" s="30" t="s">
        <v>1446</v>
      </c>
      <c r="D195" s="41">
        <v>-15500</v>
      </c>
      <c r="E195" s="23">
        <v>-195.74</v>
      </c>
      <c r="F195" s="24">
        <v>-2.23E-4</v>
      </c>
      <c r="G195" s="15"/>
    </row>
    <row r="196" spans="1:7" x14ac:dyDescent="0.25">
      <c r="A196" s="12" t="s">
        <v>1561</v>
      </c>
      <c r="B196" s="30"/>
      <c r="C196" s="30" t="s">
        <v>1491</v>
      </c>
      <c r="D196" s="41">
        <v>-23100</v>
      </c>
      <c r="E196" s="23">
        <v>-209.11</v>
      </c>
      <c r="F196" s="24">
        <v>-2.3800000000000001E-4</v>
      </c>
      <c r="G196" s="15"/>
    </row>
    <row r="197" spans="1:7" x14ac:dyDescent="0.25">
      <c r="A197" s="12" t="s">
        <v>1562</v>
      </c>
      <c r="B197" s="30"/>
      <c r="C197" s="30" t="s">
        <v>1243</v>
      </c>
      <c r="D197" s="41">
        <v>-49500</v>
      </c>
      <c r="E197" s="23">
        <v>-210.85</v>
      </c>
      <c r="F197" s="24">
        <v>-2.4000000000000001E-4</v>
      </c>
      <c r="G197" s="15"/>
    </row>
    <row r="198" spans="1:7" x14ac:dyDescent="0.25">
      <c r="A198" s="12" t="s">
        <v>1563</v>
      </c>
      <c r="B198" s="30"/>
      <c r="C198" s="30" t="s">
        <v>1304</v>
      </c>
      <c r="D198" s="41">
        <v>-125000</v>
      </c>
      <c r="E198" s="23">
        <v>-214</v>
      </c>
      <c r="F198" s="24">
        <v>-2.4399999999999999E-4</v>
      </c>
      <c r="G198" s="15"/>
    </row>
    <row r="199" spans="1:7" x14ac:dyDescent="0.25">
      <c r="A199" s="12" t="s">
        <v>1564</v>
      </c>
      <c r="B199" s="30"/>
      <c r="C199" s="30" t="s">
        <v>1263</v>
      </c>
      <c r="D199" s="41">
        <v>-17000</v>
      </c>
      <c r="E199" s="23">
        <v>-261.32</v>
      </c>
      <c r="F199" s="24">
        <v>-2.9799999999999998E-4</v>
      </c>
      <c r="G199" s="15"/>
    </row>
    <row r="200" spans="1:7" x14ac:dyDescent="0.25">
      <c r="A200" s="12" t="s">
        <v>1565</v>
      </c>
      <c r="B200" s="30"/>
      <c r="C200" s="30" t="s">
        <v>1461</v>
      </c>
      <c r="D200" s="41">
        <v>-10800</v>
      </c>
      <c r="E200" s="23">
        <v>-281.69</v>
      </c>
      <c r="F200" s="24">
        <v>-3.21E-4</v>
      </c>
      <c r="G200" s="15"/>
    </row>
    <row r="201" spans="1:7" x14ac:dyDescent="0.25">
      <c r="A201" s="12" t="s">
        <v>1566</v>
      </c>
      <c r="B201" s="30"/>
      <c r="C201" s="30" t="s">
        <v>1310</v>
      </c>
      <c r="D201" s="41">
        <v>-4575</v>
      </c>
      <c r="E201" s="23">
        <v>-285.3</v>
      </c>
      <c r="F201" s="24">
        <v>-3.2499999999999999E-4</v>
      </c>
      <c r="G201" s="15"/>
    </row>
    <row r="202" spans="1:7" x14ac:dyDescent="0.25">
      <c r="A202" s="12" t="s">
        <v>1567</v>
      </c>
      <c r="B202" s="30"/>
      <c r="C202" s="30" t="s">
        <v>1205</v>
      </c>
      <c r="D202" s="41">
        <v>-60200</v>
      </c>
      <c r="E202" s="23">
        <v>-305.12</v>
      </c>
      <c r="F202" s="24">
        <v>-3.4699999999999998E-4</v>
      </c>
      <c r="G202" s="15"/>
    </row>
    <row r="203" spans="1:7" x14ac:dyDescent="0.25">
      <c r="A203" s="12" t="s">
        <v>1568</v>
      </c>
      <c r="B203" s="30"/>
      <c r="C203" s="30" t="s">
        <v>1221</v>
      </c>
      <c r="D203" s="41">
        <v>-52000</v>
      </c>
      <c r="E203" s="23">
        <v>-306.27999999999997</v>
      </c>
      <c r="F203" s="24">
        <v>-3.4900000000000003E-4</v>
      </c>
      <c r="G203" s="15"/>
    </row>
    <row r="204" spans="1:7" x14ac:dyDescent="0.25">
      <c r="A204" s="12" t="s">
        <v>1569</v>
      </c>
      <c r="B204" s="30"/>
      <c r="C204" s="30" t="s">
        <v>1491</v>
      </c>
      <c r="D204" s="41">
        <v>-12825</v>
      </c>
      <c r="E204" s="23">
        <v>-309.7</v>
      </c>
      <c r="F204" s="24">
        <v>-3.5300000000000002E-4</v>
      </c>
      <c r="G204" s="15"/>
    </row>
    <row r="205" spans="1:7" x14ac:dyDescent="0.25">
      <c r="A205" s="12" t="s">
        <v>1570</v>
      </c>
      <c r="B205" s="30"/>
      <c r="C205" s="30" t="s">
        <v>1326</v>
      </c>
      <c r="D205" s="41">
        <v>-44000</v>
      </c>
      <c r="E205" s="23">
        <v>-313.14999999999998</v>
      </c>
      <c r="F205" s="24">
        <v>-3.57E-4</v>
      </c>
      <c r="G205" s="15"/>
    </row>
    <row r="206" spans="1:7" x14ac:dyDescent="0.25">
      <c r="A206" s="12" t="s">
        <v>1571</v>
      </c>
      <c r="B206" s="30"/>
      <c r="C206" s="30" t="s">
        <v>1466</v>
      </c>
      <c r="D206" s="41">
        <v>-8500</v>
      </c>
      <c r="E206" s="23">
        <v>-313.47000000000003</v>
      </c>
      <c r="F206" s="24">
        <v>-3.57E-4</v>
      </c>
      <c r="G206" s="15"/>
    </row>
    <row r="207" spans="1:7" x14ac:dyDescent="0.25">
      <c r="A207" s="12" t="s">
        <v>1572</v>
      </c>
      <c r="B207" s="30"/>
      <c r="C207" s="30" t="s">
        <v>1208</v>
      </c>
      <c r="D207" s="41">
        <v>-21000</v>
      </c>
      <c r="E207" s="23">
        <v>-336.98</v>
      </c>
      <c r="F207" s="24">
        <v>-3.8400000000000001E-4</v>
      </c>
      <c r="G207" s="15"/>
    </row>
    <row r="208" spans="1:7" x14ac:dyDescent="0.25">
      <c r="A208" s="12" t="s">
        <v>1573</v>
      </c>
      <c r="B208" s="30"/>
      <c r="C208" s="30" t="s">
        <v>1240</v>
      </c>
      <c r="D208" s="41">
        <v>-26000</v>
      </c>
      <c r="E208" s="23">
        <v>-385.88</v>
      </c>
      <c r="F208" s="24">
        <v>-4.4000000000000002E-4</v>
      </c>
      <c r="G208" s="15"/>
    </row>
    <row r="209" spans="1:7" x14ac:dyDescent="0.25">
      <c r="A209" s="12" t="s">
        <v>1574</v>
      </c>
      <c r="B209" s="30"/>
      <c r="C209" s="30" t="s">
        <v>1453</v>
      </c>
      <c r="D209" s="41">
        <v>-74400</v>
      </c>
      <c r="E209" s="23">
        <v>-386.32</v>
      </c>
      <c r="F209" s="24">
        <v>-4.4000000000000002E-4</v>
      </c>
      <c r="G209" s="15"/>
    </row>
    <row r="210" spans="1:7" x14ac:dyDescent="0.25">
      <c r="A210" s="12" t="s">
        <v>1575</v>
      </c>
      <c r="B210" s="30"/>
      <c r="C210" s="30" t="s">
        <v>1326</v>
      </c>
      <c r="D210" s="41">
        <v>-24800</v>
      </c>
      <c r="E210" s="23">
        <v>-399.97</v>
      </c>
      <c r="F210" s="24">
        <v>-4.5600000000000003E-4</v>
      </c>
      <c r="G210" s="15"/>
    </row>
    <row r="211" spans="1:7" x14ac:dyDescent="0.25">
      <c r="A211" s="12" t="s">
        <v>1576</v>
      </c>
      <c r="B211" s="30"/>
      <c r="C211" s="30" t="s">
        <v>1491</v>
      </c>
      <c r="D211" s="41">
        <v>-30100</v>
      </c>
      <c r="E211" s="23">
        <v>-407.99</v>
      </c>
      <c r="F211" s="24">
        <v>-4.6500000000000003E-4</v>
      </c>
      <c r="G211" s="15"/>
    </row>
    <row r="212" spans="1:7" x14ac:dyDescent="0.25">
      <c r="A212" s="12" t="s">
        <v>1577</v>
      </c>
      <c r="B212" s="30"/>
      <c r="C212" s="30" t="s">
        <v>1168</v>
      </c>
      <c r="D212" s="41">
        <v>-315000</v>
      </c>
      <c r="E212" s="23">
        <v>-428.87</v>
      </c>
      <c r="F212" s="24">
        <v>-4.8899999999999996E-4</v>
      </c>
      <c r="G212" s="15"/>
    </row>
    <row r="213" spans="1:7" x14ac:dyDescent="0.25">
      <c r="A213" s="12" t="s">
        <v>1578</v>
      </c>
      <c r="B213" s="30"/>
      <c r="C213" s="30" t="s">
        <v>1240</v>
      </c>
      <c r="D213" s="41">
        <v>-49500</v>
      </c>
      <c r="E213" s="23">
        <v>-469.01</v>
      </c>
      <c r="F213" s="24">
        <v>-5.3399999999999997E-4</v>
      </c>
      <c r="G213" s="15"/>
    </row>
    <row r="214" spans="1:7" x14ac:dyDescent="0.25">
      <c r="A214" s="12" t="s">
        <v>1579</v>
      </c>
      <c r="B214" s="30"/>
      <c r="C214" s="30" t="s">
        <v>1198</v>
      </c>
      <c r="D214" s="41">
        <v>-10050</v>
      </c>
      <c r="E214" s="23">
        <v>-536.42999999999995</v>
      </c>
      <c r="F214" s="24">
        <v>-6.11E-4</v>
      </c>
      <c r="G214" s="15"/>
    </row>
    <row r="215" spans="1:7" x14ac:dyDescent="0.25">
      <c r="A215" s="12" t="s">
        <v>1580</v>
      </c>
      <c r="B215" s="30"/>
      <c r="C215" s="30" t="s">
        <v>1240</v>
      </c>
      <c r="D215" s="41">
        <v>-202500</v>
      </c>
      <c r="E215" s="23">
        <v>-564.57000000000005</v>
      </c>
      <c r="F215" s="24">
        <v>-6.4300000000000002E-4</v>
      </c>
      <c r="G215" s="15"/>
    </row>
    <row r="216" spans="1:7" x14ac:dyDescent="0.25">
      <c r="A216" s="12" t="s">
        <v>1581</v>
      </c>
      <c r="B216" s="30"/>
      <c r="C216" s="30" t="s">
        <v>1453</v>
      </c>
      <c r="D216" s="41">
        <v>-153600</v>
      </c>
      <c r="E216" s="23">
        <v>-576.84</v>
      </c>
      <c r="F216" s="24">
        <v>-6.5700000000000003E-4</v>
      </c>
      <c r="G216" s="15"/>
    </row>
    <row r="217" spans="1:7" x14ac:dyDescent="0.25">
      <c r="A217" s="12" t="s">
        <v>1582</v>
      </c>
      <c r="B217" s="30"/>
      <c r="C217" s="30" t="s">
        <v>1208</v>
      </c>
      <c r="D217" s="41">
        <v>-216000</v>
      </c>
      <c r="E217" s="23">
        <v>-615.28</v>
      </c>
      <c r="F217" s="24">
        <v>-7.0100000000000002E-4</v>
      </c>
      <c r="G217" s="15"/>
    </row>
    <row r="218" spans="1:7" x14ac:dyDescent="0.25">
      <c r="A218" s="12" t="s">
        <v>1583</v>
      </c>
      <c r="B218" s="30"/>
      <c r="C218" s="30" t="s">
        <v>1466</v>
      </c>
      <c r="D218" s="41">
        <v>-180500</v>
      </c>
      <c r="E218" s="23">
        <v>-634.91</v>
      </c>
      <c r="F218" s="24">
        <v>-7.2400000000000003E-4</v>
      </c>
      <c r="G218" s="15"/>
    </row>
    <row r="219" spans="1:7" x14ac:dyDescent="0.25">
      <c r="A219" s="12" t="s">
        <v>1584</v>
      </c>
      <c r="B219" s="30"/>
      <c r="C219" s="30" t="s">
        <v>1266</v>
      </c>
      <c r="D219" s="41">
        <v>-37000</v>
      </c>
      <c r="E219" s="23">
        <v>-636.66</v>
      </c>
      <c r="F219" s="24">
        <v>-7.2599999999999997E-4</v>
      </c>
      <c r="G219" s="15"/>
    </row>
    <row r="220" spans="1:7" x14ac:dyDescent="0.25">
      <c r="A220" s="12" t="s">
        <v>1585</v>
      </c>
      <c r="B220" s="30"/>
      <c r="C220" s="30" t="s">
        <v>1301</v>
      </c>
      <c r="D220" s="41">
        <v>-59000</v>
      </c>
      <c r="E220" s="23">
        <v>-681.8</v>
      </c>
      <c r="F220" s="24">
        <v>-7.7700000000000002E-4</v>
      </c>
      <c r="G220" s="15"/>
    </row>
    <row r="221" spans="1:7" x14ac:dyDescent="0.25">
      <c r="A221" s="12" t="s">
        <v>1586</v>
      </c>
      <c r="B221" s="30"/>
      <c r="C221" s="30" t="s">
        <v>1466</v>
      </c>
      <c r="D221" s="41">
        <v>-63700</v>
      </c>
      <c r="E221" s="23">
        <v>-684.78</v>
      </c>
      <c r="F221" s="24">
        <v>-7.7999999999999999E-4</v>
      </c>
      <c r="G221" s="15"/>
    </row>
    <row r="222" spans="1:7" x14ac:dyDescent="0.25">
      <c r="A222" s="12" t="s">
        <v>1587</v>
      </c>
      <c r="B222" s="30"/>
      <c r="C222" s="30" t="s">
        <v>1271</v>
      </c>
      <c r="D222" s="41">
        <v>-212400</v>
      </c>
      <c r="E222" s="23">
        <v>-684.99</v>
      </c>
      <c r="F222" s="24">
        <v>-7.8100000000000001E-4</v>
      </c>
      <c r="G222" s="15"/>
    </row>
    <row r="223" spans="1:7" x14ac:dyDescent="0.25">
      <c r="A223" s="12" t="s">
        <v>1588</v>
      </c>
      <c r="B223" s="30"/>
      <c r="C223" s="30" t="s">
        <v>1466</v>
      </c>
      <c r="D223" s="41">
        <v>-152100</v>
      </c>
      <c r="E223" s="23">
        <v>-719.81</v>
      </c>
      <c r="F223" s="24">
        <v>-8.1999999999999998E-4</v>
      </c>
      <c r="G223" s="15"/>
    </row>
    <row r="224" spans="1:7" x14ac:dyDescent="0.25">
      <c r="A224" s="12" t="s">
        <v>1589</v>
      </c>
      <c r="B224" s="30"/>
      <c r="C224" s="30" t="s">
        <v>1183</v>
      </c>
      <c r="D224" s="41">
        <v>-209250</v>
      </c>
      <c r="E224" s="23">
        <v>-782.49</v>
      </c>
      <c r="F224" s="24">
        <v>-8.92E-4</v>
      </c>
      <c r="G224" s="15"/>
    </row>
    <row r="225" spans="1:7" x14ac:dyDescent="0.25">
      <c r="A225" s="12" t="s">
        <v>1590</v>
      </c>
      <c r="B225" s="30"/>
      <c r="C225" s="30" t="s">
        <v>1461</v>
      </c>
      <c r="D225" s="41">
        <v>-16000</v>
      </c>
      <c r="E225" s="23">
        <v>-798</v>
      </c>
      <c r="F225" s="24">
        <v>-9.1E-4</v>
      </c>
      <c r="G225" s="15"/>
    </row>
    <row r="226" spans="1:7" x14ac:dyDescent="0.25">
      <c r="A226" s="12" t="s">
        <v>1591</v>
      </c>
      <c r="B226" s="30"/>
      <c r="C226" s="30" t="s">
        <v>1458</v>
      </c>
      <c r="D226" s="41">
        <v>-2370</v>
      </c>
      <c r="E226" s="23">
        <v>-819.06</v>
      </c>
      <c r="F226" s="24">
        <v>-9.3400000000000004E-4</v>
      </c>
      <c r="G226" s="15"/>
    </row>
    <row r="227" spans="1:7" x14ac:dyDescent="0.25">
      <c r="A227" s="12" t="s">
        <v>1592</v>
      </c>
      <c r="B227" s="30"/>
      <c r="C227" s="30" t="s">
        <v>1356</v>
      </c>
      <c r="D227" s="41">
        <v>-17700</v>
      </c>
      <c r="E227" s="23">
        <v>-831.25</v>
      </c>
      <c r="F227" s="24">
        <v>-9.4799999999999995E-4</v>
      </c>
      <c r="G227" s="15"/>
    </row>
    <row r="228" spans="1:7" x14ac:dyDescent="0.25">
      <c r="A228" s="12" t="s">
        <v>1593</v>
      </c>
      <c r="B228" s="30"/>
      <c r="C228" s="30" t="s">
        <v>1453</v>
      </c>
      <c r="D228" s="41">
        <v>-70200</v>
      </c>
      <c r="E228" s="23">
        <v>-839.8</v>
      </c>
      <c r="F228" s="24">
        <v>-9.5699999999999995E-4</v>
      </c>
      <c r="G228" s="15"/>
    </row>
    <row r="229" spans="1:7" x14ac:dyDescent="0.25">
      <c r="A229" s="12" t="s">
        <v>1594</v>
      </c>
      <c r="B229" s="30"/>
      <c r="C229" s="30" t="s">
        <v>1263</v>
      </c>
      <c r="D229" s="41">
        <v>-295200</v>
      </c>
      <c r="E229" s="23">
        <v>-865.67</v>
      </c>
      <c r="F229" s="24">
        <v>-9.8700000000000003E-4</v>
      </c>
      <c r="G229" s="15"/>
    </row>
    <row r="230" spans="1:7" x14ac:dyDescent="0.25">
      <c r="A230" s="12" t="s">
        <v>1595</v>
      </c>
      <c r="B230" s="30"/>
      <c r="C230" s="30" t="s">
        <v>1274</v>
      </c>
      <c r="D230" s="41">
        <v>-24000</v>
      </c>
      <c r="E230" s="23">
        <v>-936.25</v>
      </c>
      <c r="F230" s="24">
        <v>-1.067E-3</v>
      </c>
      <c r="G230" s="15"/>
    </row>
    <row r="231" spans="1:7" x14ac:dyDescent="0.25">
      <c r="A231" s="12" t="s">
        <v>1596</v>
      </c>
      <c r="B231" s="30"/>
      <c r="C231" s="30" t="s">
        <v>1446</v>
      </c>
      <c r="D231" s="41">
        <v>-173750</v>
      </c>
      <c r="E231" s="23">
        <v>-939.55</v>
      </c>
      <c r="F231" s="24">
        <v>-1.0709999999999999E-3</v>
      </c>
      <c r="G231" s="15"/>
    </row>
    <row r="232" spans="1:7" x14ac:dyDescent="0.25">
      <c r="A232" s="12" t="s">
        <v>1597</v>
      </c>
      <c r="B232" s="30"/>
      <c r="C232" s="30" t="s">
        <v>1331</v>
      </c>
      <c r="D232" s="41">
        <v>-3675</v>
      </c>
      <c r="E232" s="23">
        <v>-944.58</v>
      </c>
      <c r="F232" s="24">
        <v>-1.077E-3</v>
      </c>
      <c r="G232" s="15"/>
    </row>
    <row r="233" spans="1:7" x14ac:dyDescent="0.25">
      <c r="A233" s="12" t="s">
        <v>1598</v>
      </c>
      <c r="B233" s="30"/>
      <c r="C233" s="30" t="s">
        <v>1310</v>
      </c>
      <c r="D233" s="41">
        <v>-31500</v>
      </c>
      <c r="E233" s="23">
        <v>-958.15</v>
      </c>
      <c r="F233" s="24">
        <v>-1.0920000000000001E-3</v>
      </c>
      <c r="G233" s="15"/>
    </row>
    <row r="234" spans="1:7" x14ac:dyDescent="0.25">
      <c r="A234" s="12" t="s">
        <v>1599</v>
      </c>
      <c r="B234" s="30"/>
      <c r="C234" s="30" t="s">
        <v>1263</v>
      </c>
      <c r="D234" s="41">
        <v>-34200</v>
      </c>
      <c r="E234" s="23">
        <v>-972</v>
      </c>
      <c r="F234" s="24">
        <v>-1.108E-3</v>
      </c>
      <c r="G234" s="15"/>
    </row>
    <row r="235" spans="1:7" x14ac:dyDescent="0.25">
      <c r="A235" s="12" t="s">
        <v>1600</v>
      </c>
      <c r="B235" s="30"/>
      <c r="C235" s="30" t="s">
        <v>1208</v>
      </c>
      <c r="D235" s="41">
        <v>-561600</v>
      </c>
      <c r="E235" s="23">
        <v>-1039.52</v>
      </c>
      <c r="F235" s="24">
        <v>-1.1850000000000001E-3</v>
      </c>
      <c r="G235" s="15"/>
    </row>
    <row r="236" spans="1:7" x14ac:dyDescent="0.25">
      <c r="A236" s="12" t="s">
        <v>1601</v>
      </c>
      <c r="B236" s="30"/>
      <c r="C236" s="30" t="s">
        <v>1331</v>
      </c>
      <c r="D236" s="41">
        <v>-23250</v>
      </c>
      <c r="E236" s="23">
        <v>-1052.19</v>
      </c>
      <c r="F236" s="24">
        <v>-1.1999999999999999E-3</v>
      </c>
      <c r="G236" s="15"/>
    </row>
    <row r="237" spans="1:7" x14ac:dyDescent="0.25">
      <c r="A237" s="12" t="s">
        <v>1602</v>
      </c>
      <c r="B237" s="30"/>
      <c r="C237" s="30" t="s">
        <v>1243</v>
      </c>
      <c r="D237" s="41">
        <v>-74400</v>
      </c>
      <c r="E237" s="23">
        <v>-1113.4000000000001</v>
      </c>
      <c r="F237" s="24">
        <v>-1.2689999999999999E-3</v>
      </c>
      <c r="G237" s="15"/>
    </row>
    <row r="238" spans="1:7" x14ac:dyDescent="0.25">
      <c r="A238" s="12" t="s">
        <v>1603</v>
      </c>
      <c r="B238" s="30"/>
      <c r="C238" s="30" t="s">
        <v>1310</v>
      </c>
      <c r="D238" s="41">
        <v>-184600</v>
      </c>
      <c r="E238" s="23">
        <v>-1192.1500000000001</v>
      </c>
      <c r="F238" s="24">
        <v>-1.359E-3</v>
      </c>
      <c r="G238" s="15"/>
    </row>
    <row r="239" spans="1:7" x14ac:dyDescent="0.25">
      <c r="A239" s="12" t="s">
        <v>1604</v>
      </c>
      <c r="B239" s="30"/>
      <c r="C239" s="30" t="s">
        <v>1221</v>
      </c>
      <c r="D239" s="41">
        <v>-257500</v>
      </c>
      <c r="E239" s="23">
        <v>-1201.8800000000001</v>
      </c>
      <c r="F239" s="24">
        <v>-1.3699999999999999E-3</v>
      </c>
      <c r="G239" s="15"/>
    </row>
    <row r="240" spans="1:7" x14ac:dyDescent="0.25">
      <c r="A240" s="12" t="s">
        <v>1605</v>
      </c>
      <c r="B240" s="30"/>
      <c r="C240" s="30" t="s">
        <v>1198</v>
      </c>
      <c r="D240" s="41">
        <v>-16000</v>
      </c>
      <c r="E240" s="23">
        <v>-1238.06</v>
      </c>
      <c r="F240" s="24">
        <v>-1.4120000000000001E-3</v>
      </c>
      <c r="G240" s="15"/>
    </row>
    <row r="241" spans="1:7" x14ac:dyDescent="0.25">
      <c r="A241" s="12" t="s">
        <v>1606</v>
      </c>
      <c r="B241" s="30"/>
      <c r="C241" s="30" t="s">
        <v>1331</v>
      </c>
      <c r="D241" s="41">
        <v>-46800</v>
      </c>
      <c r="E241" s="23">
        <v>-1241.58</v>
      </c>
      <c r="F241" s="24">
        <v>-1.4159999999999999E-3</v>
      </c>
      <c r="G241" s="15"/>
    </row>
    <row r="242" spans="1:7" x14ac:dyDescent="0.25">
      <c r="A242" s="12" t="s">
        <v>1607</v>
      </c>
      <c r="B242" s="30"/>
      <c r="C242" s="30" t="s">
        <v>1208</v>
      </c>
      <c r="D242" s="41">
        <v>-745154</v>
      </c>
      <c r="E242" s="23">
        <v>-1254.47</v>
      </c>
      <c r="F242" s="24">
        <v>-1.4300000000000001E-3</v>
      </c>
      <c r="G242" s="15"/>
    </row>
    <row r="243" spans="1:7" x14ac:dyDescent="0.25">
      <c r="A243" s="12" t="s">
        <v>1608</v>
      </c>
      <c r="B243" s="30"/>
      <c r="C243" s="30" t="s">
        <v>1208</v>
      </c>
      <c r="D243" s="41">
        <v>-51900</v>
      </c>
      <c r="E243" s="23">
        <v>-1270.6199999999999</v>
      </c>
      <c r="F243" s="24">
        <v>-1.449E-3</v>
      </c>
      <c r="G243" s="15"/>
    </row>
    <row r="244" spans="1:7" x14ac:dyDescent="0.25">
      <c r="A244" s="12" t="s">
        <v>1609</v>
      </c>
      <c r="B244" s="30"/>
      <c r="C244" s="30" t="s">
        <v>1240</v>
      </c>
      <c r="D244" s="41">
        <v>-107900</v>
      </c>
      <c r="E244" s="23">
        <v>-1296.58</v>
      </c>
      <c r="F244" s="24">
        <v>-1.4779999999999999E-3</v>
      </c>
      <c r="G244" s="15"/>
    </row>
    <row r="245" spans="1:7" x14ac:dyDescent="0.25">
      <c r="A245" s="12" t="s">
        <v>1610</v>
      </c>
      <c r="B245" s="30"/>
      <c r="C245" s="30" t="s">
        <v>1183</v>
      </c>
      <c r="D245" s="41">
        <v>-457200</v>
      </c>
      <c r="E245" s="23">
        <v>-1298.9100000000001</v>
      </c>
      <c r="F245" s="24">
        <v>-1.4809999999999999E-3</v>
      </c>
      <c r="G245" s="15"/>
    </row>
    <row r="246" spans="1:7" x14ac:dyDescent="0.25">
      <c r="A246" s="12" t="s">
        <v>1611</v>
      </c>
      <c r="B246" s="30"/>
      <c r="C246" s="30" t="s">
        <v>1301</v>
      </c>
      <c r="D246" s="41">
        <v>-64959</v>
      </c>
      <c r="E246" s="23">
        <v>-1348.68</v>
      </c>
      <c r="F246" s="24">
        <v>-1.5380000000000001E-3</v>
      </c>
      <c r="G246" s="15"/>
    </row>
    <row r="247" spans="1:7" x14ac:dyDescent="0.25">
      <c r="A247" s="12" t="s">
        <v>1612</v>
      </c>
      <c r="B247" s="30"/>
      <c r="C247" s="30" t="s">
        <v>1198</v>
      </c>
      <c r="D247" s="41">
        <v>-80800</v>
      </c>
      <c r="E247" s="23">
        <v>-1359.74</v>
      </c>
      <c r="F247" s="24">
        <v>-1.5499999999999999E-3</v>
      </c>
      <c r="G247" s="15"/>
    </row>
    <row r="248" spans="1:7" x14ac:dyDescent="0.25">
      <c r="A248" s="12" t="s">
        <v>1613</v>
      </c>
      <c r="B248" s="30"/>
      <c r="C248" s="30" t="s">
        <v>1198</v>
      </c>
      <c r="D248" s="41">
        <v>-84700</v>
      </c>
      <c r="E248" s="23">
        <v>-1418.6</v>
      </c>
      <c r="F248" s="24">
        <v>-1.6169999999999999E-3</v>
      </c>
      <c r="G248" s="15"/>
    </row>
    <row r="249" spans="1:7" x14ac:dyDescent="0.25">
      <c r="A249" s="12" t="s">
        <v>1614</v>
      </c>
      <c r="B249" s="30"/>
      <c r="C249" s="30" t="s">
        <v>1301</v>
      </c>
      <c r="D249" s="41">
        <v>-30000</v>
      </c>
      <c r="E249" s="23">
        <v>-1430.85</v>
      </c>
      <c r="F249" s="24">
        <v>-1.6310000000000001E-3</v>
      </c>
      <c r="G249" s="15"/>
    </row>
    <row r="250" spans="1:7" x14ac:dyDescent="0.25">
      <c r="A250" s="12" t="s">
        <v>1615</v>
      </c>
      <c r="B250" s="30"/>
      <c r="C250" s="30" t="s">
        <v>1198</v>
      </c>
      <c r="D250" s="41">
        <v>-198000</v>
      </c>
      <c r="E250" s="23">
        <v>-1546.68</v>
      </c>
      <c r="F250" s="24">
        <v>-1.763E-3</v>
      </c>
      <c r="G250" s="15"/>
    </row>
    <row r="251" spans="1:7" x14ac:dyDescent="0.25">
      <c r="A251" s="12" t="s">
        <v>1616</v>
      </c>
      <c r="B251" s="30"/>
      <c r="C251" s="30" t="s">
        <v>1240</v>
      </c>
      <c r="D251" s="41">
        <v>-95200</v>
      </c>
      <c r="E251" s="23">
        <v>-1550.05</v>
      </c>
      <c r="F251" s="24">
        <v>-1.7669999999999999E-3</v>
      </c>
      <c r="G251" s="15"/>
    </row>
    <row r="252" spans="1:7" x14ac:dyDescent="0.25">
      <c r="A252" s="12" t="s">
        <v>1617</v>
      </c>
      <c r="B252" s="30"/>
      <c r="C252" s="30" t="s">
        <v>1240</v>
      </c>
      <c r="D252" s="41">
        <v>-5640</v>
      </c>
      <c r="E252" s="23">
        <v>-1611.61</v>
      </c>
      <c r="F252" s="24">
        <v>-1.838E-3</v>
      </c>
      <c r="G252" s="15"/>
    </row>
    <row r="253" spans="1:7" x14ac:dyDescent="0.25">
      <c r="A253" s="12" t="s">
        <v>1618</v>
      </c>
      <c r="B253" s="30"/>
      <c r="C253" s="30" t="s">
        <v>1208</v>
      </c>
      <c r="D253" s="41">
        <v>-250000</v>
      </c>
      <c r="E253" s="23">
        <v>-1629.38</v>
      </c>
      <c r="F253" s="24">
        <v>-1.8580000000000001E-3</v>
      </c>
      <c r="G253" s="15"/>
    </row>
    <row r="254" spans="1:7" x14ac:dyDescent="0.25">
      <c r="A254" s="12" t="s">
        <v>1619</v>
      </c>
      <c r="B254" s="30"/>
      <c r="C254" s="30" t="s">
        <v>1263</v>
      </c>
      <c r="D254" s="41">
        <v>-44975</v>
      </c>
      <c r="E254" s="23">
        <v>-1641.95</v>
      </c>
      <c r="F254" s="24">
        <v>-1.872E-3</v>
      </c>
      <c r="G254" s="15"/>
    </row>
    <row r="255" spans="1:7" x14ac:dyDescent="0.25">
      <c r="A255" s="12" t="s">
        <v>1620</v>
      </c>
      <c r="B255" s="30"/>
      <c r="C255" s="30" t="s">
        <v>1198</v>
      </c>
      <c r="D255" s="41">
        <v>-19000</v>
      </c>
      <c r="E255" s="23">
        <v>-1644.59</v>
      </c>
      <c r="F255" s="24">
        <v>-1.8749999999999999E-3</v>
      </c>
      <c r="G255" s="15"/>
    </row>
    <row r="256" spans="1:7" x14ac:dyDescent="0.25">
      <c r="A256" s="12" t="s">
        <v>1621</v>
      </c>
      <c r="B256" s="30"/>
      <c r="C256" s="30" t="s">
        <v>1214</v>
      </c>
      <c r="D256" s="41">
        <v>-43925</v>
      </c>
      <c r="E256" s="23">
        <v>-1678.42</v>
      </c>
      <c r="F256" s="24">
        <v>-1.9139999999999999E-3</v>
      </c>
      <c r="G256" s="15"/>
    </row>
    <row r="257" spans="1:7" x14ac:dyDescent="0.25">
      <c r="A257" s="12" t="s">
        <v>1622</v>
      </c>
      <c r="B257" s="30"/>
      <c r="C257" s="30" t="s">
        <v>1331</v>
      </c>
      <c r="D257" s="41">
        <v>-742400</v>
      </c>
      <c r="E257" s="23">
        <v>-1711.6</v>
      </c>
      <c r="F257" s="24">
        <v>-1.952E-3</v>
      </c>
      <c r="G257" s="15"/>
    </row>
    <row r="258" spans="1:7" x14ac:dyDescent="0.25">
      <c r="A258" s="12" t="s">
        <v>1623</v>
      </c>
      <c r="B258" s="30"/>
      <c r="C258" s="30" t="s">
        <v>1356</v>
      </c>
      <c r="D258" s="41">
        <v>-756000</v>
      </c>
      <c r="E258" s="23">
        <v>-1726.33</v>
      </c>
      <c r="F258" s="24">
        <v>-1.9680000000000001E-3</v>
      </c>
      <c r="G258" s="15"/>
    </row>
    <row r="259" spans="1:7" x14ac:dyDescent="0.25">
      <c r="A259" s="12" t="s">
        <v>1624</v>
      </c>
      <c r="B259" s="30"/>
      <c r="C259" s="30" t="s">
        <v>1266</v>
      </c>
      <c r="D259" s="41">
        <v>-176800</v>
      </c>
      <c r="E259" s="23">
        <v>-1727.25</v>
      </c>
      <c r="F259" s="24">
        <v>-1.9689999999999998E-3</v>
      </c>
      <c r="G259" s="15"/>
    </row>
    <row r="260" spans="1:7" x14ac:dyDescent="0.25">
      <c r="A260" s="12" t="s">
        <v>1625</v>
      </c>
      <c r="B260" s="30"/>
      <c r="C260" s="30" t="s">
        <v>1326</v>
      </c>
      <c r="D260" s="41">
        <v>-28125</v>
      </c>
      <c r="E260" s="23">
        <v>-1729.04</v>
      </c>
      <c r="F260" s="24">
        <v>-1.9710000000000001E-3</v>
      </c>
      <c r="G260" s="15"/>
    </row>
    <row r="261" spans="1:7" x14ac:dyDescent="0.25">
      <c r="A261" s="12" t="s">
        <v>1626</v>
      </c>
      <c r="B261" s="30"/>
      <c r="C261" s="30" t="s">
        <v>1214</v>
      </c>
      <c r="D261" s="41">
        <v>-39900</v>
      </c>
      <c r="E261" s="23">
        <v>-1774.99</v>
      </c>
      <c r="F261" s="24">
        <v>-2.0240000000000002E-3</v>
      </c>
      <c r="G261" s="15"/>
    </row>
    <row r="262" spans="1:7" x14ac:dyDescent="0.25">
      <c r="A262" s="12" t="s">
        <v>1627</v>
      </c>
      <c r="B262" s="30"/>
      <c r="C262" s="30" t="s">
        <v>1208</v>
      </c>
      <c r="D262" s="41">
        <v>-1520000</v>
      </c>
      <c r="E262" s="23">
        <v>-1779.92</v>
      </c>
      <c r="F262" s="24">
        <v>-2.0300000000000001E-3</v>
      </c>
      <c r="G262" s="15"/>
    </row>
    <row r="263" spans="1:7" x14ac:dyDescent="0.25">
      <c r="A263" s="12" t="s">
        <v>1628</v>
      </c>
      <c r="B263" s="30"/>
      <c r="C263" s="30" t="s">
        <v>1310</v>
      </c>
      <c r="D263" s="41">
        <v>-65500</v>
      </c>
      <c r="E263" s="23">
        <v>-1804.26</v>
      </c>
      <c r="F263" s="24">
        <v>-2.0569999999999998E-3</v>
      </c>
      <c r="G263" s="15"/>
    </row>
    <row r="264" spans="1:7" x14ac:dyDescent="0.25">
      <c r="A264" s="12" t="s">
        <v>1629</v>
      </c>
      <c r="B264" s="30"/>
      <c r="C264" s="30" t="s">
        <v>1271</v>
      </c>
      <c r="D264" s="41">
        <v>-80700</v>
      </c>
      <c r="E264" s="23">
        <v>-1811.51</v>
      </c>
      <c r="F264" s="24">
        <v>-2.0660000000000001E-3</v>
      </c>
      <c r="G264" s="15"/>
    </row>
    <row r="265" spans="1:7" x14ac:dyDescent="0.25">
      <c r="A265" s="12" t="s">
        <v>1630</v>
      </c>
      <c r="B265" s="30"/>
      <c r="C265" s="30" t="s">
        <v>1271</v>
      </c>
      <c r="D265" s="41">
        <v>-6300</v>
      </c>
      <c r="E265" s="23">
        <v>-1817.34</v>
      </c>
      <c r="F265" s="24">
        <v>-2.0720000000000001E-3</v>
      </c>
      <c r="G265" s="15"/>
    </row>
    <row r="266" spans="1:7" x14ac:dyDescent="0.25">
      <c r="A266" s="12" t="s">
        <v>1631</v>
      </c>
      <c r="B266" s="30"/>
      <c r="C266" s="30" t="s">
        <v>1198</v>
      </c>
      <c r="D266" s="41">
        <v>-143400</v>
      </c>
      <c r="E266" s="23">
        <v>-1839.18</v>
      </c>
      <c r="F266" s="24">
        <v>-2.0969999999999999E-3</v>
      </c>
      <c r="G266" s="15"/>
    </row>
    <row r="267" spans="1:7" x14ac:dyDescent="0.25">
      <c r="A267" s="12" t="s">
        <v>1632</v>
      </c>
      <c r="B267" s="30"/>
      <c r="C267" s="30" t="s">
        <v>1208</v>
      </c>
      <c r="D267" s="41">
        <v>-240825</v>
      </c>
      <c r="E267" s="23">
        <v>-1879.28</v>
      </c>
      <c r="F267" s="24">
        <v>-2.1429999999999999E-3</v>
      </c>
      <c r="G267" s="15"/>
    </row>
    <row r="268" spans="1:7" x14ac:dyDescent="0.25">
      <c r="A268" s="12" t="s">
        <v>1633</v>
      </c>
      <c r="B268" s="30"/>
      <c r="C268" s="30" t="s">
        <v>1266</v>
      </c>
      <c r="D268" s="41">
        <v>-121500</v>
      </c>
      <c r="E268" s="23">
        <v>-1896.37</v>
      </c>
      <c r="F268" s="24">
        <v>-2.1619999999999999E-3</v>
      </c>
      <c r="G268" s="15"/>
    </row>
    <row r="269" spans="1:7" x14ac:dyDescent="0.25">
      <c r="A269" s="12" t="s">
        <v>1634</v>
      </c>
      <c r="B269" s="30"/>
      <c r="C269" s="30" t="s">
        <v>1271</v>
      </c>
      <c r="D269" s="41">
        <v>-385900</v>
      </c>
      <c r="E269" s="23">
        <v>-2012.08</v>
      </c>
      <c r="F269" s="24">
        <v>-2.294E-3</v>
      </c>
      <c r="G269" s="15"/>
    </row>
    <row r="270" spans="1:7" x14ac:dyDescent="0.25">
      <c r="A270" s="12" t="s">
        <v>1635</v>
      </c>
      <c r="B270" s="30"/>
      <c r="C270" s="30" t="s">
        <v>1367</v>
      </c>
      <c r="D270" s="41">
        <v>-38800</v>
      </c>
      <c r="E270" s="23">
        <v>-2074.42</v>
      </c>
      <c r="F270" s="24">
        <v>-2.3649999999999999E-3</v>
      </c>
      <c r="G270" s="15"/>
    </row>
    <row r="271" spans="1:7" x14ac:dyDescent="0.25">
      <c r="A271" s="12" t="s">
        <v>1636</v>
      </c>
      <c r="B271" s="30"/>
      <c r="C271" s="30" t="s">
        <v>1310</v>
      </c>
      <c r="D271" s="41">
        <v>-91125</v>
      </c>
      <c r="E271" s="23">
        <v>-2188.1799999999998</v>
      </c>
      <c r="F271" s="24">
        <v>-2.4949999999999998E-3</v>
      </c>
      <c r="G271" s="15"/>
    </row>
    <row r="272" spans="1:7" x14ac:dyDescent="0.25">
      <c r="A272" s="12" t="s">
        <v>1637</v>
      </c>
      <c r="B272" s="30"/>
      <c r="C272" s="30" t="s">
        <v>1168</v>
      </c>
      <c r="D272" s="41">
        <v>-1816000</v>
      </c>
      <c r="E272" s="23">
        <v>-2222.7800000000002</v>
      </c>
      <c r="F272" s="24">
        <v>-2.5349999999999999E-3</v>
      </c>
      <c r="G272" s="15"/>
    </row>
    <row r="273" spans="1:7" x14ac:dyDescent="0.25">
      <c r="A273" s="12" t="s">
        <v>1638</v>
      </c>
      <c r="B273" s="30"/>
      <c r="C273" s="30" t="s">
        <v>1208</v>
      </c>
      <c r="D273" s="41">
        <v>-203750</v>
      </c>
      <c r="E273" s="23">
        <v>-2229.33</v>
      </c>
      <c r="F273" s="24">
        <v>-2.542E-3</v>
      </c>
      <c r="G273" s="15"/>
    </row>
    <row r="274" spans="1:7" x14ac:dyDescent="0.25">
      <c r="A274" s="12" t="s">
        <v>1639</v>
      </c>
      <c r="B274" s="30"/>
      <c r="C274" s="30" t="s">
        <v>1307</v>
      </c>
      <c r="D274" s="41">
        <v>-564800</v>
      </c>
      <c r="E274" s="23">
        <v>-2310.6</v>
      </c>
      <c r="F274" s="24">
        <v>-2.6350000000000002E-3</v>
      </c>
      <c r="G274" s="15"/>
    </row>
    <row r="275" spans="1:7" x14ac:dyDescent="0.25">
      <c r="A275" s="12" t="s">
        <v>1640</v>
      </c>
      <c r="B275" s="30"/>
      <c r="C275" s="30" t="s">
        <v>1356</v>
      </c>
      <c r="D275" s="41">
        <v>-42250</v>
      </c>
      <c r="E275" s="23">
        <v>-2319.5</v>
      </c>
      <c r="F275" s="24">
        <v>-2.6450000000000002E-3</v>
      </c>
      <c r="G275" s="15"/>
    </row>
    <row r="276" spans="1:7" x14ac:dyDescent="0.25">
      <c r="A276" s="12" t="s">
        <v>1641</v>
      </c>
      <c r="B276" s="30"/>
      <c r="C276" s="30" t="s">
        <v>1168</v>
      </c>
      <c r="D276" s="41">
        <v>-404000</v>
      </c>
      <c r="E276" s="23">
        <v>-2320.17</v>
      </c>
      <c r="F276" s="24">
        <v>-2.6459999999999999E-3</v>
      </c>
      <c r="G276" s="15"/>
    </row>
    <row r="277" spans="1:7" x14ac:dyDescent="0.25">
      <c r="A277" s="12" t="s">
        <v>1642</v>
      </c>
      <c r="B277" s="30"/>
      <c r="C277" s="30" t="s">
        <v>1208</v>
      </c>
      <c r="D277" s="41">
        <v>-252000</v>
      </c>
      <c r="E277" s="23">
        <v>-2323.44</v>
      </c>
      <c r="F277" s="24">
        <v>-2.6489999999999999E-3</v>
      </c>
      <c r="G277" s="15"/>
    </row>
    <row r="278" spans="1:7" x14ac:dyDescent="0.25">
      <c r="A278" s="12" t="s">
        <v>1643</v>
      </c>
      <c r="B278" s="30"/>
      <c r="C278" s="30" t="s">
        <v>1243</v>
      </c>
      <c r="D278" s="41">
        <v>-870000</v>
      </c>
      <c r="E278" s="23">
        <v>-2398.16</v>
      </c>
      <c r="F278" s="24">
        <v>-2.735E-3</v>
      </c>
      <c r="G278" s="15"/>
    </row>
    <row r="279" spans="1:7" x14ac:dyDescent="0.25">
      <c r="A279" s="12" t="s">
        <v>1644</v>
      </c>
      <c r="B279" s="30"/>
      <c r="C279" s="30" t="s">
        <v>1198</v>
      </c>
      <c r="D279" s="41">
        <v>-465000</v>
      </c>
      <c r="E279" s="23">
        <v>-2428.9299999999998</v>
      </c>
      <c r="F279" s="24">
        <v>-2.7699999999999999E-3</v>
      </c>
      <c r="G279" s="15"/>
    </row>
    <row r="280" spans="1:7" x14ac:dyDescent="0.25">
      <c r="A280" s="12" t="s">
        <v>1645</v>
      </c>
      <c r="B280" s="30"/>
      <c r="C280" s="30" t="s">
        <v>1345</v>
      </c>
      <c r="D280" s="41">
        <v>-254000</v>
      </c>
      <c r="E280" s="23">
        <v>-2505.33</v>
      </c>
      <c r="F280" s="24">
        <v>-2.8570000000000002E-3</v>
      </c>
      <c r="G280" s="15"/>
    </row>
    <row r="281" spans="1:7" x14ac:dyDescent="0.25">
      <c r="A281" s="12" t="s">
        <v>1646</v>
      </c>
      <c r="B281" s="30"/>
      <c r="C281" s="30" t="s">
        <v>1331</v>
      </c>
      <c r="D281" s="41">
        <v>-415800</v>
      </c>
      <c r="E281" s="23">
        <v>-2533.0500000000002</v>
      </c>
      <c r="F281" s="24">
        <v>-2.8879999999999999E-3</v>
      </c>
      <c r="G281" s="15"/>
    </row>
    <row r="282" spans="1:7" x14ac:dyDescent="0.25">
      <c r="A282" s="12" t="s">
        <v>1647</v>
      </c>
      <c r="B282" s="30"/>
      <c r="C282" s="30" t="s">
        <v>1250</v>
      </c>
      <c r="D282" s="41">
        <v>-191200</v>
      </c>
      <c r="E282" s="23">
        <v>-2541.62</v>
      </c>
      <c r="F282" s="24">
        <v>-2.898E-3</v>
      </c>
      <c r="G282" s="15"/>
    </row>
    <row r="283" spans="1:7" x14ac:dyDescent="0.25">
      <c r="A283" s="12" t="s">
        <v>1648</v>
      </c>
      <c r="B283" s="30"/>
      <c r="C283" s="30" t="s">
        <v>1331</v>
      </c>
      <c r="D283" s="41">
        <v>-125500</v>
      </c>
      <c r="E283" s="23">
        <v>-2557.13</v>
      </c>
      <c r="F283" s="24">
        <v>-2.9160000000000002E-3</v>
      </c>
      <c r="G283" s="15"/>
    </row>
    <row r="284" spans="1:7" x14ac:dyDescent="0.25">
      <c r="A284" s="12" t="s">
        <v>1649</v>
      </c>
      <c r="B284" s="30"/>
      <c r="C284" s="30" t="s">
        <v>1336</v>
      </c>
      <c r="D284" s="41">
        <v>-1161000</v>
      </c>
      <c r="E284" s="23">
        <v>-2631.99</v>
      </c>
      <c r="F284" s="24">
        <v>-3.0010000000000002E-3</v>
      </c>
      <c r="G284" s="15"/>
    </row>
    <row r="285" spans="1:7" x14ac:dyDescent="0.25">
      <c r="A285" s="12" t="s">
        <v>1650</v>
      </c>
      <c r="B285" s="30"/>
      <c r="C285" s="30" t="s">
        <v>1188</v>
      </c>
      <c r="D285" s="41">
        <v>-136500</v>
      </c>
      <c r="E285" s="23">
        <v>-2640.52</v>
      </c>
      <c r="F285" s="24">
        <v>-3.0109999999999998E-3</v>
      </c>
      <c r="G285" s="15"/>
    </row>
    <row r="286" spans="1:7" x14ac:dyDescent="0.25">
      <c r="A286" s="12" t="s">
        <v>1651</v>
      </c>
      <c r="B286" s="30"/>
      <c r="C286" s="30" t="s">
        <v>1331</v>
      </c>
      <c r="D286" s="41">
        <v>-316200</v>
      </c>
      <c r="E286" s="23">
        <v>-2663.04</v>
      </c>
      <c r="F286" s="24">
        <v>-3.0370000000000002E-3</v>
      </c>
      <c r="G286" s="15"/>
    </row>
    <row r="287" spans="1:7" x14ac:dyDescent="0.25">
      <c r="A287" s="12" t="s">
        <v>1652</v>
      </c>
      <c r="B287" s="30"/>
      <c r="C287" s="30" t="s">
        <v>1326</v>
      </c>
      <c r="D287" s="41">
        <v>-114900</v>
      </c>
      <c r="E287" s="23">
        <v>-2710.15</v>
      </c>
      <c r="F287" s="24">
        <v>-3.0899999999999999E-3</v>
      </c>
      <c r="G287" s="15"/>
    </row>
    <row r="288" spans="1:7" x14ac:dyDescent="0.25">
      <c r="A288" s="12" t="s">
        <v>1653</v>
      </c>
      <c r="B288" s="30"/>
      <c r="C288" s="30" t="s">
        <v>1226</v>
      </c>
      <c r="D288" s="41">
        <v>-347500</v>
      </c>
      <c r="E288" s="23">
        <v>-2711.2</v>
      </c>
      <c r="F288" s="24">
        <v>-3.0920000000000001E-3</v>
      </c>
      <c r="G288" s="15"/>
    </row>
    <row r="289" spans="1:7" x14ac:dyDescent="0.25">
      <c r="A289" s="12" t="s">
        <v>1654</v>
      </c>
      <c r="B289" s="30"/>
      <c r="C289" s="30" t="s">
        <v>1323</v>
      </c>
      <c r="D289" s="41">
        <v>-164000</v>
      </c>
      <c r="E289" s="23">
        <v>-2802.02</v>
      </c>
      <c r="F289" s="24">
        <v>-3.1949999999999999E-3</v>
      </c>
      <c r="G289" s="15"/>
    </row>
    <row r="290" spans="1:7" x14ac:dyDescent="0.25">
      <c r="A290" s="12" t="s">
        <v>1655</v>
      </c>
      <c r="B290" s="30"/>
      <c r="C290" s="30" t="s">
        <v>1240</v>
      </c>
      <c r="D290" s="41">
        <v>-191100</v>
      </c>
      <c r="E290" s="23">
        <v>-3033.71</v>
      </c>
      <c r="F290" s="24">
        <v>-3.4589999999999998E-3</v>
      </c>
      <c r="G290" s="15"/>
    </row>
    <row r="291" spans="1:7" x14ac:dyDescent="0.25">
      <c r="A291" s="12" t="s">
        <v>1656</v>
      </c>
      <c r="B291" s="30"/>
      <c r="C291" s="30" t="s">
        <v>1240</v>
      </c>
      <c r="D291" s="41">
        <v>-329875</v>
      </c>
      <c r="E291" s="23">
        <v>-3065.2</v>
      </c>
      <c r="F291" s="24">
        <v>-3.4949999999999998E-3</v>
      </c>
      <c r="G291" s="15"/>
    </row>
    <row r="292" spans="1:7" x14ac:dyDescent="0.25">
      <c r="A292" s="12" t="s">
        <v>1657</v>
      </c>
      <c r="B292" s="30"/>
      <c r="C292" s="30" t="s">
        <v>1292</v>
      </c>
      <c r="D292" s="41">
        <v>-2223750</v>
      </c>
      <c r="E292" s="23">
        <v>-3181.07</v>
      </c>
      <c r="F292" s="24">
        <v>-3.6280000000000001E-3</v>
      </c>
      <c r="G292" s="15"/>
    </row>
    <row r="293" spans="1:7" x14ac:dyDescent="0.25">
      <c r="A293" s="12" t="s">
        <v>1658</v>
      </c>
      <c r="B293" s="30"/>
      <c r="C293" s="30" t="s">
        <v>1310</v>
      </c>
      <c r="D293" s="41">
        <v>-144300</v>
      </c>
      <c r="E293" s="23">
        <v>-3211.97</v>
      </c>
      <c r="F293" s="24">
        <v>-3.663E-3</v>
      </c>
      <c r="G293" s="15"/>
    </row>
    <row r="294" spans="1:7" x14ac:dyDescent="0.25">
      <c r="A294" s="12" t="s">
        <v>1659</v>
      </c>
      <c r="B294" s="30"/>
      <c r="C294" s="30" t="s">
        <v>1214</v>
      </c>
      <c r="D294" s="41">
        <v>-150150</v>
      </c>
      <c r="E294" s="23">
        <v>-3214.79</v>
      </c>
      <c r="F294" s="24">
        <v>-3.666E-3</v>
      </c>
      <c r="G294" s="15"/>
    </row>
    <row r="295" spans="1:7" x14ac:dyDescent="0.25">
      <c r="A295" s="12" t="s">
        <v>1660</v>
      </c>
      <c r="B295" s="30"/>
      <c r="C295" s="30" t="s">
        <v>1310</v>
      </c>
      <c r="D295" s="41">
        <v>-493000</v>
      </c>
      <c r="E295" s="23">
        <v>-3262.43</v>
      </c>
      <c r="F295" s="24">
        <v>-3.7200000000000002E-3</v>
      </c>
      <c r="G295" s="15"/>
    </row>
    <row r="296" spans="1:7" x14ac:dyDescent="0.25">
      <c r="A296" s="12" t="s">
        <v>1661</v>
      </c>
      <c r="B296" s="30"/>
      <c r="C296" s="30" t="s">
        <v>1307</v>
      </c>
      <c r="D296" s="41">
        <v>-135900</v>
      </c>
      <c r="E296" s="23">
        <v>-3296.66</v>
      </c>
      <c r="F296" s="24">
        <v>-3.7590000000000002E-3</v>
      </c>
      <c r="G296" s="15"/>
    </row>
    <row r="297" spans="1:7" x14ac:dyDescent="0.25">
      <c r="A297" s="12" t="s">
        <v>1662</v>
      </c>
      <c r="B297" s="30"/>
      <c r="C297" s="30" t="s">
        <v>1304</v>
      </c>
      <c r="D297" s="41">
        <v>-121000</v>
      </c>
      <c r="E297" s="23">
        <v>-3481.41</v>
      </c>
      <c r="F297" s="24">
        <v>-3.9699999999999996E-3</v>
      </c>
      <c r="G297" s="15"/>
    </row>
    <row r="298" spans="1:7" x14ac:dyDescent="0.25">
      <c r="A298" s="12" t="s">
        <v>1663</v>
      </c>
      <c r="B298" s="30"/>
      <c r="C298" s="30" t="s">
        <v>1301</v>
      </c>
      <c r="D298" s="41">
        <v>-126900</v>
      </c>
      <c r="E298" s="23">
        <v>-3492.61</v>
      </c>
      <c r="F298" s="24">
        <v>-3.9830000000000004E-3</v>
      </c>
      <c r="G298" s="15"/>
    </row>
    <row r="299" spans="1:7" x14ac:dyDescent="0.25">
      <c r="A299" s="12" t="s">
        <v>1664</v>
      </c>
      <c r="B299" s="30"/>
      <c r="C299" s="30" t="s">
        <v>1208</v>
      </c>
      <c r="D299" s="41">
        <v>-1992000</v>
      </c>
      <c r="E299" s="23">
        <v>-3525.84</v>
      </c>
      <c r="F299" s="24">
        <v>-4.0210000000000003E-3</v>
      </c>
      <c r="G299" s="15"/>
    </row>
    <row r="300" spans="1:7" x14ac:dyDescent="0.25">
      <c r="A300" s="12" t="s">
        <v>1665</v>
      </c>
      <c r="B300" s="30"/>
      <c r="C300" s="30" t="s">
        <v>1198</v>
      </c>
      <c r="D300" s="41">
        <v>-135025</v>
      </c>
      <c r="E300" s="23">
        <v>-3563.78</v>
      </c>
      <c r="F300" s="24">
        <v>-4.0639999999999999E-3</v>
      </c>
      <c r="G300" s="15"/>
    </row>
    <row r="301" spans="1:7" x14ac:dyDescent="0.25">
      <c r="A301" s="12" t="s">
        <v>1666</v>
      </c>
      <c r="B301" s="30"/>
      <c r="C301" s="30" t="s">
        <v>1226</v>
      </c>
      <c r="D301" s="41">
        <v>-442125</v>
      </c>
      <c r="E301" s="23">
        <v>-3565.3</v>
      </c>
      <c r="F301" s="24">
        <v>-4.0660000000000002E-3</v>
      </c>
      <c r="G301" s="15"/>
    </row>
    <row r="302" spans="1:7" x14ac:dyDescent="0.25">
      <c r="A302" s="12" t="s">
        <v>1667</v>
      </c>
      <c r="B302" s="30"/>
      <c r="C302" s="30" t="s">
        <v>1292</v>
      </c>
      <c r="D302" s="41">
        <v>-95200</v>
      </c>
      <c r="E302" s="23">
        <v>-3609.84</v>
      </c>
      <c r="F302" s="24">
        <v>-4.117E-3</v>
      </c>
      <c r="G302" s="15"/>
    </row>
    <row r="303" spans="1:7" x14ac:dyDescent="0.25">
      <c r="A303" s="12" t="s">
        <v>1668</v>
      </c>
      <c r="B303" s="30"/>
      <c r="C303" s="30" t="s">
        <v>1171</v>
      </c>
      <c r="D303" s="41">
        <v>-2379000</v>
      </c>
      <c r="E303" s="23">
        <v>-3970.55</v>
      </c>
      <c r="F303" s="24">
        <v>-4.5279999999999999E-3</v>
      </c>
      <c r="G303" s="15"/>
    </row>
    <row r="304" spans="1:7" x14ac:dyDescent="0.25">
      <c r="A304" s="12" t="s">
        <v>1669</v>
      </c>
      <c r="B304" s="30"/>
      <c r="C304" s="30" t="s">
        <v>1191</v>
      </c>
      <c r="D304" s="41">
        <v>-1926600</v>
      </c>
      <c r="E304" s="23">
        <v>-3973.61</v>
      </c>
      <c r="F304" s="24">
        <v>-4.5310000000000003E-3</v>
      </c>
      <c r="G304" s="15"/>
    </row>
    <row r="305" spans="1:7" x14ac:dyDescent="0.25">
      <c r="A305" s="12" t="s">
        <v>1670</v>
      </c>
      <c r="B305" s="30"/>
      <c r="C305" s="30" t="s">
        <v>1263</v>
      </c>
      <c r="D305" s="41">
        <v>-357000</v>
      </c>
      <c r="E305" s="23">
        <v>-3989.83</v>
      </c>
      <c r="F305" s="24">
        <v>-4.5500000000000002E-3</v>
      </c>
      <c r="G305" s="15"/>
    </row>
    <row r="306" spans="1:7" x14ac:dyDescent="0.25">
      <c r="A306" s="12" t="s">
        <v>1671</v>
      </c>
      <c r="B306" s="30"/>
      <c r="C306" s="30" t="s">
        <v>1283</v>
      </c>
      <c r="D306" s="41">
        <v>-115500</v>
      </c>
      <c r="E306" s="23">
        <v>-4043.77</v>
      </c>
      <c r="F306" s="24">
        <v>-4.6109999999999996E-3</v>
      </c>
      <c r="G306" s="15"/>
    </row>
    <row r="307" spans="1:7" x14ac:dyDescent="0.25">
      <c r="A307" s="12" t="s">
        <v>1672</v>
      </c>
      <c r="B307" s="30"/>
      <c r="C307" s="30" t="s">
        <v>1168</v>
      </c>
      <c r="D307" s="41">
        <v>-2107500</v>
      </c>
      <c r="E307" s="23">
        <v>-4157.04</v>
      </c>
      <c r="F307" s="24">
        <v>-4.7410000000000004E-3</v>
      </c>
      <c r="G307" s="15"/>
    </row>
    <row r="308" spans="1:7" x14ac:dyDescent="0.25">
      <c r="A308" s="12" t="s">
        <v>1673</v>
      </c>
      <c r="B308" s="30"/>
      <c r="C308" s="30" t="s">
        <v>1240</v>
      </c>
      <c r="D308" s="41">
        <v>-80800</v>
      </c>
      <c r="E308" s="23">
        <v>-4163.0200000000004</v>
      </c>
      <c r="F308" s="24">
        <v>-4.7470000000000004E-3</v>
      </c>
      <c r="G308" s="15"/>
    </row>
    <row r="309" spans="1:7" x14ac:dyDescent="0.25">
      <c r="A309" s="12" t="s">
        <v>1674</v>
      </c>
      <c r="B309" s="30"/>
      <c r="C309" s="30" t="s">
        <v>1214</v>
      </c>
      <c r="D309" s="41">
        <v>-446025</v>
      </c>
      <c r="E309" s="23">
        <v>-4270.47</v>
      </c>
      <c r="F309" s="24">
        <v>-4.8700000000000002E-3</v>
      </c>
      <c r="G309" s="15"/>
    </row>
    <row r="310" spans="1:7" x14ac:dyDescent="0.25">
      <c r="A310" s="12" t="s">
        <v>1675</v>
      </c>
      <c r="B310" s="30"/>
      <c r="C310" s="30" t="s">
        <v>1274</v>
      </c>
      <c r="D310" s="41">
        <v>-1942200</v>
      </c>
      <c r="E310" s="23">
        <v>-4410.74</v>
      </c>
      <c r="F310" s="24">
        <v>-5.0299999999999997E-3</v>
      </c>
      <c r="G310" s="15"/>
    </row>
    <row r="311" spans="1:7" x14ac:dyDescent="0.25">
      <c r="A311" s="12" t="s">
        <v>1676</v>
      </c>
      <c r="B311" s="30"/>
      <c r="C311" s="30" t="s">
        <v>1271</v>
      </c>
      <c r="D311" s="41">
        <v>-3692000</v>
      </c>
      <c r="E311" s="23">
        <v>-4423.0200000000004</v>
      </c>
      <c r="F311" s="24">
        <v>-5.0439999999999999E-3</v>
      </c>
      <c r="G311" s="15"/>
    </row>
    <row r="312" spans="1:7" x14ac:dyDescent="0.25">
      <c r="A312" s="12" t="s">
        <v>1677</v>
      </c>
      <c r="B312" s="30"/>
      <c r="C312" s="30" t="s">
        <v>1171</v>
      </c>
      <c r="D312" s="41">
        <v>-739800</v>
      </c>
      <c r="E312" s="23">
        <v>-4497.9799999999996</v>
      </c>
      <c r="F312" s="24">
        <v>-5.1289999999999999E-3</v>
      </c>
      <c r="G312" s="15"/>
    </row>
    <row r="313" spans="1:7" x14ac:dyDescent="0.25">
      <c r="A313" s="12" t="s">
        <v>1678</v>
      </c>
      <c r="B313" s="30"/>
      <c r="C313" s="30" t="s">
        <v>1266</v>
      </c>
      <c r="D313" s="41">
        <v>-770000</v>
      </c>
      <c r="E313" s="23">
        <v>-4512.59</v>
      </c>
      <c r="F313" s="24">
        <v>-5.1460000000000004E-3</v>
      </c>
      <c r="G313" s="15"/>
    </row>
    <row r="314" spans="1:7" x14ac:dyDescent="0.25">
      <c r="A314" s="12" t="s">
        <v>1679</v>
      </c>
      <c r="B314" s="30"/>
      <c r="C314" s="30" t="s">
        <v>1263</v>
      </c>
      <c r="D314" s="41">
        <v>-67700</v>
      </c>
      <c r="E314" s="23">
        <v>-4558.6499999999996</v>
      </c>
      <c r="F314" s="24">
        <v>-5.1989999999999996E-3</v>
      </c>
      <c r="G314" s="15"/>
    </row>
    <row r="315" spans="1:7" x14ac:dyDescent="0.25">
      <c r="A315" s="12" t="s">
        <v>1680</v>
      </c>
      <c r="B315" s="30"/>
      <c r="C315" s="30" t="s">
        <v>1231</v>
      </c>
      <c r="D315" s="41">
        <v>-745500</v>
      </c>
      <c r="E315" s="23">
        <v>-4603.84</v>
      </c>
      <c r="F315" s="24">
        <v>-5.2500000000000003E-3</v>
      </c>
      <c r="G315" s="15"/>
    </row>
    <row r="316" spans="1:7" x14ac:dyDescent="0.25">
      <c r="A316" s="12" t="s">
        <v>1681</v>
      </c>
      <c r="B316" s="30"/>
      <c r="C316" s="30" t="s">
        <v>1240</v>
      </c>
      <c r="D316" s="41">
        <v>-134400</v>
      </c>
      <c r="E316" s="23">
        <v>-4721.9399999999996</v>
      </c>
      <c r="F316" s="24">
        <v>-5.385E-3</v>
      </c>
      <c r="G316" s="15"/>
    </row>
    <row r="317" spans="1:7" x14ac:dyDescent="0.25">
      <c r="A317" s="12" t="s">
        <v>1682</v>
      </c>
      <c r="B317" s="30"/>
      <c r="C317" s="30" t="s">
        <v>1231</v>
      </c>
      <c r="D317" s="41">
        <v>-343508</v>
      </c>
      <c r="E317" s="23">
        <v>-4738.5200000000004</v>
      </c>
      <c r="F317" s="24">
        <v>-5.4039999999999999E-3</v>
      </c>
      <c r="G317" s="15"/>
    </row>
    <row r="318" spans="1:7" x14ac:dyDescent="0.25">
      <c r="A318" s="12" t="s">
        <v>1683</v>
      </c>
      <c r="B318" s="30"/>
      <c r="C318" s="30" t="s">
        <v>1208</v>
      </c>
      <c r="D318" s="41">
        <v>-81625</v>
      </c>
      <c r="E318" s="23">
        <v>-5329.99</v>
      </c>
      <c r="F318" s="24">
        <v>-6.0780000000000001E-3</v>
      </c>
      <c r="G318" s="15"/>
    </row>
    <row r="319" spans="1:7" x14ac:dyDescent="0.25">
      <c r="A319" s="12" t="s">
        <v>1684</v>
      </c>
      <c r="B319" s="30"/>
      <c r="C319" s="30" t="s">
        <v>1168</v>
      </c>
      <c r="D319" s="41">
        <v>-515000</v>
      </c>
      <c r="E319" s="23">
        <v>-5572.3</v>
      </c>
      <c r="F319" s="24">
        <v>-6.3550000000000004E-3</v>
      </c>
      <c r="G319" s="15"/>
    </row>
    <row r="320" spans="1:7" x14ac:dyDescent="0.25">
      <c r="A320" s="12" t="s">
        <v>1685</v>
      </c>
      <c r="B320" s="30"/>
      <c r="C320" s="30" t="s">
        <v>1250</v>
      </c>
      <c r="D320" s="41">
        <v>-6963750</v>
      </c>
      <c r="E320" s="23">
        <v>-5884.37</v>
      </c>
      <c r="F320" s="24">
        <v>-6.711E-3</v>
      </c>
      <c r="G320" s="15"/>
    </row>
    <row r="321" spans="1:7" x14ac:dyDescent="0.25">
      <c r="A321" s="12" t="s">
        <v>1686</v>
      </c>
      <c r="B321" s="30"/>
      <c r="C321" s="30" t="s">
        <v>1168</v>
      </c>
      <c r="D321" s="41">
        <v>-2252500</v>
      </c>
      <c r="E321" s="23">
        <v>-5902.68</v>
      </c>
      <c r="F321" s="24">
        <v>-6.7320000000000001E-3</v>
      </c>
      <c r="G321" s="15"/>
    </row>
    <row r="322" spans="1:7" x14ac:dyDescent="0.25">
      <c r="A322" s="12" t="s">
        <v>1687</v>
      </c>
      <c r="B322" s="30"/>
      <c r="C322" s="30" t="s">
        <v>1168</v>
      </c>
      <c r="D322" s="41">
        <v>-358800</v>
      </c>
      <c r="E322" s="23">
        <v>-6099.96</v>
      </c>
      <c r="F322" s="24">
        <v>-6.9569999999999996E-3</v>
      </c>
      <c r="G322" s="15"/>
    </row>
    <row r="323" spans="1:7" x14ac:dyDescent="0.25">
      <c r="A323" s="12" t="s">
        <v>1688</v>
      </c>
      <c r="B323" s="30"/>
      <c r="C323" s="30" t="s">
        <v>1243</v>
      </c>
      <c r="D323" s="41">
        <v>-3367200</v>
      </c>
      <c r="E323" s="23">
        <v>-6175.44</v>
      </c>
      <c r="F323" s="24">
        <v>-7.0429999999999998E-3</v>
      </c>
      <c r="G323" s="15"/>
    </row>
    <row r="324" spans="1:7" x14ac:dyDescent="0.25">
      <c r="A324" s="12" t="s">
        <v>1689</v>
      </c>
      <c r="B324" s="30"/>
      <c r="C324" s="30" t="s">
        <v>1240</v>
      </c>
      <c r="D324" s="41">
        <v>-624800</v>
      </c>
      <c r="E324" s="23">
        <v>-6449.19</v>
      </c>
      <c r="F324" s="24">
        <v>-7.3550000000000004E-3</v>
      </c>
      <c r="G324" s="15"/>
    </row>
    <row r="325" spans="1:7" x14ac:dyDescent="0.25">
      <c r="A325" s="12" t="s">
        <v>1690</v>
      </c>
      <c r="B325" s="30"/>
      <c r="C325" s="30" t="s">
        <v>1226</v>
      </c>
      <c r="D325" s="41">
        <v>-4818000</v>
      </c>
      <c r="E325" s="23">
        <v>-6834.33</v>
      </c>
      <c r="F325" s="24">
        <v>-7.7939999999999997E-3</v>
      </c>
      <c r="G325" s="15"/>
    </row>
    <row r="326" spans="1:7" x14ac:dyDescent="0.25">
      <c r="A326" s="12" t="s">
        <v>1691</v>
      </c>
      <c r="B326" s="30"/>
      <c r="C326" s="30" t="s">
        <v>1205</v>
      </c>
      <c r="D326" s="41">
        <v>-2544000</v>
      </c>
      <c r="E326" s="23">
        <v>-6891.7</v>
      </c>
      <c r="F326" s="24">
        <v>-7.8589999999999997E-3</v>
      </c>
      <c r="G326" s="15"/>
    </row>
    <row r="327" spans="1:7" x14ac:dyDescent="0.25">
      <c r="A327" s="12" t="s">
        <v>1692</v>
      </c>
      <c r="B327" s="30"/>
      <c r="C327" s="30" t="s">
        <v>1188</v>
      </c>
      <c r="D327" s="41">
        <v>-52240000</v>
      </c>
      <c r="E327" s="23">
        <v>-7183</v>
      </c>
      <c r="F327" s="24">
        <v>-8.1919999999999996E-3</v>
      </c>
      <c r="G327" s="15"/>
    </row>
    <row r="328" spans="1:7" x14ac:dyDescent="0.25">
      <c r="A328" s="12" t="s">
        <v>1693</v>
      </c>
      <c r="B328" s="30"/>
      <c r="C328" s="30" t="s">
        <v>1231</v>
      </c>
      <c r="D328" s="41">
        <v>-4437000</v>
      </c>
      <c r="E328" s="23">
        <v>-7203.47</v>
      </c>
      <c r="F328" s="24">
        <v>-8.2150000000000001E-3</v>
      </c>
      <c r="G328" s="15"/>
    </row>
    <row r="329" spans="1:7" x14ac:dyDescent="0.25">
      <c r="A329" s="12" t="s">
        <v>1694</v>
      </c>
      <c r="B329" s="30"/>
      <c r="C329" s="30" t="s">
        <v>1198</v>
      </c>
      <c r="D329" s="41">
        <v>-183225</v>
      </c>
      <c r="E329" s="23">
        <v>-7558.49</v>
      </c>
      <c r="F329" s="24">
        <v>-8.6199999999999992E-3</v>
      </c>
      <c r="G329" s="15"/>
    </row>
    <row r="330" spans="1:7" x14ac:dyDescent="0.25">
      <c r="A330" s="12" t="s">
        <v>1695</v>
      </c>
      <c r="B330" s="30"/>
      <c r="C330" s="30" t="s">
        <v>1226</v>
      </c>
      <c r="D330" s="41">
        <v>-6224000</v>
      </c>
      <c r="E330" s="23">
        <v>-7636.85</v>
      </c>
      <c r="F330" s="24">
        <v>-8.7089999999999997E-3</v>
      </c>
      <c r="G330" s="15"/>
    </row>
    <row r="331" spans="1:7" x14ac:dyDescent="0.25">
      <c r="A331" s="12" t="s">
        <v>1696</v>
      </c>
      <c r="B331" s="30"/>
      <c r="C331" s="30" t="s">
        <v>1168</v>
      </c>
      <c r="D331" s="41">
        <v>-730100</v>
      </c>
      <c r="E331" s="23">
        <v>-7741.25</v>
      </c>
      <c r="F331" s="24">
        <v>-8.8280000000000008E-3</v>
      </c>
      <c r="G331" s="15"/>
    </row>
    <row r="332" spans="1:7" x14ac:dyDescent="0.25">
      <c r="A332" s="12" t="s">
        <v>1697</v>
      </c>
      <c r="B332" s="30"/>
      <c r="C332" s="30" t="s">
        <v>1221</v>
      </c>
      <c r="D332" s="41">
        <v>-854000</v>
      </c>
      <c r="E332" s="23">
        <v>-7955.01</v>
      </c>
      <c r="F332" s="24">
        <v>-9.0720000000000002E-3</v>
      </c>
      <c r="G332" s="15"/>
    </row>
    <row r="333" spans="1:7" x14ac:dyDescent="0.25">
      <c r="A333" s="12" t="s">
        <v>1698</v>
      </c>
      <c r="B333" s="30"/>
      <c r="C333" s="30" t="s">
        <v>1208</v>
      </c>
      <c r="D333" s="41">
        <v>-2069250</v>
      </c>
      <c r="E333" s="23">
        <v>-8337.01</v>
      </c>
      <c r="F333" s="24">
        <v>-9.5080000000000008E-3</v>
      </c>
      <c r="G333" s="15"/>
    </row>
    <row r="334" spans="1:7" x14ac:dyDescent="0.25">
      <c r="A334" s="12" t="s">
        <v>1699</v>
      </c>
      <c r="B334" s="30"/>
      <c r="C334" s="30" t="s">
        <v>1171</v>
      </c>
      <c r="D334" s="41">
        <v>-1725300</v>
      </c>
      <c r="E334" s="23">
        <v>-8859.42</v>
      </c>
      <c r="F334" s="24">
        <v>-1.0104E-2</v>
      </c>
      <c r="G334" s="15"/>
    </row>
    <row r="335" spans="1:7" x14ac:dyDescent="0.25">
      <c r="A335" s="12" t="s">
        <v>1700</v>
      </c>
      <c r="B335" s="30"/>
      <c r="C335" s="30" t="s">
        <v>1214</v>
      </c>
      <c r="D335" s="41">
        <v>-79050</v>
      </c>
      <c r="E335" s="23">
        <v>-8978.5</v>
      </c>
      <c r="F335" s="24">
        <v>-1.0239E-2</v>
      </c>
      <c r="G335" s="15"/>
    </row>
    <row r="336" spans="1:7" x14ac:dyDescent="0.25">
      <c r="A336" s="12" t="s">
        <v>1701</v>
      </c>
      <c r="B336" s="30"/>
      <c r="C336" s="30" t="s">
        <v>1211</v>
      </c>
      <c r="D336" s="41">
        <v>-3417800</v>
      </c>
      <c r="E336" s="23">
        <v>-9221.2199999999993</v>
      </c>
      <c r="F336" s="24">
        <v>-1.0515999999999999E-2</v>
      </c>
      <c r="G336" s="15"/>
    </row>
    <row r="337" spans="1:7" x14ac:dyDescent="0.25">
      <c r="A337" s="12" t="s">
        <v>1702</v>
      </c>
      <c r="B337" s="30"/>
      <c r="C337" s="30" t="s">
        <v>1208</v>
      </c>
      <c r="D337" s="41">
        <v>-2100000</v>
      </c>
      <c r="E337" s="23">
        <v>-9298.7999999999993</v>
      </c>
      <c r="F337" s="24">
        <v>-1.0605E-2</v>
      </c>
      <c r="G337" s="15"/>
    </row>
    <row r="338" spans="1:7" x14ac:dyDescent="0.25">
      <c r="A338" s="12" t="s">
        <v>1703</v>
      </c>
      <c r="B338" s="30"/>
      <c r="C338" s="30" t="s">
        <v>1205</v>
      </c>
      <c r="D338" s="41">
        <v>-6075000</v>
      </c>
      <c r="E338" s="23">
        <v>-9546.86</v>
      </c>
      <c r="F338" s="24">
        <v>-1.0888E-2</v>
      </c>
      <c r="G338" s="15"/>
    </row>
    <row r="339" spans="1:7" x14ac:dyDescent="0.25">
      <c r="A339" s="12" t="s">
        <v>1704</v>
      </c>
      <c r="B339" s="30"/>
      <c r="C339" s="30" t="s">
        <v>1188</v>
      </c>
      <c r="D339" s="41">
        <v>-878750</v>
      </c>
      <c r="E339" s="23">
        <v>-9937.7800000000007</v>
      </c>
      <c r="F339" s="24">
        <v>-1.1334E-2</v>
      </c>
      <c r="G339" s="15"/>
    </row>
    <row r="340" spans="1:7" x14ac:dyDescent="0.25">
      <c r="A340" s="12" t="s">
        <v>1705</v>
      </c>
      <c r="B340" s="30"/>
      <c r="C340" s="30" t="s">
        <v>1168</v>
      </c>
      <c r="D340" s="41">
        <v>-682500</v>
      </c>
      <c r="E340" s="23">
        <v>-10116.700000000001</v>
      </c>
      <c r="F340" s="24">
        <v>-1.1538E-2</v>
      </c>
      <c r="G340" s="15"/>
    </row>
    <row r="341" spans="1:7" x14ac:dyDescent="0.25">
      <c r="A341" s="12" t="s">
        <v>1706</v>
      </c>
      <c r="B341" s="30"/>
      <c r="C341" s="30" t="s">
        <v>1198</v>
      </c>
      <c r="D341" s="41">
        <v>-156150</v>
      </c>
      <c r="E341" s="23">
        <v>-10292.39</v>
      </c>
      <c r="F341" s="24">
        <v>-1.1738E-2</v>
      </c>
      <c r="G341" s="15"/>
    </row>
    <row r="342" spans="1:7" x14ac:dyDescent="0.25">
      <c r="A342" s="12" t="s">
        <v>1707</v>
      </c>
      <c r="B342" s="30"/>
      <c r="C342" s="30" t="s">
        <v>1168</v>
      </c>
      <c r="D342" s="41">
        <v>-1396500</v>
      </c>
      <c r="E342" s="23">
        <v>-10533.1</v>
      </c>
      <c r="F342" s="24">
        <v>-1.2012999999999999E-2</v>
      </c>
      <c r="G342" s="15"/>
    </row>
    <row r="343" spans="1:7" x14ac:dyDescent="0.25">
      <c r="A343" s="12" t="s">
        <v>1708</v>
      </c>
      <c r="B343" s="30"/>
      <c r="C343" s="30" t="s">
        <v>1168</v>
      </c>
      <c r="D343" s="41">
        <v>-7030000</v>
      </c>
      <c r="E343" s="23">
        <v>-10668.03</v>
      </c>
      <c r="F343" s="24">
        <v>-1.2166E-2</v>
      </c>
      <c r="G343" s="15"/>
    </row>
    <row r="344" spans="1:7" x14ac:dyDescent="0.25">
      <c r="A344" s="12" t="s">
        <v>1709</v>
      </c>
      <c r="B344" s="30"/>
      <c r="C344" s="30" t="s">
        <v>1191</v>
      </c>
      <c r="D344" s="41">
        <v>-381300</v>
      </c>
      <c r="E344" s="23">
        <v>-11833.07</v>
      </c>
      <c r="F344" s="24">
        <v>-1.3495E-2</v>
      </c>
      <c r="G344" s="15"/>
    </row>
    <row r="345" spans="1:7" x14ac:dyDescent="0.25">
      <c r="A345" s="12" t="s">
        <v>1710</v>
      </c>
      <c r="B345" s="30"/>
      <c r="C345" s="30" t="s">
        <v>1188</v>
      </c>
      <c r="D345" s="41">
        <v>-5096600</v>
      </c>
      <c r="E345" s="23">
        <v>-12950.46</v>
      </c>
      <c r="F345" s="24">
        <v>-1.477E-2</v>
      </c>
      <c r="G345" s="15"/>
    </row>
    <row r="346" spans="1:7" x14ac:dyDescent="0.25">
      <c r="A346" s="12" t="s">
        <v>1711</v>
      </c>
      <c r="B346" s="30"/>
      <c r="C346" s="30" t="s">
        <v>1168</v>
      </c>
      <c r="D346" s="41">
        <v>-5577975</v>
      </c>
      <c r="E346" s="23">
        <v>-14901.56</v>
      </c>
      <c r="F346" s="24">
        <v>-1.6995E-2</v>
      </c>
      <c r="G346" s="15"/>
    </row>
    <row r="347" spans="1:7" x14ac:dyDescent="0.25">
      <c r="A347" s="12" t="s">
        <v>1712</v>
      </c>
      <c r="B347" s="30"/>
      <c r="C347" s="30" t="s">
        <v>1183</v>
      </c>
      <c r="D347" s="41">
        <v>-4551000</v>
      </c>
      <c r="E347" s="23">
        <v>-15375.55</v>
      </c>
      <c r="F347" s="24">
        <v>-1.7534999999999999E-2</v>
      </c>
      <c r="G347" s="15"/>
    </row>
    <row r="348" spans="1:7" x14ac:dyDescent="0.25">
      <c r="A348" s="12" t="s">
        <v>1713</v>
      </c>
      <c r="B348" s="30"/>
      <c r="C348" s="30" t="s">
        <v>1168</v>
      </c>
      <c r="D348" s="41">
        <v>-1272150</v>
      </c>
      <c r="E348" s="23">
        <v>-18117.96</v>
      </c>
      <c r="F348" s="24">
        <v>-2.0663000000000001E-2</v>
      </c>
      <c r="G348" s="15"/>
    </row>
    <row r="349" spans="1:7" x14ac:dyDescent="0.25">
      <c r="A349" s="12" t="s">
        <v>1714</v>
      </c>
      <c r="B349" s="30"/>
      <c r="C349" s="30" t="s">
        <v>1180</v>
      </c>
      <c r="D349" s="41">
        <v>-4473000</v>
      </c>
      <c r="E349" s="23">
        <v>-19676.73</v>
      </c>
      <c r="F349" s="24">
        <v>-2.2440999999999999E-2</v>
      </c>
      <c r="G349" s="15"/>
    </row>
    <row r="350" spans="1:7" x14ac:dyDescent="0.25">
      <c r="A350" s="12" t="s">
        <v>1715</v>
      </c>
      <c r="B350" s="30"/>
      <c r="C350" s="30" t="s">
        <v>1177</v>
      </c>
      <c r="D350" s="41">
        <v>-9232300</v>
      </c>
      <c r="E350" s="23">
        <v>-24631.78</v>
      </c>
      <c r="F350" s="24">
        <v>-2.8091999999999999E-2</v>
      </c>
      <c r="G350" s="15"/>
    </row>
    <row r="351" spans="1:7" x14ac:dyDescent="0.25">
      <c r="A351" s="12" t="s">
        <v>1716</v>
      </c>
      <c r="B351" s="30"/>
      <c r="C351" s="30" t="s">
        <v>1174</v>
      </c>
      <c r="D351" s="41">
        <v>-808500</v>
      </c>
      <c r="E351" s="23">
        <v>-26767.01</v>
      </c>
      <c r="F351" s="24">
        <v>-3.0526999999999999E-2</v>
      </c>
      <c r="G351" s="15"/>
    </row>
    <row r="352" spans="1:7" x14ac:dyDescent="0.25">
      <c r="A352" s="12" t="s">
        <v>1717</v>
      </c>
      <c r="B352" s="30"/>
      <c r="C352" s="30" t="s">
        <v>1171</v>
      </c>
      <c r="D352" s="41">
        <v>-1010250</v>
      </c>
      <c r="E352" s="23">
        <v>-29744.29</v>
      </c>
      <c r="F352" s="24">
        <v>-3.3923000000000002E-2</v>
      </c>
      <c r="G352" s="15"/>
    </row>
    <row r="353" spans="1:7" x14ac:dyDescent="0.25">
      <c r="A353" s="12" t="s">
        <v>1718</v>
      </c>
      <c r="B353" s="30"/>
      <c r="C353" s="30" t="s">
        <v>1168</v>
      </c>
      <c r="D353" s="41">
        <v>-3834600</v>
      </c>
      <c r="E353" s="23">
        <v>-54207.82</v>
      </c>
      <c r="F353" s="24">
        <v>-6.1823999999999997E-2</v>
      </c>
      <c r="G353" s="15"/>
    </row>
    <row r="354" spans="1:7" x14ac:dyDescent="0.25">
      <c r="A354" s="16" t="s">
        <v>124</v>
      </c>
      <c r="B354" s="31"/>
      <c r="C354" s="31"/>
      <c r="D354" s="17"/>
      <c r="E354" s="42">
        <v>-668681.09</v>
      </c>
      <c r="F354" s="43">
        <v>-0.76255099999999998</v>
      </c>
      <c r="G354" s="20"/>
    </row>
    <row r="355" spans="1:7" x14ac:dyDescent="0.25">
      <c r="A355" s="12"/>
      <c r="B355" s="30"/>
      <c r="C355" s="30"/>
      <c r="D355" s="13"/>
      <c r="E355" s="14"/>
      <c r="F355" s="15"/>
      <c r="G355" s="15"/>
    </row>
    <row r="356" spans="1:7" x14ac:dyDescent="0.25">
      <c r="A356" s="12"/>
      <c r="B356" s="30"/>
      <c r="C356" s="30"/>
      <c r="D356" s="13"/>
      <c r="E356" s="14"/>
      <c r="F356" s="15"/>
      <c r="G356" s="15"/>
    </row>
    <row r="357" spans="1:7" x14ac:dyDescent="0.25">
      <c r="A357" s="12"/>
      <c r="B357" s="30"/>
      <c r="C357" s="30"/>
      <c r="D357" s="13"/>
      <c r="E357" s="14"/>
      <c r="F357" s="15"/>
      <c r="G357" s="15"/>
    </row>
    <row r="358" spans="1:7" x14ac:dyDescent="0.25">
      <c r="A358" s="21" t="s">
        <v>156</v>
      </c>
      <c r="B358" s="32"/>
      <c r="C358" s="32"/>
      <c r="D358" s="22"/>
      <c r="E358" s="44">
        <v>-668681.09</v>
      </c>
      <c r="F358" s="45">
        <v>-0.76255099999999998</v>
      </c>
      <c r="G358" s="20"/>
    </row>
    <row r="359" spans="1:7" x14ac:dyDescent="0.25">
      <c r="A359" s="12"/>
      <c r="B359" s="30"/>
      <c r="C359" s="30"/>
      <c r="D359" s="13"/>
      <c r="E359" s="14"/>
      <c r="F359" s="15"/>
      <c r="G359" s="15"/>
    </row>
    <row r="360" spans="1:7" x14ac:dyDescent="0.25">
      <c r="A360" s="16" t="s">
        <v>209</v>
      </c>
      <c r="B360" s="30"/>
      <c r="C360" s="30"/>
      <c r="D360" s="13"/>
      <c r="E360" s="14"/>
      <c r="F360" s="15"/>
      <c r="G360" s="15"/>
    </row>
    <row r="361" spans="1:7" x14ac:dyDescent="0.25">
      <c r="A361" s="16" t="s">
        <v>210</v>
      </c>
      <c r="B361" s="30"/>
      <c r="C361" s="30"/>
      <c r="D361" s="13"/>
      <c r="E361" s="14"/>
      <c r="F361" s="15"/>
      <c r="G361" s="15"/>
    </row>
    <row r="362" spans="1:7" x14ac:dyDescent="0.25">
      <c r="A362" s="12" t="s">
        <v>1719</v>
      </c>
      <c r="B362" s="30" t="s">
        <v>1720</v>
      </c>
      <c r="C362" s="30" t="s">
        <v>216</v>
      </c>
      <c r="D362" s="13">
        <v>10000000</v>
      </c>
      <c r="E362" s="14">
        <v>9771.08</v>
      </c>
      <c r="F362" s="15">
        <v>1.11E-2</v>
      </c>
      <c r="G362" s="15">
        <v>7.8700000000000006E-2</v>
      </c>
    </row>
    <row r="363" spans="1:7" x14ac:dyDescent="0.25">
      <c r="A363" s="16" t="s">
        <v>124</v>
      </c>
      <c r="B363" s="31"/>
      <c r="C363" s="31"/>
      <c r="D363" s="17"/>
      <c r="E363" s="37">
        <v>9771.08</v>
      </c>
      <c r="F363" s="38">
        <v>1.11E-2</v>
      </c>
      <c r="G363" s="20"/>
    </row>
    <row r="364" spans="1:7" x14ac:dyDescent="0.25">
      <c r="A364" s="12"/>
      <c r="B364" s="30"/>
      <c r="C364" s="30"/>
      <c r="D364" s="13"/>
      <c r="E364" s="14"/>
      <c r="F364" s="15"/>
      <c r="G364" s="15"/>
    </row>
    <row r="365" spans="1:7" x14ac:dyDescent="0.25">
      <c r="A365" s="16" t="s">
        <v>444</v>
      </c>
      <c r="B365" s="30"/>
      <c r="C365" s="30"/>
      <c r="D365" s="13"/>
      <c r="E365" s="14"/>
      <c r="F365" s="15"/>
      <c r="G365" s="15"/>
    </row>
    <row r="366" spans="1:7" x14ac:dyDescent="0.25">
      <c r="A366" s="12" t="s">
        <v>1721</v>
      </c>
      <c r="B366" s="30" t="s">
        <v>1722</v>
      </c>
      <c r="C366" s="30" t="s">
        <v>123</v>
      </c>
      <c r="D366" s="13">
        <v>15000000</v>
      </c>
      <c r="E366" s="14">
        <v>14978.28</v>
      </c>
      <c r="F366" s="15">
        <v>1.7100000000000001E-2</v>
      </c>
      <c r="G366" s="15">
        <v>7.1662849732000003E-2</v>
      </c>
    </row>
    <row r="367" spans="1:7" x14ac:dyDescent="0.25">
      <c r="A367" s="16" t="s">
        <v>124</v>
      </c>
      <c r="B367" s="31"/>
      <c r="C367" s="31"/>
      <c r="D367" s="17"/>
      <c r="E367" s="37">
        <v>14978.28</v>
      </c>
      <c r="F367" s="38">
        <v>1.7100000000000001E-2</v>
      </c>
      <c r="G367" s="20"/>
    </row>
    <row r="368" spans="1:7" x14ac:dyDescent="0.25">
      <c r="A368" s="12"/>
      <c r="B368" s="30"/>
      <c r="C368" s="30"/>
      <c r="D368" s="13"/>
      <c r="E368" s="14"/>
      <c r="F368" s="15"/>
      <c r="G368" s="15"/>
    </row>
    <row r="369" spans="1:7" x14ac:dyDescent="0.25">
      <c r="A369" s="16" t="s">
        <v>290</v>
      </c>
      <c r="B369" s="30"/>
      <c r="C369" s="30"/>
      <c r="D369" s="13"/>
      <c r="E369" s="14"/>
      <c r="F369" s="15"/>
      <c r="G369" s="15"/>
    </row>
    <row r="370" spans="1:7" x14ac:dyDescent="0.25">
      <c r="A370" s="16" t="s">
        <v>124</v>
      </c>
      <c r="B370" s="30"/>
      <c r="C370" s="30"/>
      <c r="D370" s="13"/>
      <c r="E370" s="39" t="s">
        <v>118</v>
      </c>
      <c r="F370" s="40" t="s">
        <v>118</v>
      </c>
      <c r="G370" s="15"/>
    </row>
    <row r="371" spans="1:7" x14ac:dyDescent="0.25">
      <c r="A371" s="12"/>
      <c r="B371" s="30"/>
      <c r="C371" s="30"/>
      <c r="D371" s="13"/>
      <c r="E371" s="14"/>
      <c r="F371" s="15"/>
      <c r="G371" s="15"/>
    </row>
    <row r="372" spans="1:7" x14ac:dyDescent="0.25">
      <c r="A372" s="16" t="s">
        <v>291</v>
      </c>
      <c r="B372" s="30"/>
      <c r="C372" s="30"/>
      <c r="D372" s="13"/>
      <c r="E372" s="14"/>
      <c r="F372" s="15"/>
      <c r="G372" s="15"/>
    </row>
    <row r="373" spans="1:7" x14ac:dyDescent="0.25">
      <c r="A373" s="16" t="s">
        <v>124</v>
      </c>
      <c r="B373" s="30"/>
      <c r="C373" s="30"/>
      <c r="D373" s="13"/>
      <c r="E373" s="39" t="s">
        <v>118</v>
      </c>
      <c r="F373" s="40" t="s">
        <v>118</v>
      </c>
      <c r="G373" s="15"/>
    </row>
    <row r="374" spans="1:7" x14ac:dyDescent="0.25">
      <c r="A374" s="12"/>
      <c r="B374" s="30"/>
      <c r="C374" s="30"/>
      <c r="D374" s="13"/>
      <c r="E374" s="14"/>
      <c r="F374" s="15"/>
      <c r="G374" s="15"/>
    </row>
    <row r="375" spans="1:7" x14ac:dyDescent="0.25">
      <c r="A375" s="21" t="s">
        <v>156</v>
      </c>
      <c r="B375" s="32"/>
      <c r="C375" s="32"/>
      <c r="D375" s="22"/>
      <c r="E375" s="18">
        <v>24749.360000000001</v>
      </c>
      <c r="F375" s="19">
        <v>2.8199999999999999E-2</v>
      </c>
      <c r="G375" s="20"/>
    </row>
    <row r="376" spans="1:7" x14ac:dyDescent="0.25">
      <c r="A376" s="12"/>
      <c r="B376" s="30"/>
      <c r="C376" s="30"/>
      <c r="D376" s="13"/>
      <c r="E376" s="14"/>
      <c r="F376" s="15"/>
      <c r="G376" s="15"/>
    </row>
    <row r="377" spans="1:7" x14ac:dyDescent="0.25">
      <c r="A377" s="16" t="s">
        <v>119</v>
      </c>
      <c r="B377" s="30"/>
      <c r="C377" s="30"/>
      <c r="D377" s="13"/>
      <c r="E377" s="14"/>
      <c r="F377" s="15"/>
      <c r="G377" s="15"/>
    </row>
    <row r="378" spans="1:7" x14ac:dyDescent="0.25">
      <c r="A378" s="12"/>
      <c r="B378" s="30"/>
      <c r="C378" s="30"/>
      <c r="D378" s="13"/>
      <c r="E378" s="14"/>
      <c r="F378" s="15"/>
      <c r="G378" s="15"/>
    </row>
    <row r="379" spans="1:7" x14ac:dyDescent="0.25">
      <c r="A379" s="16" t="s">
        <v>120</v>
      </c>
      <c r="B379" s="30"/>
      <c r="C379" s="30"/>
      <c r="D379" s="13"/>
      <c r="E379" s="14"/>
      <c r="F379" s="15"/>
      <c r="G379" s="15"/>
    </row>
    <row r="380" spans="1:7" x14ac:dyDescent="0.25">
      <c r="A380" s="12" t="s">
        <v>1723</v>
      </c>
      <c r="B380" s="30" t="s">
        <v>1724</v>
      </c>
      <c r="C380" s="30" t="s">
        <v>123</v>
      </c>
      <c r="D380" s="13">
        <v>15500000</v>
      </c>
      <c r="E380" s="14">
        <v>14758.22</v>
      </c>
      <c r="F380" s="15">
        <v>1.6799999999999999E-2</v>
      </c>
      <c r="G380" s="15">
        <v>7.1108000000000005E-2</v>
      </c>
    </row>
    <row r="381" spans="1:7" x14ac:dyDescent="0.25">
      <c r="A381" s="12" t="s">
        <v>1725</v>
      </c>
      <c r="B381" s="30" t="s">
        <v>1726</v>
      </c>
      <c r="C381" s="30" t="s">
        <v>123</v>
      </c>
      <c r="D381" s="13">
        <v>10000000</v>
      </c>
      <c r="E381" s="14">
        <v>9496.77</v>
      </c>
      <c r="F381" s="15">
        <v>1.0800000000000001E-2</v>
      </c>
      <c r="G381" s="15">
        <v>7.1108000000000005E-2</v>
      </c>
    </row>
    <row r="382" spans="1:7" x14ac:dyDescent="0.25">
      <c r="A382" s="12" t="s">
        <v>1727</v>
      </c>
      <c r="B382" s="30" t="s">
        <v>1728</v>
      </c>
      <c r="C382" s="30" t="s">
        <v>123</v>
      </c>
      <c r="D382" s="13">
        <v>5000000</v>
      </c>
      <c r="E382" s="14">
        <v>4988.3100000000004</v>
      </c>
      <c r="F382" s="15">
        <v>5.7000000000000002E-3</v>
      </c>
      <c r="G382" s="15">
        <v>6.5797999999999995E-2</v>
      </c>
    </row>
    <row r="383" spans="1:7" x14ac:dyDescent="0.25">
      <c r="A383" s="12" t="s">
        <v>1729</v>
      </c>
      <c r="B383" s="30" t="s">
        <v>1730</v>
      </c>
      <c r="C383" s="30" t="s">
        <v>123</v>
      </c>
      <c r="D383" s="13">
        <v>5000000</v>
      </c>
      <c r="E383" s="14">
        <v>4981.83</v>
      </c>
      <c r="F383" s="15">
        <v>5.7000000000000002E-3</v>
      </c>
      <c r="G383" s="15">
        <v>6.6572000000000006E-2</v>
      </c>
    </row>
    <row r="384" spans="1:7" x14ac:dyDescent="0.25">
      <c r="A384" s="12" t="s">
        <v>1731</v>
      </c>
      <c r="B384" s="30" t="s">
        <v>1732</v>
      </c>
      <c r="C384" s="30" t="s">
        <v>123</v>
      </c>
      <c r="D384" s="13">
        <v>5000000</v>
      </c>
      <c r="E384" s="14">
        <v>4980.95</v>
      </c>
      <c r="F384" s="15">
        <v>5.7000000000000002E-3</v>
      </c>
      <c r="G384" s="15">
        <v>6.6491999999999996E-2</v>
      </c>
    </row>
    <row r="385" spans="1:7" x14ac:dyDescent="0.25">
      <c r="A385" s="12" t="s">
        <v>1733</v>
      </c>
      <c r="B385" s="30" t="s">
        <v>1734</v>
      </c>
      <c r="C385" s="30" t="s">
        <v>123</v>
      </c>
      <c r="D385" s="13">
        <v>5000000</v>
      </c>
      <c r="E385" s="14">
        <v>4974.8900000000003</v>
      </c>
      <c r="F385" s="15">
        <v>5.7000000000000002E-3</v>
      </c>
      <c r="G385" s="15">
        <v>6.5809000000000006E-2</v>
      </c>
    </row>
    <row r="386" spans="1:7" x14ac:dyDescent="0.25">
      <c r="A386" s="12" t="s">
        <v>1735</v>
      </c>
      <c r="B386" s="30" t="s">
        <v>1736</v>
      </c>
      <c r="C386" s="30" t="s">
        <v>123</v>
      </c>
      <c r="D386" s="13">
        <v>5000000</v>
      </c>
      <c r="E386" s="14">
        <v>4895.71</v>
      </c>
      <c r="F386" s="15">
        <v>5.5999999999999999E-3</v>
      </c>
      <c r="G386" s="15">
        <v>7.0052000000000003E-2</v>
      </c>
    </row>
    <row r="387" spans="1:7" x14ac:dyDescent="0.25">
      <c r="A387" s="12" t="s">
        <v>1737</v>
      </c>
      <c r="B387" s="30" t="s">
        <v>1738</v>
      </c>
      <c r="C387" s="30" t="s">
        <v>123</v>
      </c>
      <c r="D387" s="13">
        <v>5000000</v>
      </c>
      <c r="E387" s="14">
        <v>4791.1499999999996</v>
      </c>
      <c r="F387" s="15">
        <v>5.4999999999999997E-3</v>
      </c>
      <c r="G387" s="15">
        <v>7.1347999999999995E-2</v>
      </c>
    </row>
    <row r="388" spans="1:7" x14ac:dyDescent="0.25">
      <c r="A388" s="12" t="s">
        <v>1739</v>
      </c>
      <c r="B388" s="30" t="s">
        <v>1740</v>
      </c>
      <c r="C388" s="30" t="s">
        <v>123</v>
      </c>
      <c r="D388" s="13">
        <v>2500000</v>
      </c>
      <c r="E388" s="14">
        <v>2398.7199999999998</v>
      </c>
      <c r="F388" s="15">
        <v>2.7000000000000001E-3</v>
      </c>
      <c r="G388" s="15">
        <v>7.1349999999999997E-2</v>
      </c>
    </row>
    <row r="389" spans="1:7" x14ac:dyDescent="0.25">
      <c r="A389" s="12" t="s">
        <v>1741</v>
      </c>
      <c r="B389" s="30" t="s">
        <v>1742</v>
      </c>
      <c r="C389" s="30" t="s">
        <v>123</v>
      </c>
      <c r="D389" s="13">
        <v>300000</v>
      </c>
      <c r="E389" s="14">
        <v>297.70999999999998</v>
      </c>
      <c r="F389" s="15">
        <v>2.9999999999999997E-4</v>
      </c>
      <c r="G389" s="15">
        <v>6.8501999999999993E-2</v>
      </c>
    </row>
    <row r="390" spans="1:7" x14ac:dyDescent="0.25">
      <c r="A390" s="12" t="s">
        <v>1743</v>
      </c>
      <c r="B390" s="30" t="s">
        <v>1744</v>
      </c>
      <c r="C390" s="30" t="s">
        <v>123</v>
      </c>
      <c r="D390" s="13">
        <v>200000</v>
      </c>
      <c r="E390" s="14">
        <v>199.53</v>
      </c>
      <c r="F390" s="15">
        <v>2.0000000000000001E-4</v>
      </c>
      <c r="G390" s="15">
        <v>6.5487000000000004E-2</v>
      </c>
    </row>
    <row r="391" spans="1:7" x14ac:dyDescent="0.25">
      <c r="A391" s="16" t="s">
        <v>124</v>
      </c>
      <c r="B391" s="31"/>
      <c r="C391" s="31"/>
      <c r="D391" s="17"/>
      <c r="E391" s="37">
        <v>56763.79</v>
      </c>
      <c r="F391" s="38">
        <v>6.4699999999999994E-2</v>
      </c>
      <c r="G391" s="20"/>
    </row>
    <row r="392" spans="1:7" x14ac:dyDescent="0.25">
      <c r="A392" s="16" t="s">
        <v>125</v>
      </c>
      <c r="B392" s="30"/>
      <c r="C392" s="30"/>
      <c r="D392" s="13"/>
      <c r="E392" s="14"/>
      <c r="F392" s="15"/>
      <c r="G392" s="15"/>
    </row>
    <row r="393" spans="1:7" x14ac:dyDescent="0.25">
      <c r="A393" s="12" t="s">
        <v>294</v>
      </c>
      <c r="B393" s="30" t="s">
        <v>295</v>
      </c>
      <c r="C393" s="30" t="s">
        <v>128</v>
      </c>
      <c r="D393" s="13">
        <v>5000000</v>
      </c>
      <c r="E393" s="14">
        <v>4907.58</v>
      </c>
      <c r="F393" s="15">
        <v>5.5999999999999999E-3</v>
      </c>
      <c r="G393" s="15">
        <v>7.7232999999999996E-2</v>
      </c>
    </row>
    <row r="394" spans="1:7" x14ac:dyDescent="0.25">
      <c r="A394" s="12" t="s">
        <v>1745</v>
      </c>
      <c r="B394" s="30" t="s">
        <v>1746</v>
      </c>
      <c r="C394" s="30" t="s">
        <v>143</v>
      </c>
      <c r="D394" s="13">
        <v>5000000</v>
      </c>
      <c r="E394" s="14">
        <v>4717.2</v>
      </c>
      <c r="F394" s="15">
        <v>5.4000000000000003E-3</v>
      </c>
      <c r="G394" s="15">
        <v>7.8149999999999997E-2</v>
      </c>
    </row>
    <row r="395" spans="1:7" x14ac:dyDescent="0.25">
      <c r="A395" s="12" t="s">
        <v>1747</v>
      </c>
      <c r="B395" s="30" t="s">
        <v>1748</v>
      </c>
      <c r="C395" s="30" t="s">
        <v>128</v>
      </c>
      <c r="D395" s="13">
        <v>5000000</v>
      </c>
      <c r="E395" s="14">
        <v>4711.75</v>
      </c>
      <c r="F395" s="15">
        <v>5.4000000000000003E-3</v>
      </c>
      <c r="G395" s="15">
        <v>7.8349000000000002E-2</v>
      </c>
    </row>
    <row r="396" spans="1:7" x14ac:dyDescent="0.25">
      <c r="A396" s="12" t="s">
        <v>1749</v>
      </c>
      <c r="B396" s="30" t="s">
        <v>1750</v>
      </c>
      <c r="C396" s="30" t="s">
        <v>128</v>
      </c>
      <c r="D396" s="13">
        <v>5000000</v>
      </c>
      <c r="E396" s="14">
        <v>4674.0200000000004</v>
      </c>
      <c r="F396" s="15">
        <v>5.3E-3</v>
      </c>
      <c r="G396" s="15">
        <v>7.7850000000000003E-2</v>
      </c>
    </row>
    <row r="397" spans="1:7" x14ac:dyDescent="0.25">
      <c r="A397" s="12" t="s">
        <v>144</v>
      </c>
      <c r="B397" s="30" t="s">
        <v>145</v>
      </c>
      <c r="C397" s="30" t="s">
        <v>146</v>
      </c>
      <c r="D397" s="13">
        <v>5000000</v>
      </c>
      <c r="E397" s="14">
        <v>4660.9799999999996</v>
      </c>
      <c r="F397" s="15">
        <v>5.3E-3</v>
      </c>
      <c r="G397" s="15">
        <v>7.7400999999999998E-2</v>
      </c>
    </row>
    <row r="398" spans="1:7" x14ac:dyDescent="0.25">
      <c r="A398" s="12" t="s">
        <v>1751</v>
      </c>
      <c r="B398" s="30" t="s">
        <v>1752</v>
      </c>
      <c r="C398" s="30" t="s">
        <v>128</v>
      </c>
      <c r="D398" s="13">
        <v>5000000</v>
      </c>
      <c r="E398" s="14">
        <v>4657.1099999999997</v>
      </c>
      <c r="F398" s="15">
        <v>5.3E-3</v>
      </c>
      <c r="G398" s="15">
        <v>7.8350000000000003E-2</v>
      </c>
    </row>
    <row r="399" spans="1:7" x14ac:dyDescent="0.25">
      <c r="A399" s="12" t="s">
        <v>1753</v>
      </c>
      <c r="B399" s="30" t="s">
        <v>1754</v>
      </c>
      <c r="C399" s="30" t="s">
        <v>128</v>
      </c>
      <c r="D399" s="13">
        <v>5000000</v>
      </c>
      <c r="E399" s="14">
        <v>4653.08</v>
      </c>
      <c r="F399" s="15">
        <v>5.3E-3</v>
      </c>
      <c r="G399" s="15">
        <v>7.8200000000000006E-2</v>
      </c>
    </row>
    <row r="400" spans="1:7" x14ac:dyDescent="0.25">
      <c r="A400" s="12" t="s">
        <v>1755</v>
      </c>
      <c r="B400" s="30" t="s">
        <v>1756</v>
      </c>
      <c r="C400" s="30" t="s">
        <v>128</v>
      </c>
      <c r="D400" s="13">
        <v>2500000</v>
      </c>
      <c r="E400" s="14">
        <v>2346.54</v>
      </c>
      <c r="F400" s="15">
        <v>2.7000000000000001E-3</v>
      </c>
      <c r="G400" s="15">
        <v>7.7499999999999999E-2</v>
      </c>
    </row>
    <row r="401" spans="1:7" x14ac:dyDescent="0.25">
      <c r="A401" s="16" t="s">
        <v>124</v>
      </c>
      <c r="B401" s="31"/>
      <c r="C401" s="31"/>
      <c r="D401" s="17"/>
      <c r="E401" s="37">
        <v>35328.26</v>
      </c>
      <c r="F401" s="38">
        <v>4.0300000000000002E-2</v>
      </c>
      <c r="G401" s="20"/>
    </row>
    <row r="402" spans="1:7" x14ac:dyDescent="0.25">
      <c r="A402" s="12"/>
      <c r="B402" s="30"/>
      <c r="C402" s="30"/>
      <c r="D402" s="13"/>
      <c r="E402" s="14"/>
      <c r="F402" s="15"/>
      <c r="G402" s="15"/>
    </row>
    <row r="403" spans="1:7" x14ac:dyDescent="0.25">
      <c r="A403" s="16" t="s">
        <v>149</v>
      </c>
      <c r="B403" s="30"/>
      <c r="C403" s="30"/>
      <c r="D403" s="13"/>
      <c r="E403" s="14"/>
      <c r="F403" s="15"/>
      <c r="G403" s="15"/>
    </row>
    <row r="404" spans="1:7" x14ac:dyDescent="0.25">
      <c r="A404" s="12" t="s">
        <v>1757</v>
      </c>
      <c r="B404" s="30" t="s">
        <v>1758</v>
      </c>
      <c r="C404" s="30" t="s">
        <v>128</v>
      </c>
      <c r="D404" s="13">
        <v>10000000</v>
      </c>
      <c r="E404" s="14">
        <v>9892.0300000000007</v>
      </c>
      <c r="F404" s="15">
        <v>1.1299999999999999E-2</v>
      </c>
      <c r="G404" s="15">
        <v>8.2998000000000002E-2</v>
      </c>
    </row>
    <row r="405" spans="1:7" x14ac:dyDescent="0.25">
      <c r="A405" s="12" t="s">
        <v>1759</v>
      </c>
      <c r="B405" s="30" t="s">
        <v>1760</v>
      </c>
      <c r="C405" s="30" t="s">
        <v>128</v>
      </c>
      <c r="D405" s="13">
        <v>10000000</v>
      </c>
      <c r="E405" s="14">
        <v>9863.33</v>
      </c>
      <c r="F405" s="15">
        <v>1.12E-2</v>
      </c>
      <c r="G405" s="15">
        <v>8.4293000000000007E-2</v>
      </c>
    </row>
    <row r="406" spans="1:7" x14ac:dyDescent="0.25">
      <c r="A406" s="12" t="s">
        <v>152</v>
      </c>
      <c r="B406" s="30" t="s">
        <v>153</v>
      </c>
      <c r="C406" s="30" t="s">
        <v>128</v>
      </c>
      <c r="D406" s="13">
        <v>7500000</v>
      </c>
      <c r="E406" s="14">
        <v>6963.91</v>
      </c>
      <c r="F406" s="15">
        <v>7.9000000000000008E-3</v>
      </c>
      <c r="G406" s="15">
        <v>8.3875000000000005E-2</v>
      </c>
    </row>
    <row r="407" spans="1:7" x14ac:dyDescent="0.25">
      <c r="A407" s="12" t="s">
        <v>1761</v>
      </c>
      <c r="B407" s="30" t="s">
        <v>1762</v>
      </c>
      <c r="C407" s="30" t="s">
        <v>128</v>
      </c>
      <c r="D407" s="13">
        <v>5000000</v>
      </c>
      <c r="E407" s="14">
        <v>4882.3100000000004</v>
      </c>
      <c r="F407" s="15">
        <v>5.5999999999999999E-3</v>
      </c>
      <c r="G407" s="15">
        <v>8.3799999999999999E-2</v>
      </c>
    </row>
    <row r="408" spans="1:7" x14ac:dyDescent="0.25">
      <c r="A408" s="12" t="s">
        <v>1763</v>
      </c>
      <c r="B408" s="30" t="s">
        <v>1764</v>
      </c>
      <c r="C408" s="30" t="s">
        <v>128</v>
      </c>
      <c r="D408" s="13">
        <v>5000000</v>
      </c>
      <c r="E408" s="14">
        <v>4802.34</v>
      </c>
      <c r="F408" s="15">
        <v>5.4999999999999997E-3</v>
      </c>
      <c r="G408" s="15">
        <v>8.3001000000000005E-2</v>
      </c>
    </row>
    <row r="409" spans="1:7" x14ac:dyDescent="0.25">
      <c r="A409" s="12" t="s">
        <v>154</v>
      </c>
      <c r="B409" s="30" t="s">
        <v>155</v>
      </c>
      <c r="C409" s="30" t="s">
        <v>128</v>
      </c>
      <c r="D409" s="13">
        <v>5000000</v>
      </c>
      <c r="E409" s="14">
        <v>4616.0200000000004</v>
      </c>
      <c r="F409" s="15">
        <v>5.3E-3</v>
      </c>
      <c r="G409" s="15">
        <v>8.5049E-2</v>
      </c>
    </row>
    <row r="410" spans="1:7" x14ac:dyDescent="0.25">
      <c r="A410" s="16" t="s">
        <v>124</v>
      </c>
      <c r="B410" s="31"/>
      <c r="C410" s="31"/>
      <c r="D410" s="17"/>
      <c r="E410" s="37">
        <v>41019.94</v>
      </c>
      <c r="F410" s="38">
        <v>4.6800000000000001E-2</v>
      </c>
      <c r="G410" s="20"/>
    </row>
    <row r="411" spans="1:7" x14ac:dyDescent="0.25">
      <c r="A411" s="12"/>
      <c r="B411" s="30"/>
      <c r="C411" s="30"/>
      <c r="D411" s="13"/>
      <c r="E411" s="14"/>
      <c r="F411" s="15"/>
      <c r="G411" s="15"/>
    </row>
    <row r="412" spans="1:7" x14ac:dyDescent="0.25">
      <c r="A412" s="21" t="s">
        <v>156</v>
      </c>
      <c r="B412" s="32"/>
      <c r="C412" s="32"/>
      <c r="D412" s="22"/>
      <c r="E412" s="18">
        <v>133111.99</v>
      </c>
      <c r="F412" s="19">
        <v>0.15179999999999999</v>
      </c>
      <c r="G412" s="20"/>
    </row>
    <row r="413" spans="1:7" x14ac:dyDescent="0.25">
      <c r="A413" s="12"/>
      <c r="B413" s="30"/>
      <c r="C413" s="30"/>
      <c r="D413" s="13"/>
      <c r="E413" s="14"/>
      <c r="F413" s="15"/>
      <c r="G413" s="15"/>
    </row>
    <row r="414" spans="1:7" x14ac:dyDescent="0.25">
      <c r="A414" s="12"/>
      <c r="B414" s="30"/>
      <c r="C414" s="30"/>
      <c r="D414" s="13"/>
      <c r="E414" s="14"/>
      <c r="F414" s="15"/>
      <c r="G414" s="15"/>
    </row>
    <row r="415" spans="1:7" x14ac:dyDescent="0.25">
      <c r="A415" s="16" t="s">
        <v>844</v>
      </c>
      <c r="B415" s="30"/>
      <c r="C415" s="30"/>
      <c r="D415" s="13"/>
      <c r="E415" s="14"/>
      <c r="F415" s="15"/>
      <c r="G415" s="15"/>
    </row>
    <row r="416" spans="1:7" x14ac:dyDescent="0.25">
      <c r="A416" s="12" t="s">
        <v>1765</v>
      </c>
      <c r="B416" s="30" t="s">
        <v>1766</v>
      </c>
      <c r="C416" s="30"/>
      <c r="D416" s="13">
        <v>971942.13410000002</v>
      </c>
      <c r="E416" s="14">
        <v>30108.67</v>
      </c>
      <c r="F416" s="15">
        <v>3.4299999999999997E-2</v>
      </c>
      <c r="G416" s="15"/>
    </row>
    <row r="417" spans="1:7" x14ac:dyDescent="0.25">
      <c r="A417" s="12"/>
      <c r="B417" s="30"/>
      <c r="C417" s="30"/>
      <c r="D417" s="13"/>
      <c r="E417" s="14"/>
      <c r="F417" s="15"/>
      <c r="G417" s="15"/>
    </row>
    <row r="418" spans="1:7" x14ac:dyDescent="0.25">
      <c r="A418" s="21" t="s">
        <v>156</v>
      </c>
      <c r="B418" s="32"/>
      <c r="C418" s="32"/>
      <c r="D418" s="22"/>
      <c r="E418" s="18">
        <v>30108.67</v>
      </c>
      <c r="F418" s="19">
        <v>3.4299999999999997E-2</v>
      </c>
      <c r="G418" s="20"/>
    </row>
    <row r="419" spans="1:7" x14ac:dyDescent="0.25">
      <c r="A419" s="12"/>
      <c r="B419" s="30"/>
      <c r="C419" s="30"/>
      <c r="D419" s="13"/>
      <c r="E419" s="14"/>
      <c r="F419" s="15"/>
      <c r="G419" s="15"/>
    </row>
    <row r="420" spans="1:7" x14ac:dyDescent="0.25">
      <c r="A420" s="16" t="s">
        <v>160</v>
      </c>
      <c r="B420" s="30"/>
      <c r="C420" s="30"/>
      <c r="D420" s="13"/>
      <c r="E420" s="14"/>
      <c r="F420" s="15"/>
      <c r="G420" s="15"/>
    </row>
    <row r="421" spans="1:7" x14ac:dyDescent="0.25">
      <c r="A421" s="12" t="s">
        <v>161</v>
      </c>
      <c r="B421" s="30"/>
      <c r="C421" s="30"/>
      <c r="D421" s="13"/>
      <c r="E421" s="14">
        <v>68175.59</v>
      </c>
      <c r="F421" s="15">
        <v>7.7799999999999994E-2</v>
      </c>
      <c r="G421" s="15">
        <v>6.6458000000000003E-2</v>
      </c>
    </row>
    <row r="422" spans="1:7" x14ac:dyDescent="0.25">
      <c r="A422" s="16" t="s">
        <v>124</v>
      </c>
      <c r="B422" s="31"/>
      <c r="C422" s="31"/>
      <c r="D422" s="17"/>
      <c r="E422" s="37">
        <v>68175.59</v>
      </c>
      <c r="F422" s="38">
        <v>7.7799999999999994E-2</v>
      </c>
      <c r="G422" s="20"/>
    </row>
    <row r="423" spans="1:7" x14ac:dyDescent="0.25">
      <c r="A423" s="12"/>
      <c r="B423" s="30"/>
      <c r="C423" s="30"/>
      <c r="D423" s="13"/>
      <c r="E423" s="14"/>
      <c r="F423" s="15"/>
      <c r="G423" s="15"/>
    </row>
    <row r="424" spans="1:7" x14ac:dyDescent="0.25">
      <c r="A424" s="21" t="s">
        <v>156</v>
      </c>
      <c r="B424" s="32"/>
      <c r="C424" s="32"/>
      <c r="D424" s="22"/>
      <c r="E424" s="18">
        <v>68175.59</v>
      </c>
      <c r="F424" s="19">
        <v>7.7799999999999994E-2</v>
      </c>
      <c r="G424" s="20"/>
    </row>
    <row r="425" spans="1:7" x14ac:dyDescent="0.25">
      <c r="A425" s="12" t="s">
        <v>162</v>
      </c>
      <c r="B425" s="30"/>
      <c r="C425" s="30"/>
      <c r="D425" s="13"/>
      <c r="E425" s="14">
        <v>233.68203919999999</v>
      </c>
      <c r="F425" s="15">
        <v>2.6600000000000001E-4</v>
      </c>
      <c r="G425" s="15"/>
    </row>
    <row r="426" spans="1:7" x14ac:dyDescent="0.25">
      <c r="A426" s="12" t="s">
        <v>163</v>
      </c>
      <c r="B426" s="30"/>
      <c r="C426" s="30"/>
      <c r="D426" s="13"/>
      <c r="E426" s="23">
        <v>-43670.292039200001</v>
      </c>
      <c r="F426" s="24">
        <v>-4.9565999999999999E-2</v>
      </c>
      <c r="G426" s="15">
        <v>6.6458000000000003E-2</v>
      </c>
    </row>
    <row r="427" spans="1:7" x14ac:dyDescent="0.25">
      <c r="A427" s="25" t="s">
        <v>164</v>
      </c>
      <c r="B427" s="33"/>
      <c r="C427" s="33"/>
      <c r="D427" s="26"/>
      <c r="E427" s="27">
        <v>876806.87</v>
      </c>
      <c r="F427" s="28">
        <v>1</v>
      </c>
      <c r="G427" s="28"/>
    </row>
    <row r="429" spans="1:7" x14ac:dyDescent="0.25">
      <c r="A429" s="1" t="s">
        <v>1767</v>
      </c>
    </row>
    <row r="430" spans="1:7" x14ac:dyDescent="0.25">
      <c r="A430" s="1" t="s">
        <v>165</v>
      </c>
    </row>
    <row r="431" spans="1:7" x14ac:dyDescent="0.25">
      <c r="A431" s="1" t="s">
        <v>166</v>
      </c>
    </row>
    <row r="432" spans="1:7" x14ac:dyDescent="0.25">
      <c r="A432" s="1" t="s">
        <v>167</v>
      </c>
    </row>
    <row r="433" spans="1:5" x14ac:dyDescent="0.25">
      <c r="A433" s="47" t="s">
        <v>168</v>
      </c>
      <c r="B433" s="34" t="s">
        <v>118</v>
      </c>
    </row>
    <row r="434" spans="1:5" x14ac:dyDescent="0.25">
      <c r="A434" t="s">
        <v>169</v>
      </c>
    </row>
    <row r="435" spans="1:5" x14ac:dyDescent="0.25">
      <c r="A435" t="s">
        <v>170</v>
      </c>
      <c r="B435" t="s">
        <v>171</v>
      </c>
      <c r="C435" t="s">
        <v>171</v>
      </c>
    </row>
    <row r="436" spans="1:5" x14ac:dyDescent="0.25">
      <c r="B436" s="48">
        <v>45322</v>
      </c>
      <c r="C436" s="48">
        <v>45351</v>
      </c>
    </row>
    <row r="437" spans="1:5" x14ac:dyDescent="0.25">
      <c r="A437" t="s">
        <v>175</v>
      </c>
      <c r="B437">
        <v>18.659400000000002</v>
      </c>
      <c r="C437">
        <v>18.7835</v>
      </c>
      <c r="E437" s="2"/>
    </row>
    <row r="438" spans="1:5" x14ac:dyDescent="0.25">
      <c r="A438" t="s">
        <v>176</v>
      </c>
      <c r="B438">
        <v>13.339499999999999</v>
      </c>
      <c r="C438">
        <v>13.4282</v>
      </c>
      <c r="E438" s="2"/>
    </row>
    <row r="439" spans="1:5" x14ac:dyDescent="0.25">
      <c r="A439" t="s">
        <v>654</v>
      </c>
      <c r="B439">
        <v>15.328799999999999</v>
      </c>
      <c r="C439">
        <v>15.4308</v>
      </c>
      <c r="E439" s="2"/>
    </row>
    <row r="440" spans="1:5" x14ac:dyDescent="0.25">
      <c r="A440" t="s">
        <v>184</v>
      </c>
      <c r="B440">
        <v>17.560199999999998</v>
      </c>
      <c r="C440">
        <v>17.6678</v>
      </c>
      <c r="E440" s="2"/>
    </row>
    <row r="441" spans="1:5" x14ac:dyDescent="0.25">
      <c r="A441" t="s">
        <v>657</v>
      </c>
      <c r="B441">
        <v>17.5564</v>
      </c>
      <c r="C441">
        <v>17.663900000000002</v>
      </c>
      <c r="E441" s="2"/>
    </row>
    <row r="442" spans="1:5" x14ac:dyDescent="0.25">
      <c r="A442" t="s">
        <v>658</v>
      </c>
      <c r="B442">
        <v>12.8834</v>
      </c>
      <c r="C442">
        <v>12.962300000000001</v>
      </c>
      <c r="E442" s="2"/>
    </row>
    <row r="443" spans="1:5" x14ac:dyDescent="0.25">
      <c r="A443" t="s">
        <v>659</v>
      </c>
      <c r="B443">
        <v>14.343500000000001</v>
      </c>
      <c r="C443">
        <v>14.4314</v>
      </c>
      <c r="E443" s="2"/>
    </row>
    <row r="444" spans="1:5" x14ac:dyDescent="0.25">
      <c r="E444" s="2"/>
    </row>
    <row r="445" spans="1:5" x14ac:dyDescent="0.25">
      <c r="A445" t="s">
        <v>186</v>
      </c>
      <c r="B445" s="34" t="s">
        <v>118</v>
      </c>
    </row>
    <row r="446" spans="1:5" x14ac:dyDescent="0.25">
      <c r="A446" t="s">
        <v>187</v>
      </c>
      <c r="B446" s="34" t="s">
        <v>118</v>
      </c>
    </row>
    <row r="447" spans="1:5" ht="30" customHeight="1" x14ac:dyDescent="0.25">
      <c r="A447" s="47" t="s">
        <v>188</v>
      </c>
      <c r="B447" s="34" t="s">
        <v>118</v>
      </c>
    </row>
    <row r="448" spans="1:5" ht="30" customHeight="1" x14ac:dyDescent="0.25">
      <c r="A448" s="47" t="s">
        <v>189</v>
      </c>
      <c r="B448" s="34" t="s">
        <v>118</v>
      </c>
    </row>
    <row r="449" spans="1:4" x14ac:dyDescent="0.25">
      <c r="A449" t="s">
        <v>1768</v>
      </c>
      <c r="B449" s="49">
        <v>16.826342</v>
      </c>
    </row>
    <row r="450" spans="1:4" ht="45" customHeight="1" x14ac:dyDescent="0.25">
      <c r="A450" s="47" t="s">
        <v>191</v>
      </c>
      <c r="B450" s="34">
        <v>0</v>
      </c>
    </row>
    <row r="451" spans="1:4" ht="30" customHeight="1" x14ac:dyDescent="0.25">
      <c r="A451" s="47" t="s">
        <v>192</v>
      </c>
      <c r="B451" s="34" t="s">
        <v>118</v>
      </c>
    </row>
    <row r="452" spans="1:4" ht="30" customHeight="1" x14ac:dyDescent="0.25">
      <c r="A452" s="47" t="s">
        <v>193</v>
      </c>
      <c r="B452" s="34" t="s">
        <v>118</v>
      </c>
    </row>
    <row r="453" spans="1:4" x14ac:dyDescent="0.25">
      <c r="A453" t="s">
        <v>194</v>
      </c>
      <c r="B453" s="34" t="s">
        <v>118</v>
      </c>
    </row>
    <row r="454" spans="1:4" x14ac:dyDescent="0.25">
      <c r="A454" t="s">
        <v>195</v>
      </c>
      <c r="B454" s="34" t="s">
        <v>118</v>
      </c>
    </row>
    <row r="456" spans="1:4" ht="69.95" customHeight="1" x14ac:dyDescent="0.25">
      <c r="A456" s="71" t="s">
        <v>205</v>
      </c>
      <c r="B456" s="71" t="s">
        <v>206</v>
      </c>
      <c r="C456" s="71" t="s">
        <v>5</v>
      </c>
      <c r="D456" s="71" t="s">
        <v>6</v>
      </c>
    </row>
    <row r="457" spans="1:4" ht="69.95" customHeight="1" x14ac:dyDescent="0.25">
      <c r="A457" s="71" t="s">
        <v>1769</v>
      </c>
      <c r="B457" s="71"/>
      <c r="C457" s="71" t="s">
        <v>49</v>
      </c>
      <c r="D457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02"/>
  <sheetViews>
    <sheetView showGridLines="0" workbookViewId="0">
      <pane ySplit="4" topLeftCell="A194" activePane="bottomLeft" state="frozen"/>
      <selection pane="bottomLeft" activeCell="A199" sqref="A199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7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1770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1771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1166</v>
      </c>
      <c r="B8" s="30" t="s">
        <v>1167</v>
      </c>
      <c r="C8" s="30" t="s">
        <v>1168</v>
      </c>
      <c r="D8" s="13">
        <v>3632060</v>
      </c>
      <c r="E8" s="14">
        <v>50972.33</v>
      </c>
      <c r="F8" s="15">
        <v>4.8000000000000001E-2</v>
      </c>
      <c r="G8" s="15"/>
    </row>
    <row r="9" spans="1:8" x14ac:dyDescent="0.25">
      <c r="A9" s="12" t="s">
        <v>1222</v>
      </c>
      <c r="B9" s="30" t="s">
        <v>1223</v>
      </c>
      <c r="C9" s="30" t="s">
        <v>1168</v>
      </c>
      <c r="D9" s="13">
        <v>4530107</v>
      </c>
      <c r="E9" s="14">
        <v>47665.79</v>
      </c>
      <c r="F9" s="15">
        <v>4.4900000000000002E-2</v>
      </c>
      <c r="G9" s="15"/>
    </row>
    <row r="10" spans="1:8" x14ac:dyDescent="0.25">
      <c r="A10" s="12" t="s">
        <v>1169</v>
      </c>
      <c r="B10" s="30" t="s">
        <v>1170</v>
      </c>
      <c r="C10" s="30" t="s">
        <v>1171</v>
      </c>
      <c r="D10" s="13">
        <v>1280355</v>
      </c>
      <c r="E10" s="14">
        <v>37406.85</v>
      </c>
      <c r="F10" s="15">
        <v>3.5200000000000002E-2</v>
      </c>
      <c r="G10" s="15"/>
    </row>
    <row r="11" spans="1:8" x14ac:dyDescent="0.25">
      <c r="A11" s="12" t="s">
        <v>1412</v>
      </c>
      <c r="B11" s="30" t="s">
        <v>1413</v>
      </c>
      <c r="C11" s="30" t="s">
        <v>1198</v>
      </c>
      <c r="D11" s="13">
        <v>1648761</v>
      </c>
      <c r="E11" s="14">
        <v>27598.61</v>
      </c>
      <c r="F11" s="15">
        <v>2.5999999999999999E-2</v>
      </c>
      <c r="G11" s="15"/>
    </row>
    <row r="12" spans="1:8" x14ac:dyDescent="0.25">
      <c r="A12" s="12" t="s">
        <v>1194</v>
      </c>
      <c r="B12" s="30" t="s">
        <v>1195</v>
      </c>
      <c r="C12" s="30" t="s">
        <v>1168</v>
      </c>
      <c r="D12" s="13">
        <v>3131910</v>
      </c>
      <c r="E12" s="14">
        <v>23429.82</v>
      </c>
      <c r="F12" s="15">
        <v>2.2100000000000002E-2</v>
      </c>
      <c r="G12" s="15"/>
    </row>
    <row r="13" spans="1:8" x14ac:dyDescent="0.25">
      <c r="A13" s="12" t="s">
        <v>1281</v>
      </c>
      <c r="B13" s="30" t="s">
        <v>1282</v>
      </c>
      <c r="C13" s="30" t="s">
        <v>1283</v>
      </c>
      <c r="D13" s="13">
        <v>649035</v>
      </c>
      <c r="E13" s="14">
        <v>22570.52</v>
      </c>
      <c r="F13" s="15">
        <v>2.12E-2</v>
      </c>
      <c r="G13" s="15"/>
    </row>
    <row r="14" spans="1:8" x14ac:dyDescent="0.25">
      <c r="A14" s="12" t="s">
        <v>1212</v>
      </c>
      <c r="B14" s="30" t="s">
        <v>1213</v>
      </c>
      <c r="C14" s="30" t="s">
        <v>1214</v>
      </c>
      <c r="D14" s="13">
        <v>195719</v>
      </c>
      <c r="E14" s="14">
        <v>22093.45</v>
      </c>
      <c r="F14" s="15">
        <v>2.0799999999999999E-2</v>
      </c>
      <c r="G14" s="15"/>
    </row>
    <row r="15" spans="1:8" x14ac:dyDescent="0.25">
      <c r="A15" s="12" t="s">
        <v>1201</v>
      </c>
      <c r="B15" s="30" t="s">
        <v>1202</v>
      </c>
      <c r="C15" s="30" t="s">
        <v>1188</v>
      </c>
      <c r="D15" s="13">
        <v>1793918</v>
      </c>
      <c r="E15" s="14">
        <v>20151.98</v>
      </c>
      <c r="F15" s="15">
        <v>1.9E-2</v>
      </c>
      <c r="G15" s="15"/>
    </row>
    <row r="16" spans="1:8" x14ac:dyDescent="0.25">
      <c r="A16" s="12" t="s">
        <v>1267</v>
      </c>
      <c r="B16" s="30" t="s">
        <v>1268</v>
      </c>
      <c r="C16" s="30" t="s">
        <v>1171</v>
      </c>
      <c r="D16" s="13">
        <v>3128099</v>
      </c>
      <c r="E16" s="14">
        <v>18889.03</v>
      </c>
      <c r="F16" s="15">
        <v>1.78E-2</v>
      </c>
      <c r="G16" s="15"/>
    </row>
    <row r="17" spans="1:7" x14ac:dyDescent="0.25">
      <c r="A17" s="12" t="s">
        <v>1251</v>
      </c>
      <c r="B17" s="30" t="s">
        <v>1252</v>
      </c>
      <c r="C17" s="30" t="s">
        <v>1168</v>
      </c>
      <c r="D17" s="13">
        <v>1700341</v>
      </c>
      <c r="E17" s="14">
        <v>18280.37</v>
      </c>
      <c r="F17" s="15">
        <v>1.72E-2</v>
      </c>
      <c r="G17" s="15"/>
    </row>
    <row r="18" spans="1:7" x14ac:dyDescent="0.25">
      <c r="A18" s="12" t="s">
        <v>1181</v>
      </c>
      <c r="B18" s="30" t="s">
        <v>1182</v>
      </c>
      <c r="C18" s="30" t="s">
        <v>1183</v>
      </c>
      <c r="D18" s="13">
        <v>5387875</v>
      </c>
      <c r="E18" s="14">
        <v>18081.71</v>
      </c>
      <c r="F18" s="15">
        <v>1.7000000000000001E-2</v>
      </c>
      <c r="G18" s="15"/>
    </row>
    <row r="19" spans="1:7" x14ac:dyDescent="0.25">
      <c r="A19" s="12" t="s">
        <v>1311</v>
      </c>
      <c r="B19" s="30" t="s">
        <v>1312</v>
      </c>
      <c r="C19" s="30" t="s">
        <v>1214</v>
      </c>
      <c r="D19" s="13">
        <v>804914</v>
      </c>
      <c r="E19" s="14">
        <v>17218.72</v>
      </c>
      <c r="F19" s="15">
        <v>1.6199999999999999E-2</v>
      </c>
      <c r="G19" s="15"/>
    </row>
    <row r="20" spans="1:7" x14ac:dyDescent="0.25">
      <c r="A20" s="12" t="s">
        <v>1275</v>
      </c>
      <c r="B20" s="30" t="s">
        <v>1276</v>
      </c>
      <c r="C20" s="30" t="s">
        <v>1214</v>
      </c>
      <c r="D20" s="13">
        <v>1758153</v>
      </c>
      <c r="E20" s="14">
        <v>16705.97</v>
      </c>
      <c r="F20" s="15">
        <v>1.5699999999999999E-2</v>
      </c>
      <c r="G20" s="15"/>
    </row>
    <row r="21" spans="1:7" x14ac:dyDescent="0.25">
      <c r="A21" s="12" t="s">
        <v>1357</v>
      </c>
      <c r="B21" s="30" t="s">
        <v>1358</v>
      </c>
      <c r="C21" s="30" t="s">
        <v>1307</v>
      </c>
      <c r="D21" s="13">
        <v>4047009</v>
      </c>
      <c r="E21" s="14">
        <v>16443</v>
      </c>
      <c r="F21" s="15">
        <v>1.55E-2</v>
      </c>
      <c r="G21" s="15"/>
    </row>
    <row r="22" spans="1:7" x14ac:dyDescent="0.25">
      <c r="A22" s="12" t="s">
        <v>1227</v>
      </c>
      <c r="B22" s="30" t="s">
        <v>1228</v>
      </c>
      <c r="C22" s="30" t="s">
        <v>1198</v>
      </c>
      <c r="D22" s="13">
        <v>394087</v>
      </c>
      <c r="E22" s="14">
        <v>16138.26</v>
      </c>
      <c r="F22" s="15">
        <v>1.52E-2</v>
      </c>
      <c r="G22" s="15"/>
    </row>
    <row r="23" spans="1:7" x14ac:dyDescent="0.25">
      <c r="A23" s="12" t="s">
        <v>1253</v>
      </c>
      <c r="B23" s="30" t="s">
        <v>1254</v>
      </c>
      <c r="C23" s="30" t="s">
        <v>1208</v>
      </c>
      <c r="D23" s="13">
        <v>212215</v>
      </c>
      <c r="E23" s="14">
        <v>13784.11</v>
      </c>
      <c r="F23" s="15">
        <v>1.2999999999999999E-2</v>
      </c>
      <c r="G23" s="15"/>
    </row>
    <row r="24" spans="1:7" x14ac:dyDescent="0.25">
      <c r="A24" s="12" t="s">
        <v>1319</v>
      </c>
      <c r="B24" s="30" t="s">
        <v>1320</v>
      </c>
      <c r="C24" s="30" t="s">
        <v>1240</v>
      </c>
      <c r="D24" s="13">
        <v>845503</v>
      </c>
      <c r="E24" s="14">
        <v>13341.61</v>
      </c>
      <c r="F24" s="15">
        <v>1.26E-2</v>
      </c>
      <c r="G24" s="15"/>
    </row>
    <row r="25" spans="1:7" x14ac:dyDescent="0.25">
      <c r="A25" s="12" t="s">
        <v>1343</v>
      </c>
      <c r="B25" s="30" t="s">
        <v>1344</v>
      </c>
      <c r="C25" s="30" t="s">
        <v>1345</v>
      </c>
      <c r="D25" s="13">
        <v>1170525</v>
      </c>
      <c r="E25" s="14">
        <v>11440.71</v>
      </c>
      <c r="F25" s="15">
        <v>1.0800000000000001E-2</v>
      </c>
      <c r="G25" s="15"/>
    </row>
    <row r="26" spans="1:7" x14ac:dyDescent="0.25">
      <c r="A26" s="12" t="s">
        <v>1459</v>
      </c>
      <c r="B26" s="30" t="s">
        <v>1460</v>
      </c>
      <c r="C26" s="30" t="s">
        <v>1461</v>
      </c>
      <c r="D26" s="13">
        <v>214597</v>
      </c>
      <c r="E26" s="14">
        <v>10655.17</v>
      </c>
      <c r="F26" s="15">
        <v>0.01</v>
      </c>
      <c r="G26" s="15"/>
    </row>
    <row r="27" spans="1:7" x14ac:dyDescent="0.25">
      <c r="A27" s="12" t="s">
        <v>1506</v>
      </c>
      <c r="B27" s="30" t="s">
        <v>1507</v>
      </c>
      <c r="C27" s="30" t="s">
        <v>1221</v>
      </c>
      <c r="D27" s="13">
        <v>1781782</v>
      </c>
      <c r="E27" s="14">
        <v>10453.709999999999</v>
      </c>
      <c r="F27" s="15">
        <v>9.7999999999999997E-3</v>
      </c>
      <c r="G27" s="15"/>
    </row>
    <row r="28" spans="1:7" x14ac:dyDescent="0.25">
      <c r="A28" s="12" t="s">
        <v>1184</v>
      </c>
      <c r="B28" s="30" t="s">
        <v>1185</v>
      </c>
      <c r="C28" s="30" t="s">
        <v>1168</v>
      </c>
      <c r="D28" s="13">
        <v>3863926</v>
      </c>
      <c r="E28" s="14">
        <v>10256.790000000001</v>
      </c>
      <c r="F28" s="15">
        <v>9.7000000000000003E-3</v>
      </c>
      <c r="G28" s="15"/>
    </row>
    <row r="29" spans="1:7" x14ac:dyDescent="0.25">
      <c r="A29" s="12" t="s">
        <v>1178</v>
      </c>
      <c r="B29" s="30" t="s">
        <v>1179</v>
      </c>
      <c r="C29" s="30" t="s">
        <v>1180</v>
      </c>
      <c r="D29" s="13">
        <v>2347549</v>
      </c>
      <c r="E29" s="14">
        <v>10251.75</v>
      </c>
      <c r="F29" s="15">
        <v>9.7000000000000003E-3</v>
      </c>
      <c r="G29" s="15"/>
    </row>
    <row r="30" spans="1:7" x14ac:dyDescent="0.25">
      <c r="A30" s="12" t="s">
        <v>1772</v>
      </c>
      <c r="B30" s="30" t="s">
        <v>1773</v>
      </c>
      <c r="C30" s="30" t="s">
        <v>1491</v>
      </c>
      <c r="D30" s="13">
        <v>1008950</v>
      </c>
      <c r="E30" s="14">
        <v>10099.09</v>
      </c>
      <c r="F30" s="15">
        <v>9.4999999999999998E-3</v>
      </c>
      <c r="G30" s="15"/>
    </row>
    <row r="31" spans="1:7" x14ac:dyDescent="0.25">
      <c r="A31" s="12" t="s">
        <v>1396</v>
      </c>
      <c r="B31" s="30" t="s">
        <v>1397</v>
      </c>
      <c r="C31" s="30" t="s">
        <v>1198</v>
      </c>
      <c r="D31" s="13">
        <v>113523</v>
      </c>
      <c r="E31" s="14">
        <v>9797.43</v>
      </c>
      <c r="F31" s="15">
        <v>9.1999999999999998E-3</v>
      </c>
      <c r="G31" s="15"/>
    </row>
    <row r="32" spans="1:7" x14ac:dyDescent="0.25">
      <c r="A32" s="12" t="s">
        <v>1305</v>
      </c>
      <c r="B32" s="30" t="s">
        <v>1306</v>
      </c>
      <c r="C32" s="30" t="s">
        <v>1307</v>
      </c>
      <c r="D32" s="13">
        <v>380348</v>
      </c>
      <c r="E32" s="14">
        <v>9175.1299999999992</v>
      </c>
      <c r="F32" s="15">
        <v>8.6E-3</v>
      </c>
      <c r="G32" s="15"/>
    </row>
    <row r="33" spans="1:7" x14ac:dyDescent="0.25">
      <c r="A33" s="12" t="s">
        <v>1299</v>
      </c>
      <c r="B33" s="30" t="s">
        <v>1300</v>
      </c>
      <c r="C33" s="30" t="s">
        <v>1301</v>
      </c>
      <c r="D33" s="13">
        <v>332390</v>
      </c>
      <c r="E33" s="14">
        <v>9103</v>
      </c>
      <c r="F33" s="15">
        <v>8.6E-3</v>
      </c>
      <c r="G33" s="15"/>
    </row>
    <row r="34" spans="1:7" x14ac:dyDescent="0.25">
      <c r="A34" s="12" t="s">
        <v>1361</v>
      </c>
      <c r="B34" s="30" t="s">
        <v>1362</v>
      </c>
      <c r="C34" s="30" t="s">
        <v>1168</v>
      </c>
      <c r="D34" s="13">
        <v>7406245</v>
      </c>
      <c r="E34" s="14">
        <v>9024.51</v>
      </c>
      <c r="F34" s="15">
        <v>8.5000000000000006E-3</v>
      </c>
      <c r="G34" s="15"/>
    </row>
    <row r="35" spans="1:7" x14ac:dyDescent="0.25">
      <c r="A35" s="12" t="s">
        <v>1269</v>
      </c>
      <c r="B35" s="30" t="s">
        <v>1270</v>
      </c>
      <c r="C35" s="30" t="s">
        <v>1271</v>
      </c>
      <c r="D35" s="13">
        <v>7565366</v>
      </c>
      <c r="E35" s="14">
        <v>9017.92</v>
      </c>
      <c r="F35" s="15">
        <v>8.5000000000000006E-3</v>
      </c>
      <c r="G35" s="15"/>
    </row>
    <row r="36" spans="1:7" x14ac:dyDescent="0.25">
      <c r="A36" s="12" t="s">
        <v>1410</v>
      </c>
      <c r="B36" s="30" t="s">
        <v>1411</v>
      </c>
      <c r="C36" s="30" t="s">
        <v>1198</v>
      </c>
      <c r="D36" s="13">
        <v>541664</v>
      </c>
      <c r="E36" s="14">
        <v>9012.48</v>
      </c>
      <c r="F36" s="15">
        <v>8.5000000000000006E-3</v>
      </c>
      <c r="G36" s="15"/>
    </row>
    <row r="37" spans="1:7" x14ac:dyDescent="0.25">
      <c r="A37" s="12" t="s">
        <v>1774</v>
      </c>
      <c r="B37" s="30" t="s">
        <v>1775</v>
      </c>
      <c r="C37" s="30" t="s">
        <v>1240</v>
      </c>
      <c r="D37" s="13">
        <v>133209</v>
      </c>
      <c r="E37" s="14">
        <v>8557.68</v>
      </c>
      <c r="F37" s="15">
        <v>8.0999999999999996E-3</v>
      </c>
      <c r="G37" s="15"/>
    </row>
    <row r="38" spans="1:7" x14ac:dyDescent="0.25">
      <c r="A38" s="12" t="s">
        <v>1522</v>
      </c>
      <c r="B38" s="30" t="s">
        <v>1523</v>
      </c>
      <c r="C38" s="30" t="s">
        <v>1446</v>
      </c>
      <c r="D38" s="13">
        <v>678631</v>
      </c>
      <c r="E38" s="14">
        <v>8535.14</v>
      </c>
      <c r="F38" s="15">
        <v>8.0000000000000002E-3</v>
      </c>
      <c r="G38" s="15"/>
    </row>
    <row r="39" spans="1:7" x14ac:dyDescent="0.25">
      <c r="A39" s="12" t="s">
        <v>1508</v>
      </c>
      <c r="B39" s="30" t="s">
        <v>1509</v>
      </c>
      <c r="C39" s="30" t="s">
        <v>1205</v>
      </c>
      <c r="D39" s="13">
        <v>1666532</v>
      </c>
      <c r="E39" s="14">
        <v>8396.82</v>
      </c>
      <c r="F39" s="15">
        <v>7.9000000000000008E-3</v>
      </c>
      <c r="G39" s="15"/>
    </row>
    <row r="40" spans="1:7" x14ac:dyDescent="0.25">
      <c r="A40" s="12" t="s">
        <v>1374</v>
      </c>
      <c r="B40" s="30" t="s">
        <v>1375</v>
      </c>
      <c r="C40" s="30" t="s">
        <v>1198</v>
      </c>
      <c r="D40" s="13">
        <v>642760</v>
      </c>
      <c r="E40" s="14">
        <v>8187.8</v>
      </c>
      <c r="F40" s="15">
        <v>7.7000000000000002E-3</v>
      </c>
      <c r="G40" s="15"/>
    </row>
    <row r="41" spans="1:7" x14ac:dyDescent="0.25">
      <c r="A41" s="12" t="s">
        <v>1776</v>
      </c>
      <c r="B41" s="30" t="s">
        <v>1777</v>
      </c>
      <c r="C41" s="30" t="s">
        <v>1345</v>
      </c>
      <c r="D41" s="13">
        <v>255765</v>
      </c>
      <c r="E41" s="14">
        <v>8070.28</v>
      </c>
      <c r="F41" s="15">
        <v>7.6E-3</v>
      </c>
      <c r="G41" s="15"/>
    </row>
    <row r="42" spans="1:7" x14ac:dyDescent="0.25">
      <c r="A42" s="12" t="s">
        <v>1778</v>
      </c>
      <c r="B42" s="30" t="s">
        <v>1779</v>
      </c>
      <c r="C42" s="30" t="s">
        <v>1274</v>
      </c>
      <c r="D42" s="13">
        <v>4875566</v>
      </c>
      <c r="E42" s="14">
        <v>8066.62</v>
      </c>
      <c r="F42" s="15">
        <v>7.6E-3</v>
      </c>
      <c r="G42" s="15"/>
    </row>
    <row r="43" spans="1:7" x14ac:dyDescent="0.25">
      <c r="A43" s="12" t="s">
        <v>1290</v>
      </c>
      <c r="B43" s="30" t="s">
        <v>1291</v>
      </c>
      <c r="C43" s="30" t="s">
        <v>1292</v>
      </c>
      <c r="D43" s="13">
        <v>211915</v>
      </c>
      <c r="E43" s="14">
        <v>7976.06</v>
      </c>
      <c r="F43" s="15">
        <v>7.4999999999999997E-3</v>
      </c>
      <c r="G43" s="15"/>
    </row>
    <row r="44" spans="1:7" x14ac:dyDescent="0.25">
      <c r="A44" s="12" t="s">
        <v>1394</v>
      </c>
      <c r="B44" s="30" t="s">
        <v>1395</v>
      </c>
      <c r="C44" s="30" t="s">
        <v>1214</v>
      </c>
      <c r="D44" s="13">
        <v>205560</v>
      </c>
      <c r="E44" s="14">
        <v>7795.66</v>
      </c>
      <c r="F44" s="15">
        <v>7.3000000000000001E-3</v>
      </c>
      <c r="G44" s="15"/>
    </row>
    <row r="45" spans="1:7" x14ac:dyDescent="0.25">
      <c r="A45" s="12" t="s">
        <v>1215</v>
      </c>
      <c r="B45" s="30" t="s">
        <v>1216</v>
      </c>
      <c r="C45" s="30" t="s">
        <v>1171</v>
      </c>
      <c r="D45" s="13">
        <v>1529642</v>
      </c>
      <c r="E45" s="14">
        <v>7792</v>
      </c>
      <c r="F45" s="15">
        <v>7.3000000000000001E-3</v>
      </c>
      <c r="G45" s="15"/>
    </row>
    <row r="46" spans="1:7" x14ac:dyDescent="0.25">
      <c r="A46" s="12" t="s">
        <v>1512</v>
      </c>
      <c r="B46" s="30" t="s">
        <v>1513</v>
      </c>
      <c r="C46" s="30" t="s">
        <v>1461</v>
      </c>
      <c r="D46" s="13">
        <v>296071</v>
      </c>
      <c r="E46" s="14">
        <v>7686.6</v>
      </c>
      <c r="F46" s="15">
        <v>7.1999999999999998E-3</v>
      </c>
      <c r="G46" s="15"/>
    </row>
    <row r="47" spans="1:7" x14ac:dyDescent="0.25">
      <c r="A47" s="12" t="s">
        <v>1192</v>
      </c>
      <c r="B47" s="30" t="s">
        <v>1193</v>
      </c>
      <c r="C47" s="30" t="s">
        <v>1168</v>
      </c>
      <c r="D47" s="13">
        <v>5089346</v>
      </c>
      <c r="E47" s="14">
        <v>7654.38</v>
      </c>
      <c r="F47" s="15">
        <v>7.1999999999999998E-3</v>
      </c>
      <c r="G47" s="15"/>
    </row>
    <row r="48" spans="1:7" x14ac:dyDescent="0.25">
      <c r="A48" s="12" t="s">
        <v>1370</v>
      </c>
      <c r="B48" s="30" t="s">
        <v>1371</v>
      </c>
      <c r="C48" s="30" t="s">
        <v>1266</v>
      </c>
      <c r="D48" s="13">
        <v>478154</v>
      </c>
      <c r="E48" s="14">
        <v>7423.58</v>
      </c>
      <c r="F48" s="15">
        <v>7.0000000000000001E-3</v>
      </c>
      <c r="G48" s="15"/>
    </row>
    <row r="49" spans="1:7" x14ac:dyDescent="0.25">
      <c r="A49" s="12" t="s">
        <v>1376</v>
      </c>
      <c r="B49" s="30" t="s">
        <v>1377</v>
      </c>
      <c r="C49" s="30" t="s">
        <v>1271</v>
      </c>
      <c r="D49" s="13">
        <v>25722</v>
      </c>
      <c r="E49" s="14">
        <v>7354.14</v>
      </c>
      <c r="F49" s="15">
        <v>6.8999999999999999E-3</v>
      </c>
      <c r="G49" s="15"/>
    </row>
    <row r="50" spans="1:7" x14ac:dyDescent="0.25">
      <c r="A50" s="12" t="s">
        <v>1498</v>
      </c>
      <c r="B50" s="30" t="s">
        <v>1499</v>
      </c>
      <c r="C50" s="30" t="s">
        <v>1208</v>
      </c>
      <c r="D50" s="13">
        <v>451310</v>
      </c>
      <c r="E50" s="14">
        <v>7192.98</v>
      </c>
      <c r="F50" s="15">
        <v>6.7999999999999996E-3</v>
      </c>
      <c r="G50" s="15"/>
    </row>
    <row r="51" spans="1:7" x14ac:dyDescent="0.25">
      <c r="A51" s="12" t="s">
        <v>1485</v>
      </c>
      <c r="B51" s="30" t="s">
        <v>1486</v>
      </c>
      <c r="C51" s="30" t="s">
        <v>1240</v>
      </c>
      <c r="D51" s="13">
        <v>745939</v>
      </c>
      <c r="E51" s="14">
        <v>7026</v>
      </c>
      <c r="F51" s="15">
        <v>6.6E-3</v>
      </c>
      <c r="G51" s="15"/>
    </row>
    <row r="52" spans="1:7" x14ac:dyDescent="0.25">
      <c r="A52" s="12" t="s">
        <v>1780</v>
      </c>
      <c r="B52" s="30" t="s">
        <v>1781</v>
      </c>
      <c r="C52" s="30" t="s">
        <v>1183</v>
      </c>
      <c r="D52" s="13">
        <v>626024</v>
      </c>
      <c r="E52" s="14">
        <v>6747.6</v>
      </c>
      <c r="F52" s="15">
        <v>6.4000000000000003E-3</v>
      </c>
      <c r="G52" s="15"/>
    </row>
    <row r="53" spans="1:7" x14ac:dyDescent="0.25">
      <c r="A53" s="12" t="s">
        <v>1782</v>
      </c>
      <c r="B53" s="30" t="s">
        <v>1783</v>
      </c>
      <c r="C53" s="30" t="s">
        <v>1263</v>
      </c>
      <c r="D53" s="13">
        <v>503546</v>
      </c>
      <c r="E53" s="14">
        <v>6427.01</v>
      </c>
      <c r="F53" s="15">
        <v>6.1000000000000004E-3</v>
      </c>
      <c r="G53" s="15"/>
    </row>
    <row r="54" spans="1:7" x14ac:dyDescent="0.25">
      <c r="A54" s="12" t="s">
        <v>1244</v>
      </c>
      <c r="B54" s="30" t="s">
        <v>1245</v>
      </c>
      <c r="C54" s="30" t="s">
        <v>1168</v>
      </c>
      <c r="D54" s="13">
        <v>378548</v>
      </c>
      <c r="E54" s="14">
        <v>6395.38</v>
      </c>
      <c r="F54" s="15">
        <v>6.0000000000000001E-3</v>
      </c>
      <c r="G54" s="15"/>
    </row>
    <row r="55" spans="1:7" x14ac:dyDescent="0.25">
      <c r="A55" s="12" t="s">
        <v>1354</v>
      </c>
      <c r="B55" s="30" t="s">
        <v>1355</v>
      </c>
      <c r="C55" s="30" t="s">
        <v>1356</v>
      </c>
      <c r="D55" s="13">
        <v>117095</v>
      </c>
      <c r="E55" s="14">
        <v>6375.76</v>
      </c>
      <c r="F55" s="15">
        <v>6.0000000000000001E-3</v>
      </c>
      <c r="G55" s="15"/>
    </row>
    <row r="56" spans="1:7" x14ac:dyDescent="0.25">
      <c r="A56" s="12" t="s">
        <v>1536</v>
      </c>
      <c r="B56" s="30" t="s">
        <v>1537</v>
      </c>
      <c r="C56" s="30" t="s">
        <v>1331</v>
      </c>
      <c r="D56" s="13">
        <v>63436</v>
      </c>
      <c r="E56" s="14">
        <v>6275.34</v>
      </c>
      <c r="F56" s="15">
        <v>5.8999999999999999E-3</v>
      </c>
      <c r="G56" s="15"/>
    </row>
    <row r="57" spans="1:7" x14ac:dyDescent="0.25">
      <c r="A57" s="12" t="s">
        <v>1447</v>
      </c>
      <c r="B57" s="30" t="s">
        <v>1448</v>
      </c>
      <c r="C57" s="30" t="s">
        <v>1274</v>
      </c>
      <c r="D57" s="13">
        <v>161414</v>
      </c>
      <c r="E57" s="14">
        <v>6265.77</v>
      </c>
      <c r="F57" s="15">
        <v>5.8999999999999999E-3</v>
      </c>
      <c r="G57" s="15"/>
    </row>
    <row r="58" spans="1:7" x14ac:dyDescent="0.25">
      <c r="A58" s="12" t="s">
        <v>1784</v>
      </c>
      <c r="B58" s="30" t="s">
        <v>1785</v>
      </c>
      <c r="C58" s="30" t="s">
        <v>1446</v>
      </c>
      <c r="D58" s="13">
        <v>242540</v>
      </c>
      <c r="E58" s="14">
        <v>6128.38</v>
      </c>
      <c r="F58" s="15">
        <v>5.7999999999999996E-3</v>
      </c>
      <c r="G58" s="15"/>
    </row>
    <row r="59" spans="1:7" x14ac:dyDescent="0.25">
      <c r="A59" s="12" t="s">
        <v>1199</v>
      </c>
      <c r="B59" s="30" t="s">
        <v>1200</v>
      </c>
      <c r="C59" s="30" t="s">
        <v>1168</v>
      </c>
      <c r="D59" s="13">
        <v>409380</v>
      </c>
      <c r="E59" s="14">
        <v>6037.95</v>
      </c>
      <c r="F59" s="15">
        <v>5.7000000000000002E-3</v>
      </c>
      <c r="G59" s="15"/>
    </row>
    <row r="60" spans="1:7" x14ac:dyDescent="0.25">
      <c r="A60" s="12" t="s">
        <v>1334</v>
      </c>
      <c r="B60" s="30" t="s">
        <v>1335</v>
      </c>
      <c r="C60" s="30" t="s">
        <v>1336</v>
      </c>
      <c r="D60" s="13">
        <v>2637672</v>
      </c>
      <c r="E60" s="14">
        <v>5958.5</v>
      </c>
      <c r="F60" s="15">
        <v>5.5999999999999999E-3</v>
      </c>
      <c r="G60" s="15"/>
    </row>
    <row r="61" spans="1:7" x14ac:dyDescent="0.25">
      <c r="A61" s="12" t="s">
        <v>1786</v>
      </c>
      <c r="B61" s="30" t="s">
        <v>1787</v>
      </c>
      <c r="C61" s="30" t="s">
        <v>1326</v>
      </c>
      <c r="D61" s="13">
        <v>689291</v>
      </c>
      <c r="E61" s="14">
        <v>5468.49</v>
      </c>
      <c r="F61" s="15">
        <v>5.1000000000000004E-3</v>
      </c>
      <c r="G61" s="15"/>
    </row>
    <row r="62" spans="1:7" x14ac:dyDescent="0.25">
      <c r="A62" s="12" t="s">
        <v>1438</v>
      </c>
      <c r="B62" s="30" t="s">
        <v>1439</v>
      </c>
      <c r="C62" s="30" t="s">
        <v>1263</v>
      </c>
      <c r="D62" s="13">
        <v>192239</v>
      </c>
      <c r="E62" s="14">
        <v>5424.79</v>
      </c>
      <c r="F62" s="15">
        <v>5.1000000000000004E-3</v>
      </c>
      <c r="G62" s="15"/>
    </row>
    <row r="63" spans="1:7" x14ac:dyDescent="0.25">
      <c r="A63" s="12" t="s">
        <v>1236</v>
      </c>
      <c r="B63" s="30" t="s">
        <v>1237</v>
      </c>
      <c r="C63" s="30" t="s">
        <v>1226</v>
      </c>
      <c r="D63" s="13">
        <v>3741820</v>
      </c>
      <c r="E63" s="14">
        <v>5270.35</v>
      </c>
      <c r="F63" s="15">
        <v>5.0000000000000001E-3</v>
      </c>
      <c r="G63" s="15"/>
    </row>
    <row r="64" spans="1:7" x14ac:dyDescent="0.25">
      <c r="A64" s="12" t="s">
        <v>1788</v>
      </c>
      <c r="B64" s="30" t="s">
        <v>1789</v>
      </c>
      <c r="C64" s="30" t="s">
        <v>1790</v>
      </c>
      <c r="D64" s="13">
        <v>16157</v>
      </c>
      <c r="E64" s="14">
        <v>5166.63</v>
      </c>
      <c r="F64" s="15">
        <v>4.8999999999999998E-3</v>
      </c>
      <c r="G64" s="15"/>
    </row>
    <row r="65" spans="1:7" x14ac:dyDescent="0.25">
      <c r="A65" s="12" t="s">
        <v>1175</v>
      </c>
      <c r="B65" s="30" t="s">
        <v>1176</v>
      </c>
      <c r="C65" s="30" t="s">
        <v>1177</v>
      </c>
      <c r="D65" s="13">
        <v>1950990</v>
      </c>
      <c r="E65" s="14">
        <v>5162.32</v>
      </c>
      <c r="F65" s="15">
        <v>4.8999999999999998E-3</v>
      </c>
      <c r="G65" s="15"/>
    </row>
    <row r="66" spans="1:7" x14ac:dyDescent="0.25">
      <c r="A66" s="12" t="s">
        <v>1277</v>
      </c>
      <c r="B66" s="30" t="s">
        <v>1278</v>
      </c>
      <c r="C66" s="30" t="s">
        <v>1240</v>
      </c>
      <c r="D66" s="13">
        <v>99985</v>
      </c>
      <c r="E66" s="14">
        <v>5126.58</v>
      </c>
      <c r="F66" s="15">
        <v>4.7999999999999996E-3</v>
      </c>
      <c r="G66" s="15"/>
    </row>
    <row r="67" spans="1:7" x14ac:dyDescent="0.25">
      <c r="A67" s="12" t="s">
        <v>1791</v>
      </c>
      <c r="B67" s="30" t="s">
        <v>1792</v>
      </c>
      <c r="C67" s="30" t="s">
        <v>1274</v>
      </c>
      <c r="D67" s="13">
        <v>129517</v>
      </c>
      <c r="E67" s="14">
        <v>5075.6400000000003</v>
      </c>
      <c r="F67" s="15">
        <v>4.7999999999999996E-3</v>
      </c>
      <c r="G67" s="15"/>
    </row>
    <row r="68" spans="1:7" x14ac:dyDescent="0.25">
      <c r="A68" s="12" t="s">
        <v>1793</v>
      </c>
      <c r="B68" s="30" t="s">
        <v>1794</v>
      </c>
      <c r="C68" s="30" t="s">
        <v>1301</v>
      </c>
      <c r="D68" s="13">
        <v>136655</v>
      </c>
      <c r="E68" s="14">
        <v>4981.76</v>
      </c>
      <c r="F68" s="15">
        <v>4.7000000000000002E-3</v>
      </c>
      <c r="G68" s="15"/>
    </row>
    <row r="69" spans="1:7" x14ac:dyDescent="0.25">
      <c r="A69" s="12" t="s">
        <v>1795</v>
      </c>
      <c r="B69" s="30" t="s">
        <v>1796</v>
      </c>
      <c r="C69" s="30" t="s">
        <v>1198</v>
      </c>
      <c r="D69" s="13">
        <v>63346</v>
      </c>
      <c r="E69" s="14">
        <v>4947.99</v>
      </c>
      <c r="F69" s="15">
        <v>4.7000000000000002E-3</v>
      </c>
      <c r="G69" s="15"/>
    </row>
    <row r="70" spans="1:7" x14ac:dyDescent="0.25">
      <c r="A70" s="12" t="s">
        <v>1797</v>
      </c>
      <c r="B70" s="30" t="s">
        <v>1798</v>
      </c>
      <c r="C70" s="30" t="s">
        <v>1208</v>
      </c>
      <c r="D70" s="13">
        <v>333757</v>
      </c>
      <c r="E70" s="14">
        <v>4906.5600000000004</v>
      </c>
      <c r="F70" s="15">
        <v>4.5999999999999999E-3</v>
      </c>
      <c r="G70" s="15"/>
    </row>
    <row r="71" spans="1:7" x14ac:dyDescent="0.25">
      <c r="A71" s="12" t="s">
        <v>1799</v>
      </c>
      <c r="B71" s="30" t="s">
        <v>1800</v>
      </c>
      <c r="C71" s="30" t="s">
        <v>1271</v>
      </c>
      <c r="D71" s="13">
        <v>726754</v>
      </c>
      <c r="E71" s="14">
        <v>4866.34</v>
      </c>
      <c r="F71" s="15">
        <v>4.5999999999999999E-3</v>
      </c>
      <c r="G71" s="15"/>
    </row>
    <row r="72" spans="1:7" x14ac:dyDescent="0.25">
      <c r="A72" s="12" t="s">
        <v>1801</v>
      </c>
      <c r="B72" s="30" t="s">
        <v>1802</v>
      </c>
      <c r="C72" s="30" t="s">
        <v>1168</v>
      </c>
      <c r="D72" s="13">
        <v>926278</v>
      </c>
      <c r="E72" s="14">
        <v>4864.3500000000004</v>
      </c>
      <c r="F72" s="15">
        <v>4.5999999999999999E-3</v>
      </c>
      <c r="G72" s="15"/>
    </row>
    <row r="73" spans="1:7" x14ac:dyDescent="0.25">
      <c r="A73" s="12" t="s">
        <v>1241</v>
      </c>
      <c r="B73" s="30" t="s">
        <v>1242</v>
      </c>
      <c r="C73" s="30" t="s">
        <v>1243</v>
      </c>
      <c r="D73" s="13">
        <v>2620675</v>
      </c>
      <c r="E73" s="14">
        <v>4776.18</v>
      </c>
      <c r="F73" s="15">
        <v>4.4999999999999997E-3</v>
      </c>
      <c r="G73" s="15"/>
    </row>
    <row r="74" spans="1:7" x14ac:dyDescent="0.25">
      <c r="A74" s="12" t="s">
        <v>1803</v>
      </c>
      <c r="B74" s="30" t="s">
        <v>1804</v>
      </c>
      <c r="C74" s="30" t="s">
        <v>1208</v>
      </c>
      <c r="D74" s="13">
        <v>449156</v>
      </c>
      <c r="E74" s="14">
        <v>4724.22</v>
      </c>
      <c r="F74" s="15">
        <v>4.4000000000000003E-3</v>
      </c>
      <c r="G74" s="15"/>
    </row>
    <row r="75" spans="1:7" x14ac:dyDescent="0.25">
      <c r="A75" s="12" t="s">
        <v>1368</v>
      </c>
      <c r="B75" s="30" t="s">
        <v>1369</v>
      </c>
      <c r="C75" s="30" t="s">
        <v>1271</v>
      </c>
      <c r="D75" s="13">
        <v>884000</v>
      </c>
      <c r="E75" s="14">
        <v>4583.54</v>
      </c>
      <c r="F75" s="15">
        <v>4.3E-3</v>
      </c>
      <c r="G75" s="15"/>
    </row>
    <row r="76" spans="1:7" x14ac:dyDescent="0.25">
      <c r="A76" s="12" t="s">
        <v>1295</v>
      </c>
      <c r="B76" s="30" t="s">
        <v>1296</v>
      </c>
      <c r="C76" s="30" t="s">
        <v>1198</v>
      </c>
      <c r="D76" s="13">
        <v>173727</v>
      </c>
      <c r="E76" s="14">
        <v>4547.04</v>
      </c>
      <c r="F76" s="15">
        <v>4.3E-3</v>
      </c>
      <c r="G76" s="15"/>
    </row>
    <row r="77" spans="1:7" x14ac:dyDescent="0.25">
      <c r="A77" s="12" t="s">
        <v>1542</v>
      </c>
      <c r="B77" s="30" t="s">
        <v>1543</v>
      </c>
      <c r="C77" s="30" t="s">
        <v>1323</v>
      </c>
      <c r="D77" s="13">
        <v>385161</v>
      </c>
      <c r="E77" s="14">
        <v>4490.3999999999996</v>
      </c>
      <c r="F77" s="15">
        <v>4.1999999999999997E-3</v>
      </c>
      <c r="G77" s="15"/>
    </row>
    <row r="78" spans="1:7" x14ac:dyDescent="0.25">
      <c r="A78" s="12" t="s">
        <v>1500</v>
      </c>
      <c r="B78" s="30" t="s">
        <v>1501</v>
      </c>
      <c r="C78" s="30" t="s">
        <v>1466</v>
      </c>
      <c r="D78" s="13">
        <v>119368</v>
      </c>
      <c r="E78" s="14">
        <v>4384.03</v>
      </c>
      <c r="F78" s="15">
        <v>4.1000000000000003E-3</v>
      </c>
      <c r="G78" s="15"/>
    </row>
    <row r="79" spans="1:7" x14ac:dyDescent="0.25">
      <c r="A79" s="12" t="s">
        <v>1805</v>
      </c>
      <c r="B79" s="30" t="s">
        <v>1806</v>
      </c>
      <c r="C79" s="30" t="s">
        <v>1301</v>
      </c>
      <c r="D79" s="13">
        <v>103727</v>
      </c>
      <c r="E79" s="14">
        <v>4305.29</v>
      </c>
      <c r="F79" s="15">
        <v>4.1000000000000003E-3</v>
      </c>
      <c r="G79" s="15"/>
    </row>
    <row r="80" spans="1:7" x14ac:dyDescent="0.25">
      <c r="A80" s="12" t="s">
        <v>1382</v>
      </c>
      <c r="B80" s="30" t="s">
        <v>1383</v>
      </c>
      <c r="C80" s="30" t="s">
        <v>1208</v>
      </c>
      <c r="D80" s="13">
        <v>3387987</v>
      </c>
      <c r="E80" s="14">
        <v>3945.31</v>
      </c>
      <c r="F80" s="15">
        <v>3.7000000000000002E-3</v>
      </c>
      <c r="G80" s="15"/>
    </row>
    <row r="81" spans="1:7" x14ac:dyDescent="0.25">
      <c r="A81" s="12" t="s">
        <v>1196</v>
      </c>
      <c r="B81" s="30" t="s">
        <v>1197</v>
      </c>
      <c r="C81" s="30" t="s">
        <v>1198</v>
      </c>
      <c r="D81" s="13">
        <v>60174</v>
      </c>
      <c r="E81" s="14">
        <v>3943.83</v>
      </c>
      <c r="F81" s="15">
        <v>3.7000000000000002E-3</v>
      </c>
      <c r="G81" s="15"/>
    </row>
    <row r="82" spans="1:7" x14ac:dyDescent="0.25">
      <c r="A82" s="12" t="s">
        <v>1807</v>
      </c>
      <c r="B82" s="30" t="s">
        <v>1808</v>
      </c>
      <c r="C82" s="30" t="s">
        <v>1183</v>
      </c>
      <c r="D82" s="13">
        <v>749044</v>
      </c>
      <c r="E82" s="14">
        <v>3807.39</v>
      </c>
      <c r="F82" s="15">
        <v>3.5999999999999999E-3</v>
      </c>
      <c r="G82" s="15"/>
    </row>
    <row r="83" spans="1:7" x14ac:dyDescent="0.25">
      <c r="A83" s="12" t="s">
        <v>1809</v>
      </c>
      <c r="B83" s="30" t="s">
        <v>1810</v>
      </c>
      <c r="C83" s="30" t="s">
        <v>1221</v>
      </c>
      <c r="D83" s="13">
        <v>483337</v>
      </c>
      <c r="E83" s="14">
        <v>3619.23</v>
      </c>
      <c r="F83" s="15">
        <v>3.3999999999999998E-3</v>
      </c>
      <c r="G83" s="15"/>
    </row>
    <row r="84" spans="1:7" x14ac:dyDescent="0.25">
      <c r="A84" s="12" t="s">
        <v>1811</v>
      </c>
      <c r="B84" s="30" t="s">
        <v>1812</v>
      </c>
      <c r="C84" s="30" t="s">
        <v>1271</v>
      </c>
      <c r="D84" s="13">
        <v>76872</v>
      </c>
      <c r="E84" s="14">
        <v>3220.05</v>
      </c>
      <c r="F84" s="15">
        <v>3.0000000000000001E-3</v>
      </c>
      <c r="G84" s="15"/>
    </row>
    <row r="85" spans="1:7" x14ac:dyDescent="0.25">
      <c r="A85" s="12" t="s">
        <v>1813</v>
      </c>
      <c r="B85" s="30" t="s">
        <v>1814</v>
      </c>
      <c r="C85" s="30" t="s">
        <v>1356</v>
      </c>
      <c r="D85" s="13">
        <v>603928</v>
      </c>
      <c r="E85" s="14">
        <v>3206.56</v>
      </c>
      <c r="F85" s="15">
        <v>3.0000000000000001E-3</v>
      </c>
      <c r="G85" s="15"/>
    </row>
    <row r="86" spans="1:7" x14ac:dyDescent="0.25">
      <c r="A86" s="12" t="s">
        <v>1297</v>
      </c>
      <c r="B86" s="30" t="s">
        <v>1298</v>
      </c>
      <c r="C86" s="30" t="s">
        <v>1208</v>
      </c>
      <c r="D86" s="13">
        <v>1710000</v>
      </c>
      <c r="E86" s="14">
        <v>3013.02</v>
      </c>
      <c r="F86" s="15">
        <v>2.8E-3</v>
      </c>
      <c r="G86" s="15"/>
    </row>
    <row r="87" spans="1:7" x14ac:dyDescent="0.25">
      <c r="A87" s="12" t="s">
        <v>1815</v>
      </c>
      <c r="B87" s="30" t="s">
        <v>1816</v>
      </c>
      <c r="C87" s="30" t="s">
        <v>1491</v>
      </c>
      <c r="D87" s="13">
        <v>233023</v>
      </c>
      <c r="E87" s="14">
        <v>2718.8</v>
      </c>
      <c r="F87" s="15">
        <v>2.5999999999999999E-3</v>
      </c>
      <c r="G87" s="15"/>
    </row>
    <row r="88" spans="1:7" x14ac:dyDescent="0.25">
      <c r="A88" s="12" t="s">
        <v>1817</v>
      </c>
      <c r="B88" s="30" t="s">
        <v>1818</v>
      </c>
      <c r="C88" s="30" t="s">
        <v>1491</v>
      </c>
      <c r="D88" s="13">
        <v>987600</v>
      </c>
      <c r="E88" s="14">
        <v>2501.1</v>
      </c>
      <c r="F88" s="15">
        <v>2.3999999999999998E-3</v>
      </c>
      <c r="G88" s="15"/>
    </row>
    <row r="89" spans="1:7" x14ac:dyDescent="0.25">
      <c r="A89" s="12" t="s">
        <v>1819</v>
      </c>
      <c r="B89" s="30" t="s">
        <v>1820</v>
      </c>
      <c r="C89" s="30" t="s">
        <v>1250</v>
      </c>
      <c r="D89" s="13">
        <v>955121</v>
      </c>
      <c r="E89" s="14">
        <v>2449.89</v>
      </c>
      <c r="F89" s="15">
        <v>2.3E-3</v>
      </c>
      <c r="G89" s="15"/>
    </row>
    <row r="90" spans="1:7" x14ac:dyDescent="0.25">
      <c r="A90" s="12" t="s">
        <v>1386</v>
      </c>
      <c r="B90" s="30" t="s">
        <v>1387</v>
      </c>
      <c r="C90" s="30" t="s">
        <v>1356</v>
      </c>
      <c r="D90" s="13">
        <v>551250</v>
      </c>
      <c r="E90" s="14">
        <v>1254.3699999999999</v>
      </c>
      <c r="F90" s="15">
        <v>1.1999999999999999E-3</v>
      </c>
      <c r="G90" s="15"/>
    </row>
    <row r="91" spans="1:7" x14ac:dyDescent="0.25">
      <c r="A91" s="12" t="s">
        <v>1217</v>
      </c>
      <c r="B91" s="30" t="s">
        <v>1218</v>
      </c>
      <c r="C91" s="30" t="s">
        <v>1208</v>
      </c>
      <c r="D91" s="13">
        <v>290625</v>
      </c>
      <c r="E91" s="14">
        <v>1164.53</v>
      </c>
      <c r="F91" s="15">
        <v>1.1000000000000001E-3</v>
      </c>
      <c r="G91" s="15"/>
    </row>
    <row r="92" spans="1:7" x14ac:dyDescent="0.25">
      <c r="A92" s="12" t="s">
        <v>1209</v>
      </c>
      <c r="B92" s="30" t="s">
        <v>1210</v>
      </c>
      <c r="C92" s="30" t="s">
        <v>1211</v>
      </c>
      <c r="D92" s="13">
        <v>409400</v>
      </c>
      <c r="E92" s="14">
        <v>1097.4000000000001</v>
      </c>
      <c r="F92" s="15">
        <v>1E-3</v>
      </c>
      <c r="G92" s="15"/>
    </row>
    <row r="93" spans="1:7" x14ac:dyDescent="0.25">
      <c r="A93" s="12" t="s">
        <v>1172</v>
      </c>
      <c r="B93" s="30" t="s">
        <v>1173</v>
      </c>
      <c r="C93" s="30" t="s">
        <v>1174</v>
      </c>
      <c r="D93" s="13">
        <v>33300</v>
      </c>
      <c r="E93" s="14">
        <v>1094.04</v>
      </c>
      <c r="F93" s="15">
        <v>1E-3</v>
      </c>
      <c r="G93" s="15"/>
    </row>
    <row r="94" spans="1:7" x14ac:dyDescent="0.25">
      <c r="A94" s="12" t="s">
        <v>1248</v>
      </c>
      <c r="B94" s="30" t="s">
        <v>1249</v>
      </c>
      <c r="C94" s="30" t="s">
        <v>1250</v>
      </c>
      <c r="D94" s="13">
        <v>607500</v>
      </c>
      <c r="E94" s="14">
        <v>510.3</v>
      </c>
      <c r="F94" s="15">
        <v>5.0000000000000001E-4</v>
      </c>
      <c r="G94" s="15"/>
    </row>
    <row r="95" spans="1:7" x14ac:dyDescent="0.25">
      <c r="A95" s="12" t="s">
        <v>1404</v>
      </c>
      <c r="B95" s="30" t="s">
        <v>1405</v>
      </c>
      <c r="C95" s="30" t="s">
        <v>1240</v>
      </c>
      <c r="D95" s="13">
        <v>22950</v>
      </c>
      <c r="E95" s="14">
        <v>372.03</v>
      </c>
      <c r="F95" s="15">
        <v>4.0000000000000002E-4</v>
      </c>
      <c r="G95" s="15"/>
    </row>
    <row r="96" spans="1:7" x14ac:dyDescent="0.25">
      <c r="A96" s="12" t="s">
        <v>1821</v>
      </c>
      <c r="B96" s="30" t="s">
        <v>1822</v>
      </c>
      <c r="C96" s="30" t="s">
        <v>1208</v>
      </c>
      <c r="D96" s="13">
        <v>7534</v>
      </c>
      <c r="E96" s="14">
        <v>314.13</v>
      </c>
      <c r="F96" s="15">
        <v>2.9999999999999997E-4</v>
      </c>
      <c r="G96" s="15"/>
    </row>
    <row r="97" spans="1:7" x14ac:dyDescent="0.25">
      <c r="A97" s="16" t="s">
        <v>124</v>
      </c>
      <c r="B97" s="31"/>
      <c r="C97" s="31"/>
      <c r="D97" s="17"/>
      <c r="E97" s="37">
        <v>824691.73</v>
      </c>
      <c r="F97" s="38">
        <v>0.77659999999999996</v>
      </c>
      <c r="G97" s="20"/>
    </row>
    <row r="98" spans="1:7" x14ac:dyDescent="0.25">
      <c r="A98" s="16" t="s">
        <v>1546</v>
      </c>
      <c r="B98" s="30"/>
      <c r="C98" s="30"/>
      <c r="D98" s="13"/>
      <c r="E98" s="14"/>
      <c r="F98" s="15"/>
      <c r="G98" s="15"/>
    </row>
    <row r="99" spans="1:7" x14ac:dyDescent="0.25">
      <c r="A99" s="16" t="s">
        <v>124</v>
      </c>
      <c r="B99" s="30"/>
      <c r="C99" s="30"/>
      <c r="D99" s="13"/>
      <c r="E99" s="39" t="s">
        <v>118</v>
      </c>
      <c r="F99" s="40" t="s">
        <v>118</v>
      </c>
      <c r="G99" s="15"/>
    </row>
    <row r="100" spans="1:7" x14ac:dyDescent="0.25">
      <c r="A100" s="16" t="s">
        <v>1823</v>
      </c>
      <c r="B100" s="30"/>
      <c r="C100" s="30"/>
      <c r="D100" s="13"/>
      <c r="E100" s="52"/>
      <c r="F100" s="53"/>
      <c r="G100" s="15"/>
    </row>
    <row r="101" spans="1:7" x14ac:dyDescent="0.25">
      <c r="A101" s="12" t="s">
        <v>1824</v>
      </c>
      <c r="B101" s="30" t="s">
        <v>1825</v>
      </c>
      <c r="C101" s="30"/>
      <c r="D101" s="13">
        <v>9000</v>
      </c>
      <c r="E101" s="14">
        <v>8259.17</v>
      </c>
      <c r="F101" s="15">
        <v>7.7999999999999996E-3</v>
      </c>
      <c r="G101" s="15">
        <v>0.115732</v>
      </c>
    </row>
    <row r="102" spans="1:7" x14ac:dyDescent="0.25">
      <c r="A102" s="16" t="s">
        <v>124</v>
      </c>
      <c r="B102" s="30"/>
      <c r="C102" s="30"/>
      <c r="D102" s="13"/>
      <c r="E102" s="37">
        <f>SUM(E101)</f>
        <v>8259.17</v>
      </c>
      <c r="F102" s="38">
        <f>SUM(F101)</f>
        <v>7.7999999999999996E-3</v>
      </c>
      <c r="G102" s="20"/>
    </row>
    <row r="103" spans="1:7" x14ac:dyDescent="0.25">
      <c r="A103" s="16"/>
      <c r="B103" s="30"/>
      <c r="C103" s="30"/>
      <c r="D103" s="13"/>
      <c r="E103" s="52"/>
      <c r="F103" s="53"/>
      <c r="G103" s="15"/>
    </row>
    <row r="104" spans="1:7" x14ac:dyDescent="0.25">
      <c r="A104" s="21" t="s">
        <v>156</v>
      </c>
      <c r="B104" s="32"/>
      <c r="C104" s="32"/>
      <c r="D104" s="22"/>
      <c r="E104" s="27">
        <f>+E97+E102</f>
        <v>832950.9</v>
      </c>
      <c r="F104" s="28">
        <f>+F97+F102</f>
        <v>0.78439999999999999</v>
      </c>
      <c r="G104" s="20"/>
    </row>
    <row r="105" spans="1:7" x14ac:dyDescent="0.25">
      <c r="A105" s="12"/>
      <c r="B105" s="30"/>
      <c r="C105" s="30"/>
      <c r="D105" s="13"/>
      <c r="E105" s="14"/>
      <c r="F105" s="15"/>
      <c r="G105" s="15"/>
    </row>
    <row r="106" spans="1:7" x14ac:dyDescent="0.25">
      <c r="A106" s="16" t="s">
        <v>1547</v>
      </c>
      <c r="B106" s="30"/>
      <c r="C106" s="30"/>
      <c r="D106" s="13"/>
      <c r="E106" s="14"/>
      <c r="F106" s="15"/>
      <c r="G106" s="15"/>
    </row>
    <row r="107" spans="1:7" x14ac:dyDescent="0.25">
      <c r="A107" s="16" t="s">
        <v>1548</v>
      </c>
      <c r="B107" s="30"/>
      <c r="C107" s="30"/>
      <c r="D107" s="13"/>
      <c r="E107" s="14"/>
      <c r="F107" s="15"/>
      <c r="G107" s="15"/>
    </row>
    <row r="108" spans="1:7" x14ac:dyDescent="0.25">
      <c r="A108" s="12" t="s">
        <v>1616</v>
      </c>
      <c r="B108" s="30"/>
      <c r="C108" s="30" t="s">
        <v>1240</v>
      </c>
      <c r="D108" s="41">
        <v>-22950</v>
      </c>
      <c r="E108" s="23">
        <v>-373.67</v>
      </c>
      <c r="F108" s="24">
        <v>-3.5100000000000002E-4</v>
      </c>
      <c r="G108" s="15"/>
    </row>
    <row r="109" spans="1:7" x14ac:dyDescent="0.25">
      <c r="A109" s="12" t="s">
        <v>1659</v>
      </c>
      <c r="B109" s="30"/>
      <c r="C109" s="30" t="s">
        <v>1214</v>
      </c>
      <c r="D109" s="41">
        <v>-22400</v>
      </c>
      <c r="E109" s="23">
        <v>-479.6</v>
      </c>
      <c r="F109" s="24">
        <v>-4.5100000000000001E-4</v>
      </c>
      <c r="G109" s="15"/>
    </row>
    <row r="110" spans="1:7" x14ac:dyDescent="0.25">
      <c r="A110" s="12" t="s">
        <v>1685</v>
      </c>
      <c r="B110" s="30"/>
      <c r="C110" s="30" t="s">
        <v>1250</v>
      </c>
      <c r="D110" s="41">
        <v>-607500</v>
      </c>
      <c r="E110" s="23">
        <v>-513.34</v>
      </c>
      <c r="F110" s="24">
        <v>-4.8299999999999998E-4</v>
      </c>
      <c r="G110" s="15"/>
    </row>
    <row r="111" spans="1:7" x14ac:dyDescent="0.25">
      <c r="A111" s="12" t="s">
        <v>1694</v>
      </c>
      <c r="B111" s="30"/>
      <c r="C111" s="30" t="s">
        <v>1198</v>
      </c>
      <c r="D111" s="41">
        <v>-14700</v>
      </c>
      <c r="E111" s="23">
        <v>-606.41</v>
      </c>
      <c r="F111" s="24">
        <v>-5.6999999999999998E-4</v>
      </c>
      <c r="G111" s="15"/>
    </row>
    <row r="112" spans="1:7" x14ac:dyDescent="0.25">
      <c r="A112" s="12" t="s">
        <v>1677</v>
      </c>
      <c r="B112" s="30"/>
      <c r="C112" s="30" t="s">
        <v>1171</v>
      </c>
      <c r="D112" s="41">
        <v>-102600</v>
      </c>
      <c r="E112" s="23">
        <v>-623.80999999999995</v>
      </c>
      <c r="F112" s="24">
        <v>-5.8699999999999996E-4</v>
      </c>
      <c r="G112" s="15"/>
    </row>
    <row r="113" spans="1:7" x14ac:dyDescent="0.25">
      <c r="A113" s="12" t="s">
        <v>1637</v>
      </c>
      <c r="B113" s="30"/>
      <c r="C113" s="30" t="s">
        <v>1168</v>
      </c>
      <c r="D113" s="41">
        <v>-640000</v>
      </c>
      <c r="E113" s="23">
        <v>-783.36</v>
      </c>
      <c r="F113" s="24">
        <v>-7.3700000000000002E-4</v>
      </c>
      <c r="G113" s="15"/>
    </row>
    <row r="114" spans="1:7" x14ac:dyDescent="0.25">
      <c r="A114" s="12" t="s">
        <v>1716</v>
      </c>
      <c r="B114" s="30"/>
      <c r="C114" s="30" t="s">
        <v>1174</v>
      </c>
      <c r="D114" s="41">
        <v>-33300</v>
      </c>
      <c r="E114" s="23">
        <v>-1102.46</v>
      </c>
      <c r="F114" s="24">
        <v>-1.0369999999999999E-3</v>
      </c>
      <c r="G114" s="15"/>
    </row>
    <row r="115" spans="1:7" x14ac:dyDescent="0.25">
      <c r="A115" s="12" t="s">
        <v>1701</v>
      </c>
      <c r="B115" s="30"/>
      <c r="C115" s="30" t="s">
        <v>1211</v>
      </c>
      <c r="D115" s="41">
        <v>-409400</v>
      </c>
      <c r="E115" s="23">
        <v>-1104.56</v>
      </c>
      <c r="F115" s="24">
        <v>-1.039E-3</v>
      </c>
      <c r="G115" s="15"/>
    </row>
    <row r="116" spans="1:7" x14ac:dyDescent="0.25">
      <c r="A116" s="12" t="s">
        <v>1698</v>
      </c>
      <c r="B116" s="30"/>
      <c r="C116" s="30" t="s">
        <v>1208</v>
      </c>
      <c r="D116" s="41">
        <v>-290625</v>
      </c>
      <c r="E116" s="23">
        <v>-1170.93</v>
      </c>
      <c r="F116" s="24">
        <v>-1.1019999999999999E-3</v>
      </c>
      <c r="G116" s="15"/>
    </row>
    <row r="117" spans="1:7" x14ac:dyDescent="0.25">
      <c r="A117" s="12" t="s">
        <v>1623</v>
      </c>
      <c r="B117" s="30"/>
      <c r="C117" s="30" t="s">
        <v>1356</v>
      </c>
      <c r="D117" s="41">
        <v>-551250</v>
      </c>
      <c r="E117" s="23">
        <v>-1258.78</v>
      </c>
      <c r="F117" s="24">
        <v>-1.1850000000000001E-3</v>
      </c>
      <c r="G117" s="15"/>
    </row>
    <row r="118" spans="1:7" x14ac:dyDescent="0.25">
      <c r="A118" s="12" t="s">
        <v>1714</v>
      </c>
      <c r="B118" s="30"/>
      <c r="C118" s="30" t="s">
        <v>1180</v>
      </c>
      <c r="D118" s="41">
        <v>-499800</v>
      </c>
      <c r="E118" s="23">
        <v>-2198.62</v>
      </c>
      <c r="F118" s="24">
        <v>-2.0690000000000001E-3</v>
      </c>
      <c r="G118" s="15"/>
    </row>
    <row r="119" spans="1:7" x14ac:dyDescent="0.25">
      <c r="A119" s="12" t="s">
        <v>1664</v>
      </c>
      <c r="B119" s="30"/>
      <c r="C119" s="30" t="s">
        <v>1208</v>
      </c>
      <c r="D119" s="41">
        <v>-1710000</v>
      </c>
      <c r="E119" s="23">
        <v>-3026.7</v>
      </c>
      <c r="F119" s="24">
        <v>-2.849E-3</v>
      </c>
      <c r="G119" s="15"/>
    </row>
    <row r="120" spans="1:7" x14ac:dyDescent="0.25">
      <c r="A120" s="12" t="s">
        <v>1634</v>
      </c>
      <c r="B120" s="30"/>
      <c r="C120" s="30" t="s">
        <v>1271</v>
      </c>
      <c r="D120" s="41">
        <v>-884000</v>
      </c>
      <c r="E120" s="23">
        <v>-4609.18</v>
      </c>
      <c r="F120" s="24">
        <v>-4.339E-3</v>
      </c>
      <c r="G120" s="15"/>
    </row>
    <row r="121" spans="1:7" x14ac:dyDescent="0.25">
      <c r="A121" s="12" t="s">
        <v>1826</v>
      </c>
      <c r="B121" s="30"/>
      <c r="C121" s="30" t="s">
        <v>1827</v>
      </c>
      <c r="D121" s="41">
        <v>-300000</v>
      </c>
      <c r="E121" s="23">
        <v>-66481.5</v>
      </c>
      <c r="F121" s="24">
        <v>-6.2585000000000002E-2</v>
      </c>
      <c r="G121" s="15"/>
    </row>
    <row r="122" spans="1:7" x14ac:dyDescent="0.25">
      <c r="A122" s="16" t="s">
        <v>124</v>
      </c>
      <c r="B122" s="31"/>
      <c r="C122" s="31"/>
      <c r="D122" s="17"/>
      <c r="E122" s="42">
        <v>-84332.92</v>
      </c>
      <c r="F122" s="43">
        <v>-7.9383999999999996E-2</v>
      </c>
      <c r="G122" s="20"/>
    </row>
    <row r="123" spans="1:7" x14ac:dyDescent="0.25">
      <c r="A123" s="12"/>
      <c r="B123" s="30"/>
      <c r="C123" s="30"/>
      <c r="D123" s="13"/>
      <c r="E123" s="14"/>
      <c r="F123" s="15"/>
      <c r="G123" s="15"/>
    </row>
    <row r="124" spans="1:7" x14ac:dyDescent="0.25">
      <c r="A124" s="12"/>
      <c r="B124" s="30"/>
      <c r="C124" s="30"/>
      <c r="D124" s="13"/>
      <c r="E124" s="14"/>
      <c r="F124" s="15"/>
      <c r="G124" s="15"/>
    </row>
    <row r="125" spans="1:7" x14ac:dyDescent="0.25">
      <c r="A125" s="16" t="s">
        <v>1828</v>
      </c>
      <c r="B125" s="31"/>
      <c r="C125" s="31"/>
      <c r="D125" s="17"/>
      <c r="E125" s="46"/>
      <c r="F125" s="20"/>
      <c r="G125" s="20"/>
    </row>
    <row r="126" spans="1:7" x14ac:dyDescent="0.25">
      <c r="A126" s="12" t="s">
        <v>1829</v>
      </c>
      <c r="B126" s="30"/>
      <c r="C126" s="30" t="s">
        <v>1830</v>
      </c>
      <c r="D126" s="13">
        <v>400000</v>
      </c>
      <c r="E126" s="14">
        <v>3562.8</v>
      </c>
      <c r="F126" s="15">
        <v>3.3999999999999998E-3</v>
      </c>
      <c r="G126" s="15"/>
    </row>
    <row r="127" spans="1:7" x14ac:dyDescent="0.25">
      <c r="A127" s="12" t="s">
        <v>1831</v>
      </c>
      <c r="B127" s="30"/>
      <c r="C127" s="30" t="s">
        <v>1832</v>
      </c>
      <c r="D127" s="41">
        <v>-112100</v>
      </c>
      <c r="E127" s="23">
        <v>-54.09</v>
      </c>
      <c r="F127" s="24">
        <v>-1E-4</v>
      </c>
      <c r="G127" s="15"/>
    </row>
    <row r="128" spans="1:7" x14ac:dyDescent="0.25">
      <c r="A128" s="16" t="s">
        <v>124</v>
      </c>
      <c r="B128" s="31"/>
      <c r="C128" s="31"/>
      <c r="D128" s="17"/>
      <c r="E128" s="37">
        <v>3508.71</v>
      </c>
      <c r="F128" s="38">
        <v>3.3E-3</v>
      </c>
      <c r="G128" s="20"/>
    </row>
    <row r="129" spans="1:7" x14ac:dyDescent="0.25">
      <c r="A129" s="12"/>
      <c r="B129" s="30"/>
      <c r="C129" s="30"/>
      <c r="D129" s="13"/>
      <c r="E129" s="14"/>
      <c r="F129" s="15"/>
      <c r="G129" s="15"/>
    </row>
    <row r="130" spans="1:7" x14ac:dyDescent="0.25">
      <c r="A130" s="21" t="s">
        <v>156</v>
      </c>
      <c r="B130" s="32"/>
      <c r="C130" s="32"/>
      <c r="D130" s="22"/>
      <c r="E130" s="18">
        <v>3508.71</v>
      </c>
      <c r="F130" s="19">
        <v>3.3E-3</v>
      </c>
      <c r="G130" s="20"/>
    </row>
    <row r="131" spans="1:7" x14ac:dyDescent="0.25">
      <c r="A131" s="16" t="s">
        <v>209</v>
      </c>
      <c r="B131" s="30"/>
      <c r="C131" s="30"/>
      <c r="D131" s="13"/>
      <c r="E131" s="14"/>
      <c r="F131" s="15"/>
      <c r="G131" s="15"/>
    </row>
    <row r="132" spans="1:7" x14ac:dyDescent="0.25">
      <c r="A132" s="16" t="s">
        <v>210</v>
      </c>
      <c r="B132" s="30"/>
      <c r="C132" s="30"/>
      <c r="D132" s="13"/>
      <c r="E132" s="14"/>
      <c r="F132" s="15"/>
      <c r="G132" s="15"/>
    </row>
    <row r="133" spans="1:7" x14ac:dyDescent="0.25">
      <c r="A133" s="12" t="s">
        <v>1833</v>
      </c>
      <c r="B133" s="30" t="s">
        <v>1834</v>
      </c>
      <c r="C133" s="30" t="s">
        <v>216</v>
      </c>
      <c r="D133" s="13">
        <v>17500000</v>
      </c>
      <c r="E133" s="14">
        <v>17422.91</v>
      </c>
      <c r="F133" s="15">
        <v>1.6400000000000001E-2</v>
      </c>
      <c r="G133" s="15">
        <v>7.6850000000000002E-2</v>
      </c>
    </row>
    <row r="134" spans="1:7" x14ac:dyDescent="0.25">
      <c r="A134" s="12" t="s">
        <v>752</v>
      </c>
      <c r="B134" s="30" t="s">
        <v>753</v>
      </c>
      <c r="C134" s="30" t="s">
        <v>216</v>
      </c>
      <c r="D134" s="13">
        <v>15000000</v>
      </c>
      <c r="E134" s="14">
        <v>14917.2</v>
      </c>
      <c r="F134" s="15">
        <v>1.4E-2</v>
      </c>
      <c r="G134" s="15">
        <v>7.6300000000000007E-2</v>
      </c>
    </row>
    <row r="135" spans="1:7" x14ac:dyDescent="0.25">
      <c r="A135" s="12" t="s">
        <v>900</v>
      </c>
      <c r="B135" s="30" t="s">
        <v>901</v>
      </c>
      <c r="C135" s="30" t="s">
        <v>216</v>
      </c>
      <c r="D135" s="13">
        <v>10000000</v>
      </c>
      <c r="E135" s="14">
        <v>10017.879999999999</v>
      </c>
      <c r="F135" s="15">
        <v>9.4000000000000004E-3</v>
      </c>
      <c r="G135" s="15">
        <v>7.7200000000000005E-2</v>
      </c>
    </row>
    <row r="136" spans="1:7" x14ac:dyDescent="0.25">
      <c r="A136" s="12" t="s">
        <v>1835</v>
      </c>
      <c r="B136" s="30" t="s">
        <v>1836</v>
      </c>
      <c r="C136" s="30" t="s">
        <v>216</v>
      </c>
      <c r="D136" s="13">
        <v>10000000</v>
      </c>
      <c r="E136" s="14">
        <v>9995.35</v>
      </c>
      <c r="F136" s="15">
        <v>9.4000000000000004E-3</v>
      </c>
      <c r="G136" s="15">
        <v>7.5953999999999994E-2</v>
      </c>
    </row>
    <row r="137" spans="1:7" x14ac:dyDescent="0.25">
      <c r="A137" s="12" t="s">
        <v>1837</v>
      </c>
      <c r="B137" s="30" t="s">
        <v>1838</v>
      </c>
      <c r="C137" s="30" t="s">
        <v>216</v>
      </c>
      <c r="D137" s="13">
        <v>10000000</v>
      </c>
      <c r="E137" s="14">
        <v>9928.69</v>
      </c>
      <c r="F137" s="15">
        <v>9.2999999999999992E-3</v>
      </c>
      <c r="G137" s="15">
        <v>8.3775000000000002E-2</v>
      </c>
    </row>
    <row r="138" spans="1:7" x14ac:dyDescent="0.25">
      <c r="A138" s="12" t="s">
        <v>754</v>
      </c>
      <c r="B138" s="30" t="s">
        <v>755</v>
      </c>
      <c r="C138" s="30" t="s">
        <v>216</v>
      </c>
      <c r="D138" s="13">
        <v>10000000</v>
      </c>
      <c r="E138" s="14">
        <v>9715.68</v>
      </c>
      <c r="F138" s="15">
        <v>9.1000000000000004E-3</v>
      </c>
      <c r="G138" s="15">
        <v>7.8600000000000003E-2</v>
      </c>
    </row>
    <row r="139" spans="1:7" x14ac:dyDescent="0.25">
      <c r="A139" s="12" t="s">
        <v>1839</v>
      </c>
      <c r="B139" s="30" t="s">
        <v>1840</v>
      </c>
      <c r="C139" s="30" t="s">
        <v>216</v>
      </c>
      <c r="D139" s="13">
        <v>7500000</v>
      </c>
      <c r="E139" s="14">
        <v>7506.96</v>
      </c>
      <c r="F139" s="15">
        <v>7.1000000000000004E-3</v>
      </c>
      <c r="G139" s="15">
        <v>7.6749999999999999E-2</v>
      </c>
    </row>
    <row r="140" spans="1:7" x14ac:dyDescent="0.25">
      <c r="A140" s="12" t="s">
        <v>756</v>
      </c>
      <c r="B140" s="30" t="s">
        <v>757</v>
      </c>
      <c r="C140" s="30" t="s">
        <v>227</v>
      </c>
      <c r="D140" s="13">
        <v>7500000</v>
      </c>
      <c r="E140" s="14">
        <v>7442.06</v>
      </c>
      <c r="F140" s="15">
        <v>7.0000000000000001E-3</v>
      </c>
      <c r="G140" s="15">
        <v>7.7950000000000005E-2</v>
      </c>
    </row>
    <row r="141" spans="1:7" x14ac:dyDescent="0.25">
      <c r="A141" s="12" t="s">
        <v>1841</v>
      </c>
      <c r="B141" s="30" t="s">
        <v>1842</v>
      </c>
      <c r="C141" s="30" t="s">
        <v>216</v>
      </c>
      <c r="D141" s="13">
        <v>2500000</v>
      </c>
      <c r="E141" s="14">
        <v>2512.6999999999998</v>
      </c>
      <c r="F141" s="15">
        <v>2.3999999999999998E-3</v>
      </c>
      <c r="G141" s="15">
        <v>8.0949999999999994E-2</v>
      </c>
    </row>
    <row r="142" spans="1:7" x14ac:dyDescent="0.25">
      <c r="A142" s="12" t="s">
        <v>1843</v>
      </c>
      <c r="B142" s="30" t="s">
        <v>1844</v>
      </c>
      <c r="C142" s="30" t="s">
        <v>326</v>
      </c>
      <c r="D142" s="13">
        <v>2500000</v>
      </c>
      <c r="E142" s="14">
        <v>2465.89</v>
      </c>
      <c r="F142" s="15">
        <v>2.3E-3</v>
      </c>
      <c r="G142" s="15">
        <v>8.2150000000000001E-2</v>
      </c>
    </row>
    <row r="143" spans="1:7" x14ac:dyDescent="0.25">
      <c r="A143" s="12" t="s">
        <v>1719</v>
      </c>
      <c r="B143" s="30" t="s">
        <v>1720</v>
      </c>
      <c r="C143" s="30" t="s">
        <v>216</v>
      </c>
      <c r="D143" s="13">
        <v>2500000</v>
      </c>
      <c r="E143" s="14">
        <v>2442.77</v>
      </c>
      <c r="F143" s="15">
        <v>2.3E-3</v>
      </c>
      <c r="G143" s="15">
        <v>7.8700000000000006E-2</v>
      </c>
    </row>
    <row r="144" spans="1:7" x14ac:dyDescent="0.25">
      <c r="A144" s="16" t="s">
        <v>124</v>
      </c>
      <c r="B144" s="31"/>
      <c r="C144" s="31"/>
      <c r="D144" s="17"/>
      <c r="E144" s="37">
        <f>SUM(E133:E143)</f>
        <v>94368.09</v>
      </c>
      <c r="F144" s="38">
        <f>SUM(F133:F143)</f>
        <v>8.8699999999999987E-2</v>
      </c>
      <c r="G144" s="20"/>
    </row>
    <row r="145" spans="1:7" x14ac:dyDescent="0.25">
      <c r="A145" s="12"/>
      <c r="B145" s="30"/>
      <c r="C145" s="30"/>
      <c r="D145" s="13"/>
      <c r="E145" s="14"/>
      <c r="F145" s="15"/>
      <c r="G145" s="15"/>
    </row>
    <row r="146" spans="1:7" x14ac:dyDescent="0.25">
      <c r="A146" s="16" t="s">
        <v>444</v>
      </c>
      <c r="B146" s="30"/>
      <c r="C146" s="30"/>
      <c r="D146" s="13"/>
      <c r="E146" s="14"/>
      <c r="F146" s="15"/>
      <c r="G146" s="15"/>
    </row>
    <row r="147" spans="1:7" x14ac:dyDescent="0.25">
      <c r="A147" s="12" t="s">
        <v>678</v>
      </c>
      <c r="B147" s="30" t="s">
        <v>679</v>
      </c>
      <c r="C147" s="30" t="s">
        <v>123</v>
      </c>
      <c r="D147" s="13">
        <v>25000000</v>
      </c>
      <c r="E147" s="14">
        <v>25225.98</v>
      </c>
      <c r="F147" s="15">
        <v>2.3699999999999999E-2</v>
      </c>
      <c r="G147" s="15">
        <v>7.1878184540000001E-2</v>
      </c>
    </row>
    <row r="148" spans="1:7" x14ac:dyDescent="0.25">
      <c r="A148" s="12" t="s">
        <v>445</v>
      </c>
      <c r="B148" s="30" t="s">
        <v>446</v>
      </c>
      <c r="C148" s="30" t="s">
        <v>123</v>
      </c>
      <c r="D148" s="13">
        <v>20000000</v>
      </c>
      <c r="E148" s="14">
        <v>20009.64</v>
      </c>
      <c r="F148" s="15">
        <v>1.8800000000000001E-2</v>
      </c>
      <c r="G148" s="15">
        <v>7.2113214041000004E-2</v>
      </c>
    </row>
    <row r="149" spans="1:7" x14ac:dyDescent="0.25">
      <c r="A149" s="12" t="s">
        <v>1845</v>
      </c>
      <c r="B149" s="30" t="s">
        <v>1846</v>
      </c>
      <c r="C149" s="30" t="s">
        <v>123</v>
      </c>
      <c r="D149" s="13">
        <v>3000000</v>
      </c>
      <c r="E149" s="14">
        <v>2904.75</v>
      </c>
      <c r="F149" s="15">
        <v>2.7000000000000001E-3</v>
      </c>
      <c r="G149" s="15">
        <v>7.1684589283999997E-2</v>
      </c>
    </row>
    <row r="150" spans="1:7" x14ac:dyDescent="0.25">
      <c r="A150" s="16" t="s">
        <v>124</v>
      </c>
      <c r="B150" s="31"/>
      <c r="C150" s="31"/>
      <c r="D150" s="17"/>
      <c r="E150" s="37">
        <v>48140.37</v>
      </c>
      <c r="F150" s="38">
        <v>4.5199999999999997E-2</v>
      </c>
      <c r="G150" s="20"/>
    </row>
    <row r="151" spans="1:7" x14ac:dyDescent="0.25">
      <c r="A151" s="12"/>
      <c r="B151" s="30"/>
      <c r="C151" s="30"/>
      <c r="D151" s="13"/>
      <c r="E151" s="14"/>
      <c r="F151" s="15"/>
      <c r="G151" s="15"/>
    </row>
    <row r="152" spans="1:7" x14ac:dyDescent="0.25">
      <c r="A152" s="16" t="s">
        <v>290</v>
      </c>
      <c r="B152" s="30"/>
      <c r="C152" s="30"/>
      <c r="D152" s="13"/>
      <c r="E152" s="14"/>
      <c r="F152" s="15"/>
      <c r="G152" s="15"/>
    </row>
    <row r="153" spans="1:7" x14ac:dyDescent="0.25">
      <c r="A153" s="16" t="s">
        <v>124</v>
      </c>
      <c r="B153" s="30"/>
      <c r="C153" s="30"/>
      <c r="D153" s="13"/>
      <c r="E153" s="39" t="s">
        <v>118</v>
      </c>
      <c r="F153" s="40" t="s">
        <v>118</v>
      </c>
      <c r="G153" s="15"/>
    </row>
    <row r="154" spans="1:7" x14ac:dyDescent="0.25">
      <c r="A154" s="12"/>
      <c r="B154" s="30"/>
      <c r="C154" s="30"/>
      <c r="D154" s="13"/>
      <c r="E154" s="14"/>
      <c r="F154" s="15"/>
      <c r="G154" s="15"/>
    </row>
    <row r="155" spans="1:7" x14ac:dyDescent="0.25">
      <c r="A155" s="16" t="s">
        <v>291</v>
      </c>
      <c r="B155" s="30"/>
      <c r="C155" s="30"/>
      <c r="D155" s="13"/>
      <c r="E155" s="14"/>
      <c r="F155" s="15"/>
      <c r="G155" s="15"/>
    </row>
    <row r="156" spans="1:7" x14ac:dyDescent="0.25">
      <c r="A156" s="16" t="s">
        <v>124</v>
      </c>
      <c r="B156" s="30"/>
      <c r="C156" s="30"/>
      <c r="D156" s="13"/>
      <c r="E156" s="39" t="s">
        <v>118</v>
      </c>
      <c r="F156" s="40" t="s">
        <v>118</v>
      </c>
      <c r="G156" s="15"/>
    </row>
    <row r="157" spans="1:7" x14ac:dyDescent="0.25">
      <c r="A157" s="12"/>
      <c r="B157" s="30"/>
      <c r="C157" s="30"/>
      <c r="D157" s="13"/>
      <c r="E157" s="14"/>
      <c r="F157" s="15"/>
      <c r="G157" s="15"/>
    </row>
    <row r="158" spans="1:7" x14ac:dyDescent="0.25">
      <c r="A158" s="21" t="s">
        <v>156</v>
      </c>
      <c r="B158" s="32"/>
      <c r="C158" s="32"/>
      <c r="D158" s="22"/>
      <c r="E158" s="18">
        <f>+E144+E150</f>
        <v>142508.46</v>
      </c>
      <c r="F158" s="19">
        <f>+F144+F150</f>
        <v>0.13389999999999999</v>
      </c>
      <c r="G158" s="20"/>
    </row>
    <row r="159" spans="1:7" x14ac:dyDescent="0.25">
      <c r="A159" s="12"/>
      <c r="B159" s="30"/>
      <c r="C159" s="30"/>
      <c r="D159" s="13"/>
      <c r="E159" s="14"/>
      <c r="F159" s="15"/>
      <c r="G159" s="15"/>
    </row>
    <row r="160" spans="1:7" x14ac:dyDescent="0.25">
      <c r="A160" s="12"/>
      <c r="B160" s="30"/>
      <c r="C160" s="30"/>
      <c r="D160" s="13"/>
      <c r="E160" s="14"/>
      <c r="F160" s="15"/>
      <c r="G160" s="15"/>
    </row>
    <row r="161" spans="1:7" x14ac:dyDescent="0.25">
      <c r="A161" s="16" t="s">
        <v>160</v>
      </c>
      <c r="B161" s="30"/>
      <c r="C161" s="30"/>
      <c r="D161" s="13"/>
      <c r="E161" s="14"/>
      <c r="F161" s="15"/>
      <c r="G161" s="15"/>
    </row>
    <row r="162" spans="1:7" x14ac:dyDescent="0.25">
      <c r="A162" s="12" t="s">
        <v>161</v>
      </c>
      <c r="B162" s="30"/>
      <c r="C162" s="30"/>
      <c r="D162" s="13"/>
      <c r="E162" s="14">
        <v>78537.7</v>
      </c>
      <c r="F162" s="15">
        <v>7.3899999999999993E-2</v>
      </c>
      <c r="G162" s="15">
        <v>6.6458000000000003E-2</v>
      </c>
    </row>
    <row r="163" spans="1:7" x14ac:dyDescent="0.25">
      <c r="A163" s="16" t="s">
        <v>124</v>
      </c>
      <c r="B163" s="31"/>
      <c r="C163" s="31"/>
      <c r="D163" s="17"/>
      <c r="E163" s="37">
        <v>78537.7</v>
      </c>
      <c r="F163" s="38">
        <v>7.3899999999999993E-2</v>
      </c>
      <c r="G163" s="20"/>
    </row>
    <row r="164" spans="1:7" x14ac:dyDescent="0.25">
      <c r="A164" s="12"/>
      <c r="B164" s="30"/>
      <c r="C164" s="30"/>
      <c r="D164" s="13"/>
      <c r="E164" s="14"/>
      <c r="F164" s="15"/>
      <c r="G164" s="15"/>
    </row>
    <row r="165" spans="1:7" x14ac:dyDescent="0.25">
      <c r="A165" s="21" t="s">
        <v>156</v>
      </c>
      <c r="B165" s="32"/>
      <c r="C165" s="32"/>
      <c r="D165" s="22"/>
      <c r="E165" s="18">
        <v>78537.7</v>
      </c>
      <c r="F165" s="19">
        <v>7.3899999999999993E-2</v>
      </c>
      <c r="G165" s="20"/>
    </row>
    <row r="166" spans="1:7" x14ac:dyDescent="0.25">
      <c r="A166" s="12" t="s">
        <v>162</v>
      </c>
      <c r="B166" s="30"/>
      <c r="C166" s="30"/>
      <c r="D166" s="13"/>
      <c r="E166" s="14">
        <v>5398.7154234999998</v>
      </c>
      <c r="F166" s="15">
        <v>5.0819999999999997E-3</v>
      </c>
      <c r="G166" s="15"/>
    </row>
    <row r="167" spans="1:7" x14ac:dyDescent="0.25">
      <c r="A167" s="12" t="s">
        <v>163</v>
      </c>
      <c r="B167" s="30"/>
      <c r="C167" s="30"/>
      <c r="D167" s="13"/>
      <c r="E167" s="23">
        <v>-649.96542350000004</v>
      </c>
      <c r="F167" s="24">
        <v>-5.8200000000000005E-4</v>
      </c>
      <c r="G167" s="15">
        <v>6.6458000000000003E-2</v>
      </c>
    </row>
    <row r="168" spans="1:7" x14ac:dyDescent="0.25">
      <c r="A168" s="25" t="s">
        <v>164</v>
      </c>
      <c r="B168" s="33"/>
      <c r="C168" s="33"/>
      <c r="D168" s="26"/>
      <c r="E168" s="27">
        <v>1062254.52</v>
      </c>
      <c r="F168" s="28">
        <v>1</v>
      </c>
      <c r="G168" s="28"/>
    </row>
    <row r="170" spans="1:7" x14ac:dyDescent="0.25">
      <c r="A170" s="1" t="s">
        <v>1767</v>
      </c>
    </row>
    <row r="171" spans="1:7" x14ac:dyDescent="0.25">
      <c r="A171" s="1" t="s">
        <v>166</v>
      </c>
    </row>
    <row r="173" spans="1:7" x14ac:dyDescent="0.25">
      <c r="A173" s="1" t="s">
        <v>167</v>
      </c>
    </row>
    <row r="174" spans="1:7" x14ac:dyDescent="0.25">
      <c r="A174" s="47" t="s">
        <v>168</v>
      </c>
      <c r="B174" s="34" t="s">
        <v>118</v>
      </c>
    </row>
    <row r="175" spans="1:7" x14ac:dyDescent="0.25">
      <c r="A175" t="s">
        <v>169</v>
      </c>
    </row>
    <row r="176" spans="1:7" x14ac:dyDescent="0.25">
      <c r="A176" t="s">
        <v>170</v>
      </c>
      <c r="B176" t="s">
        <v>171</v>
      </c>
      <c r="C176" t="s">
        <v>171</v>
      </c>
    </row>
    <row r="177" spans="1:5" x14ac:dyDescent="0.25">
      <c r="B177" s="48">
        <v>45322</v>
      </c>
      <c r="C177" s="48">
        <v>45351</v>
      </c>
    </row>
    <row r="178" spans="1:5" x14ac:dyDescent="0.25">
      <c r="A178" t="s">
        <v>1847</v>
      </c>
      <c r="B178">
        <v>25.86</v>
      </c>
      <c r="C178">
        <v>26.46</v>
      </c>
      <c r="E178" s="2"/>
    </row>
    <row r="179" spans="1:5" x14ac:dyDescent="0.25">
      <c r="A179" t="s">
        <v>175</v>
      </c>
      <c r="B179">
        <v>49.31</v>
      </c>
      <c r="C179">
        <v>50.46</v>
      </c>
      <c r="E179" s="2"/>
    </row>
    <row r="180" spans="1:5" x14ac:dyDescent="0.25">
      <c r="A180" t="s">
        <v>654</v>
      </c>
      <c r="B180">
        <v>25.67</v>
      </c>
      <c r="C180">
        <v>26.12</v>
      </c>
      <c r="E180" s="2"/>
    </row>
    <row r="181" spans="1:5" x14ac:dyDescent="0.25">
      <c r="A181" t="s">
        <v>1848</v>
      </c>
      <c r="B181">
        <v>19.899999999999999</v>
      </c>
      <c r="C181">
        <v>20.34</v>
      </c>
      <c r="E181" s="2"/>
    </row>
    <row r="182" spans="1:5" x14ac:dyDescent="0.25">
      <c r="A182" t="s">
        <v>657</v>
      </c>
      <c r="B182">
        <v>44.12</v>
      </c>
      <c r="C182">
        <v>45.1</v>
      </c>
      <c r="E182" s="2"/>
    </row>
    <row r="183" spans="1:5" x14ac:dyDescent="0.25">
      <c r="A183" t="s">
        <v>659</v>
      </c>
      <c r="B183">
        <v>21.7</v>
      </c>
      <c r="C183">
        <v>22.03</v>
      </c>
      <c r="E183" s="2"/>
    </row>
    <row r="184" spans="1:5" x14ac:dyDescent="0.25">
      <c r="E184" s="2"/>
    </row>
    <row r="185" spans="1:5" x14ac:dyDescent="0.25">
      <c r="A185" t="s">
        <v>661</v>
      </c>
    </row>
    <row r="187" spans="1:5" x14ac:dyDescent="0.25">
      <c r="A187" s="50" t="s">
        <v>662</v>
      </c>
      <c r="B187" s="50" t="s">
        <v>663</v>
      </c>
      <c r="C187" s="50" t="s">
        <v>664</v>
      </c>
      <c r="D187" s="50" t="s">
        <v>665</v>
      </c>
    </row>
    <row r="188" spans="1:5" x14ac:dyDescent="0.25">
      <c r="A188" s="50" t="s">
        <v>1849</v>
      </c>
      <c r="B188" s="50"/>
      <c r="C188" s="50">
        <v>0.15</v>
      </c>
      <c r="D188" s="50">
        <v>0.15</v>
      </c>
    </row>
    <row r="189" spans="1:5" x14ac:dyDescent="0.25">
      <c r="A189" s="50" t="s">
        <v>1850</v>
      </c>
      <c r="B189" s="50"/>
      <c r="C189" s="50">
        <v>0.15</v>
      </c>
      <c r="D189" s="50">
        <v>0.15</v>
      </c>
    </row>
    <row r="191" spans="1:5" x14ac:dyDescent="0.25">
      <c r="A191" t="s">
        <v>187</v>
      </c>
      <c r="B191" s="34" t="s">
        <v>118</v>
      </c>
    </row>
    <row r="192" spans="1:5" ht="30" customHeight="1" x14ac:dyDescent="0.25">
      <c r="A192" s="47" t="s">
        <v>188</v>
      </c>
      <c r="B192" s="34" t="s">
        <v>118</v>
      </c>
    </row>
    <row r="193" spans="1:4" ht="30" customHeight="1" x14ac:dyDescent="0.25">
      <c r="A193" s="47" t="s">
        <v>189</v>
      </c>
      <c r="B193" s="34" t="s">
        <v>118</v>
      </c>
    </row>
    <row r="194" spans="1:4" x14ac:dyDescent="0.25">
      <c r="A194" t="s">
        <v>1768</v>
      </c>
      <c r="B194" s="49">
        <v>1.9509380000000001</v>
      </c>
    </row>
    <row r="195" spans="1:4" ht="45" customHeight="1" x14ac:dyDescent="0.25">
      <c r="A195" s="47" t="s">
        <v>191</v>
      </c>
      <c r="B195" s="34">
        <v>3562.8</v>
      </c>
    </row>
    <row r="196" spans="1:4" ht="30" customHeight="1" x14ac:dyDescent="0.25">
      <c r="A196" s="47" t="s">
        <v>192</v>
      </c>
      <c r="B196" s="34" t="s">
        <v>118</v>
      </c>
    </row>
    <row r="197" spans="1:4" ht="30" customHeight="1" x14ac:dyDescent="0.25">
      <c r="A197" s="47" t="s">
        <v>193</v>
      </c>
      <c r="B197" s="34" t="s">
        <v>118</v>
      </c>
    </row>
    <row r="198" spans="1:4" x14ac:dyDescent="0.25">
      <c r="A198" t="s">
        <v>194</v>
      </c>
      <c r="B198" s="34" t="s">
        <v>118</v>
      </c>
    </row>
    <row r="199" spans="1:4" x14ac:dyDescent="0.25">
      <c r="A199" t="s">
        <v>195</v>
      </c>
      <c r="B199" s="34" t="s">
        <v>118</v>
      </c>
    </row>
    <row r="201" spans="1:4" ht="69.95" customHeight="1" x14ac:dyDescent="0.25">
      <c r="A201" s="71" t="s">
        <v>205</v>
      </c>
      <c r="B201" s="71" t="s">
        <v>206</v>
      </c>
      <c r="C201" s="71" t="s">
        <v>5</v>
      </c>
      <c r="D201" s="71" t="s">
        <v>6</v>
      </c>
    </row>
    <row r="202" spans="1:4" ht="69.95" customHeight="1" x14ac:dyDescent="0.25">
      <c r="A202" s="71" t="s">
        <v>1851</v>
      </c>
      <c r="B202" s="71"/>
      <c r="C202" s="71" t="s">
        <v>51</v>
      </c>
      <c r="D202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6"/>
  <sheetViews>
    <sheetView showGridLines="0" workbookViewId="0">
      <pane ySplit="4" topLeftCell="A138" activePane="bottomLeft" state="frozen"/>
      <selection pane="bottomLeft" activeCell="A143" sqref="A143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1852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1853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1222</v>
      </c>
      <c r="B8" s="30" t="s">
        <v>1223</v>
      </c>
      <c r="C8" s="30" t="s">
        <v>1168</v>
      </c>
      <c r="D8" s="13">
        <v>531756</v>
      </c>
      <c r="E8" s="14">
        <v>5595.14</v>
      </c>
      <c r="F8" s="15">
        <v>7.2599999999999998E-2</v>
      </c>
      <c r="G8" s="15"/>
    </row>
    <row r="9" spans="1:8" x14ac:dyDescent="0.25">
      <c r="A9" s="12" t="s">
        <v>1169</v>
      </c>
      <c r="B9" s="30" t="s">
        <v>1170</v>
      </c>
      <c r="C9" s="30" t="s">
        <v>1171</v>
      </c>
      <c r="D9" s="13">
        <v>161624</v>
      </c>
      <c r="E9" s="14">
        <v>4722.01</v>
      </c>
      <c r="F9" s="15">
        <v>6.13E-2</v>
      </c>
      <c r="G9" s="15"/>
    </row>
    <row r="10" spans="1:8" x14ac:dyDescent="0.25">
      <c r="A10" s="12" t="s">
        <v>1166</v>
      </c>
      <c r="B10" s="30" t="s">
        <v>1167</v>
      </c>
      <c r="C10" s="30" t="s">
        <v>1168</v>
      </c>
      <c r="D10" s="13">
        <v>303837</v>
      </c>
      <c r="E10" s="14">
        <v>4264.05</v>
      </c>
      <c r="F10" s="15">
        <v>5.5300000000000002E-2</v>
      </c>
      <c r="G10" s="15"/>
    </row>
    <row r="11" spans="1:8" x14ac:dyDescent="0.25">
      <c r="A11" s="12" t="s">
        <v>1281</v>
      </c>
      <c r="B11" s="30" t="s">
        <v>1282</v>
      </c>
      <c r="C11" s="30" t="s">
        <v>1283</v>
      </c>
      <c r="D11" s="13">
        <v>100217</v>
      </c>
      <c r="E11" s="14">
        <v>3485.1</v>
      </c>
      <c r="F11" s="15">
        <v>4.5199999999999997E-2</v>
      </c>
      <c r="G11" s="15"/>
    </row>
    <row r="12" spans="1:8" x14ac:dyDescent="0.25">
      <c r="A12" s="12" t="s">
        <v>1357</v>
      </c>
      <c r="B12" s="30" t="s">
        <v>1358</v>
      </c>
      <c r="C12" s="30" t="s">
        <v>1307</v>
      </c>
      <c r="D12" s="13">
        <v>733500</v>
      </c>
      <c r="E12" s="14">
        <v>2980.21</v>
      </c>
      <c r="F12" s="15">
        <v>3.8699999999999998E-2</v>
      </c>
      <c r="G12" s="15"/>
    </row>
    <row r="13" spans="1:8" x14ac:dyDescent="0.25">
      <c r="A13" s="12" t="s">
        <v>1201</v>
      </c>
      <c r="B13" s="30" t="s">
        <v>1202</v>
      </c>
      <c r="C13" s="30" t="s">
        <v>1188</v>
      </c>
      <c r="D13" s="13">
        <v>199523</v>
      </c>
      <c r="E13" s="14">
        <v>2241.34</v>
      </c>
      <c r="F13" s="15">
        <v>2.9100000000000001E-2</v>
      </c>
      <c r="G13" s="15"/>
    </row>
    <row r="14" spans="1:8" x14ac:dyDescent="0.25">
      <c r="A14" s="12" t="s">
        <v>1251</v>
      </c>
      <c r="B14" s="30" t="s">
        <v>1252</v>
      </c>
      <c r="C14" s="30" t="s">
        <v>1168</v>
      </c>
      <c r="D14" s="13">
        <v>204082</v>
      </c>
      <c r="E14" s="14">
        <v>2194.09</v>
      </c>
      <c r="F14" s="15">
        <v>2.8500000000000001E-2</v>
      </c>
      <c r="G14" s="15"/>
    </row>
    <row r="15" spans="1:8" x14ac:dyDescent="0.25">
      <c r="A15" s="12" t="s">
        <v>1194</v>
      </c>
      <c r="B15" s="30" t="s">
        <v>1195</v>
      </c>
      <c r="C15" s="30" t="s">
        <v>1168</v>
      </c>
      <c r="D15" s="13">
        <v>288615</v>
      </c>
      <c r="E15" s="14">
        <v>2159.13</v>
      </c>
      <c r="F15" s="15">
        <v>2.8000000000000001E-2</v>
      </c>
      <c r="G15" s="15"/>
    </row>
    <row r="16" spans="1:8" x14ac:dyDescent="0.25">
      <c r="A16" s="12" t="s">
        <v>1412</v>
      </c>
      <c r="B16" s="30" t="s">
        <v>1413</v>
      </c>
      <c r="C16" s="30" t="s">
        <v>1198</v>
      </c>
      <c r="D16" s="13">
        <v>128918</v>
      </c>
      <c r="E16" s="14">
        <v>2157.96</v>
      </c>
      <c r="F16" s="15">
        <v>2.8000000000000001E-2</v>
      </c>
      <c r="G16" s="15"/>
    </row>
    <row r="17" spans="1:7" x14ac:dyDescent="0.25">
      <c r="A17" s="12" t="s">
        <v>1319</v>
      </c>
      <c r="B17" s="30" t="s">
        <v>1320</v>
      </c>
      <c r="C17" s="30" t="s">
        <v>1240</v>
      </c>
      <c r="D17" s="13">
        <v>123978</v>
      </c>
      <c r="E17" s="14">
        <v>1956.31</v>
      </c>
      <c r="F17" s="15">
        <v>2.5399999999999999E-2</v>
      </c>
      <c r="G17" s="15"/>
    </row>
    <row r="18" spans="1:7" x14ac:dyDescent="0.25">
      <c r="A18" s="12" t="s">
        <v>1181</v>
      </c>
      <c r="B18" s="30" t="s">
        <v>1182</v>
      </c>
      <c r="C18" s="30" t="s">
        <v>1183</v>
      </c>
      <c r="D18" s="13">
        <v>560028</v>
      </c>
      <c r="E18" s="14">
        <v>1879.45</v>
      </c>
      <c r="F18" s="15">
        <v>2.4400000000000002E-2</v>
      </c>
      <c r="G18" s="15"/>
    </row>
    <row r="19" spans="1:7" x14ac:dyDescent="0.25">
      <c r="A19" s="12" t="s">
        <v>1227</v>
      </c>
      <c r="B19" s="30" t="s">
        <v>1228</v>
      </c>
      <c r="C19" s="30" t="s">
        <v>1198</v>
      </c>
      <c r="D19" s="13">
        <v>45244</v>
      </c>
      <c r="E19" s="14">
        <v>1852.79</v>
      </c>
      <c r="F19" s="15">
        <v>2.4E-2</v>
      </c>
      <c r="G19" s="15"/>
    </row>
    <row r="20" spans="1:7" x14ac:dyDescent="0.25">
      <c r="A20" s="12" t="s">
        <v>1410</v>
      </c>
      <c r="B20" s="30" t="s">
        <v>1411</v>
      </c>
      <c r="C20" s="30" t="s">
        <v>1198</v>
      </c>
      <c r="D20" s="13">
        <v>108856</v>
      </c>
      <c r="E20" s="14">
        <v>1811.2</v>
      </c>
      <c r="F20" s="15">
        <v>2.35E-2</v>
      </c>
      <c r="G20" s="15"/>
    </row>
    <row r="21" spans="1:7" x14ac:dyDescent="0.25">
      <c r="A21" s="12" t="s">
        <v>1244</v>
      </c>
      <c r="B21" s="30" t="s">
        <v>1245</v>
      </c>
      <c r="C21" s="30" t="s">
        <v>1168</v>
      </c>
      <c r="D21" s="13">
        <v>94748</v>
      </c>
      <c r="E21" s="14">
        <v>1600.72</v>
      </c>
      <c r="F21" s="15">
        <v>2.0799999999999999E-2</v>
      </c>
      <c r="G21" s="15"/>
    </row>
    <row r="22" spans="1:7" x14ac:dyDescent="0.25">
      <c r="A22" s="12" t="s">
        <v>1212</v>
      </c>
      <c r="B22" s="30" t="s">
        <v>1213</v>
      </c>
      <c r="C22" s="30" t="s">
        <v>1214</v>
      </c>
      <c r="D22" s="13">
        <v>14166</v>
      </c>
      <c r="E22" s="14">
        <v>1599.11</v>
      </c>
      <c r="F22" s="15">
        <v>2.07E-2</v>
      </c>
      <c r="G22" s="15"/>
    </row>
    <row r="23" spans="1:7" x14ac:dyDescent="0.25">
      <c r="A23" s="12" t="s">
        <v>1253</v>
      </c>
      <c r="B23" s="30" t="s">
        <v>1254</v>
      </c>
      <c r="C23" s="30" t="s">
        <v>1208</v>
      </c>
      <c r="D23" s="13">
        <v>18457</v>
      </c>
      <c r="E23" s="14">
        <v>1198.8499999999999</v>
      </c>
      <c r="F23" s="15">
        <v>1.5599999999999999E-2</v>
      </c>
      <c r="G23" s="15"/>
    </row>
    <row r="24" spans="1:7" x14ac:dyDescent="0.25">
      <c r="A24" s="12" t="s">
        <v>1498</v>
      </c>
      <c r="B24" s="30" t="s">
        <v>1499</v>
      </c>
      <c r="C24" s="30" t="s">
        <v>1208</v>
      </c>
      <c r="D24" s="13">
        <v>65993</v>
      </c>
      <c r="E24" s="14">
        <v>1051.8</v>
      </c>
      <c r="F24" s="15">
        <v>1.3599999999999999E-2</v>
      </c>
      <c r="G24" s="15"/>
    </row>
    <row r="25" spans="1:7" x14ac:dyDescent="0.25">
      <c r="A25" s="12" t="s">
        <v>1311</v>
      </c>
      <c r="B25" s="30" t="s">
        <v>1312</v>
      </c>
      <c r="C25" s="30" t="s">
        <v>1214</v>
      </c>
      <c r="D25" s="13">
        <v>46573</v>
      </c>
      <c r="E25" s="14">
        <v>996.29</v>
      </c>
      <c r="F25" s="15">
        <v>1.29E-2</v>
      </c>
      <c r="G25" s="15"/>
    </row>
    <row r="26" spans="1:7" x14ac:dyDescent="0.25">
      <c r="A26" s="12" t="s">
        <v>1459</v>
      </c>
      <c r="B26" s="30" t="s">
        <v>1460</v>
      </c>
      <c r="C26" s="30" t="s">
        <v>1461</v>
      </c>
      <c r="D26" s="13">
        <v>19866</v>
      </c>
      <c r="E26" s="14">
        <v>986.39</v>
      </c>
      <c r="F26" s="15">
        <v>1.2800000000000001E-2</v>
      </c>
      <c r="G26" s="15"/>
    </row>
    <row r="27" spans="1:7" x14ac:dyDescent="0.25">
      <c r="A27" s="12" t="s">
        <v>1536</v>
      </c>
      <c r="B27" s="30" t="s">
        <v>1537</v>
      </c>
      <c r="C27" s="30" t="s">
        <v>1331</v>
      </c>
      <c r="D27" s="13">
        <v>9569</v>
      </c>
      <c r="E27" s="14">
        <v>946.6</v>
      </c>
      <c r="F27" s="15">
        <v>1.23E-2</v>
      </c>
      <c r="G27" s="15"/>
    </row>
    <row r="28" spans="1:7" x14ac:dyDescent="0.25">
      <c r="A28" s="12" t="s">
        <v>1275</v>
      </c>
      <c r="B28" s="30" t="s">
        <v>1854</v>
      </c>
      <c r="C28" s="30" t="s">
        <v>1214</v>
      </c>
      <c r="D28" s="13">
        <v>146605</v>
      </c>
      <c r="E28" s="14">
        <v>926.91</v>
      </c>
      <c r="F28" s="15">
        <v>1.2E-2</v>
      </c>
      <c r="G28" s="15"/>
    </row>
    <row r="29" spans="1:7" x14ac:dyDescent="0.25">
      <c r="A29" s="12" t="s">
        <v>1855</v>
      </c>
      <c r="B29" s="30" t="s">
        <v>1856</v>
      </c>
      <c r="C29" s="30" t="s">
        <v>1214</v>
      </c>
      <c r="D29" s="13">
        <v>47868</v>
      </c>
      <c r="E29" s="14">
        <v>925</v>
      </c>
      <c r="F29" s="15">
        <v>1.2E-2</v>
      </c>
      <c r="G29" s="15"/>
    </row>
    <row r="30" spans="1:7" x14ac:dyDescent="0.25">
      <c r="A30" s="12" t="s">
        <v>1286</v>
      </c>
      <c r="B30" s="30" t="s">
        <v>1287</v>
      </c>
      <c r="C30" s="30" t="s">
        <v>1191</v>
      </c>
      <c r="D30" s="13">
        <v>450000</v>
      </c>
      <c r="E30" s="14">
        <v>922.95</v>
      </c>
      <c r="F30" s="15">
        <v>1.2E-2</v>
      </c>
      <c r="G30" s="15"/>
    </row>
    <row r="31" spans="1:7" x14ac:dyDescent="0.25">
      <c r="A31" s="12" t="s">
        <v>1305</v>
      </c>
      <c r="B31" s="30" t="s">
        <v>1306</v>
      </c>
      <c r="C31" s="30" t="s">
        <v>1307</v>
      </c>
      <c r="D31" s="13">
        <v>37547</v>
      </c>
      <c r="E31" s="14">
        <v>905.75</v>
      </c>
      <c r="F31" s="15">
        <v>1.18E-2</v>
      </c>
      <c r="G31" s="15"/>
    </row>
    <row r="32" spans="1:7" x14ac:dyDescent="0.25">
      <c r="A32" s="12" t="s">
        <v>1275</v>
      </c>
      <c r="B32" s="30" t="s">
        <v>1276</v>
      </c>
      <c r="C32" s="30" t="s">
        <v>1214</v>
      </c>
      <c r="D32" s="13">
        <v>94741</v>
      </c>
      <c r="E32" s="14">
        <v>900.23</v>
      </c>
      <c r="F32" s="15">
        <v>1.17E-2</v>
      </c>
      <c r="G32" s="15"/>
    </row>
    <row r="33" spans="1:7" x14ac:dyDescent="0.25">
      <c r="A33" s="12" t="s">
        <v>1506</v>
      </c>
      <c r="B33" s="30" t="s">
        <v>1507</v>
      </c>
      <c r="C33" s="30" t="s">
        <v>1221</v>
      </c>
      <c r="D33" s="13">
        <v>145240</v>
      </c>
      <c r="E33" s="14">
        <v>852.12</v>
      </c>
      <c r="F33" s="15">
        <v>1.11E-2</v>
      </c>
      <c r="G33" s="15"/>
    </row>
    <row r="34" spans="1:7" x14ac:dyDescent="0.25">
      <c r="A34" s="12" t="s">
        <v>1801</v>
      </c>
      <c r="B34" s="30" t="s">
        <v>1802</v>
      </c>
      <c r="C34" s="30" t="s">
        <v>1168</v>
      </c>
      <c r="D34" s="13">
        <v>156187</v>
      </c>
      <c r="E34" s="14">
        <v>820.22</v>
      </c>
      <c r="F34" s="15">
        <v>1.06E-2</v>
      </c>
      <c r="G34" s="15"/>
    </row>
    <row r="35" spans="1:7" x14ac:dyDescent="0.25">
      <c r="A35" s="12" t="s">
        <v>1416</v>
      </c>
      <c r="B35" s="30" t="s">
        <v>1417</v>
      </c>
      <c r="C35" s="30" t="s">
        <v>1183</v>
      </c>
      <c r="D35" s="13">
        <v>275583</v>
      </c>
      <c r="E35" s="14">
        <v>779.49</v>
      </c>
      <c r="F35" s="15">
        <v>1.01E-2</v>
      </c>
      <c r="G35" s="15"/>
    </row>
    <row r="36" spans="1:7" x14ac:dyDescent="0.25">
      <c r="A36" s="12" t="s">
        <v>1394</v>
      </c>
      <c r="B36" s="30" t="s">
        <v>1395</v>
      </c>
      <c r="C36" s="30" t="s">
        <v>1214</v>
      </c>
      <c r="D36" s="13">
        <v>19651</v>
      </c>
      <c r="E36" s="14">
        <v>745.24</v>
      </c>
      <c r="F36" s="15">
        <v>9.7000000000000003E-3</v>
      </c>
      <c r="G36" s="15"/>
    </row>
    <row r="37" spans="1:7" x14ac:dyDescent="0.25">
      <c r="A37" s="12" t="s">
        <v>1496</v>
      </c>
      <c r="B37" s="30" t="s">
        <v>1497</v>
      </c>
      <c r="C37" s="30" t="s">
        <v>1240</v>
      </c>
      <c r="D37" s="13">
        <v>50000</v>
      </c>
      <c r="E37" s="14">
        <v>740.18</v>
      </c>
      <c r="F37" s="15">
        <v>9.5999999999999992E-3</v>
      </c>
      <c r="G37" s="15"/>
    </row>
    <row r="38" spans="1:7" x14ac:dyDescent="0.25">
      <c r="A38" s="12" t="s">
        <v>1508</v>
      </c>
      <c r="B38" s="30" t="s">
        <v>1509</v>
      </c>
      <c r="C38" s="30" t="s">
        <v>1205</v>
      </c>
      <c r="D38" s="13">
        <v>146704</v>
      </c>
      <c r="E38" s="14">
        <v>739.17</v>
      </c>
      <c r="F38" s="15">
        <v>9.5999999999999992E-3</v>
      </c>
      <c r="G38" s="15"/>
    </row>
    <row r="39" spans="1:7" x14ac:dyDescent="0.25">
      <c r="A39" s="12" t="s">
        <v>1544</v>
      </c>
      <c r="B39" s="30" t="s">
        <v>1545</v>
      </c>
      <c r="C39" s="30" t="s">
        <v>1240</v>
      </c>
      <c r="D39" s="13">
        <v>26872</v>
      </c>
      <c r="E39" s="14">
        <v>716.43</v>
      </c>
      <c r="F39" s="15">
        <v>9.2999999999999992E-3</v>
      </c>
      <c r="G39" s="15"/>
    </row>
    <row r="40" spans="1:7" x14ac:dyDescent="0.25">
      <c r="A40" s="12" t="s">
        <v>1267</v>
      </c>
      <c r="B40" s="30" t="s">
        <v>1268</v>
      </c>
      <c r="C40" s="30" t="s">
        <v>1171</v>
      </c>
      <c r="D40" s="13">
        <v>115583</v>
      </c>
      <c r="E40" s="14">
        <v>697.95</v>
      </c>
      <c r="F40" s="15">
        <v>9.1000000000000004E-3</v>
      </c>
      <c r="G40" s="15"/>
    </row>
    <row r="41" spans="1:7" x14ac:dyDescent="0.25">
      <c r="A41" s="12" t="s">
        <v>1178</v>
      </c>
      <c r="B41" s="30" t="s">
        <v>1179</v>
      </c>
      <c r="C41" s="30" t="s">
        <v>1180</v>
      </c>
      <c r="D41" s="13">
        <v>157627</v>
      </c>
      <c r="E41" s="14">
        <v>688.36</v>
      </c>
      <c r="F41" s="15">
        <v>8.8999999999999999E-3</v>
      </c>
      <c r="G41" s="15"/>
    </row>
    <row r="42" spans="1:7" x14ac:dyDescent="0.25">
      <c r="A42" s="12" t="s">
        <v>1184</v>
      </c>
      <c r="B42" s="30" t="s">
        <v>1185</v>
      </c>
      <c r="C42" s="30" t="s">
        <v>1168</v>
      </c>
      <c r="D42" s="13">
        <v>255409</v>
      </c>
      <c r="E42" s="14">
        <v>677.98</v>
      </c>
      <c r="F42" s="15">
        <v>8.8000000000000005E-3</v>
      </c>
      <c r="G42" s="15"/>
    </row>
    <row r="43" spans="1:7" x14ac:dyDescent="0.25">
      <c r="A43" s="12" t="s">
        <v>1192</v>
      </c>
      <c r="B43" s="30" t="s">
        <v>1193</v>
      </c>
      <c r="C43" s="30" t="s">
        <v>1168</v>
      </c>
      <c r="D43" s="13">
        <v>440524</v>
      </c>
      <c r="E43" s="14">
        <v>662.55</v>
      </c>
      <c r="F43" s="15">
        <v>8.6E-3</v>
      </c>
      <c r="G43" s="15"/>
    </row>
    <row r="44" spans="1:7" x14ac:dyDescent="0.25">
      <c r="A44" s="12" t="s">
        <v>1522</v>
      </c>
      <c r="B44" s="30" t="s">
        <v>1523</v>
      </c>
      <c r="C44" s="30" t="s">
        <v>1446</v>
      </c>
      <c r="D44" s="13">
        <v>52352</v>
      </c>
      <c r="E44" s="14">
        <v>658.43</v>
      </c>
      <c r="F44" s="15">
        <v>8.5000000000000006E-3</v>
      </c>
      <c r="G44" s="15"/>
    </row>
    <row r="45" spans="1:7" x14ac:dyDescent="0.25">
      <c r="A45" s="12" t="s">
        <v>1236</v>
      </c>
      <c r="B45" s="30" t="s">
        <v>1237</v>
      </c>
      <c r="C45" s="30" t="s">
        <v>1226</v>
      </c>
      <c r="D45" s="13">
        <v>457368</v>
      </c>
      <c r="E45" s="14">
        <v>644.20000000000005</v>
      </c>
      <c r="F45" s="15">
        <v>8.3999999999999995E-3</v>
      </c>
      <c r="G45" s="15"/>
    </row>
    <row r="46" spans="1:7" x14ac:dyDescent="0.25">
      <c r="A46" s="12" t="s">
        <v>1277</v>
      </c>
      <c r="B46" s="30" t="s">
        <v>1278</v>
      </c>
      <c r="C46" s="30" t="s">
        <v>1240</v>
      </c>
      <c r="D46" s="13">
        <v>11113</v>
      </c>
      <c r="E46" s="14">
        <v>569.79999999999995</v>
      </c>
      <c r="F46" s="15">
        <v>7.4000000000000003E-3</v>
      </c>
      <c r="G46" s="15"/>
    </row>
    <row r="47" spans="1:7" x14ac:dyDescent="0.25">
      <c r="A47" s="12" t="s">
        <v>1438</v>
      </c>
      <c r="B47" s="30" t="s">
        <v>1439</v>
      </c>
      <c r="C47" s="30" t="s">
        <v>1263</v>
      </c>
      <c r="D47" s="13">
        <v>20000</v>
      </c>
      <c r="E47" s="14">
        <v>564.38</v>
      </c>
      <c r="F47" s="15">
        <v>7.3000000000000001E-3</v>
      </c>
      <c r="G47" s="15"/>
    </row>
    <row r="48" spans="1:7" x14ac:dyDescent="0.25">
      <c r="A48" s="12" t="s">
        <v>1447</v>
      </c>
      <c r="B48" s="30" t="s">
        <v>1448</v>
      </c>
      <c r="C48" s="30" t="s">
        <v>1274</v>
      </c>
      <c r="D48" s="13">
        <v>13878</v>
      </c>
      <c r="E48" s="14">
        <v>538.72</v>
      </c>
      <c r="F48" s="15">
        <v>7.0000000000000001E-3</v>
      </c>
      <c r="G48" s="15"/>
    </row>
    <row r="49" spans="1:7" x14ac:dyDescent="0.25">
      <c r="A49" s="12" t="s">
        <v>1451</v>
      </c>
      <c r="B49" s="30" t="s">
        <v>1452</v>
      </c>
      <c r="C49" s="30" t="s">
        <v>1453</v>
      </c>
      <c r="D49" s="13">
        <v>44999</v>
      </c>
      <c r="E49" s="14">
        <v>535.51</v>
      </c>
      <c r="F49" s="15">
        <v>6.8999999999999999E-3</v>
      </c>
      <c r="G49" s="15"/>
    </row>
    <row r="50" spans="1:7" x14ac:dyDescent="0.25">
      <c r="A50" s="12" t="s">
        <v>1857</v>
      </c>
      <c r="B50" s="30" t="s">
        <v>1858</v>
      </c>
      <c r="C50" s="30" t="s">
        <v>1859</v>
      </c>
      <c r="D50" s="13">
        <v>90630</v>
      </c>
      <c r="E50" s="14">
        <v>532.22</v>
      </c>
      <c r="F50" s="15">
        <v>6.8999999999999999E-3</v>
      </c>
      <c r="G50" s="15"/>
    </row>
    <row r="51" spans="1:7" x14ac:dyDescent="0.25">
      <c r="A51" s="12" t="s">
        <v>1420</v>
      </c>
      <c r="B51" s="30" t="s">
        <v>1421</v>
      </c>
      <c r="C51" s="30" t="s">
        <v>1208</v>
      </c>
      <c r="D51" s="13">
        <v>21566</v>
      </c>
      <c r="E51" s="14">
        <v>525.91</v>
      </c>
      <c r="F51" s="15">
        <v>6.7999999999999996E-3</v>
      </c>
      <c r="G51" s="15"/>
    </row>
    <row r="52" spans="1:7" x14ac:dyDescent="0.25">
      <c r="A52" s="12" t="s">
        <v>1354</v>
      </c>
      <c r="B52" s="30" t="s">
        <v>1355</v>
      </c>
      <c r="C52" s="30" t="s">
        <v>1356</v>
      </c>
      <c r="D52" s="13">
        <v>9466</v>
      </c>
      <c r="E52" s="14">
        <v>515.41999999999996</v>
      </c>
      <c r="F52" s="15">
        <v>6.7000000000000002E-3</v>
      </c>
      <c r="G52" s="15"/>
    </row>
    <row r="53" spans="1:7" x14ac:dyDescent="0.25">
      <c r="A53" s="12" t="s">
        <v>1860</v>
      </c>
      <c r="B53" s="30" t="s">
        <v>1861</v>
      </c>
      <c r="C53" s="30" t="s">
        <v>1198</v>
      </c>
      <c r="D53" s="13">
        <v>32085</v>
      </c>
      <c r="E53" s="14">
        <v>503.91</v>
      </c>
      <c r="F53" s="15">
        <v>6.4999999999999997E-3</v>
      </c>
      <c r="G53" s="15"/>
    </row>
    <row r="54" spans="1:7" x14ac:dyDescent="0.25">
      <c r="A54" s="12" t="s">
        <v>1288</v>
      </c>
      <c r="B54" s="30" t="s">
        <v>1289</v>
      </c>
      <c r="C54" s="30" t="s">
        <v>1171</v>
      </c>
      <c r="D54" s="13">
        <v>303432</v>
      </c>
      <c r="E54" s="14">
        <v>502.33</v>
      </c>
      <c r="F54" s="15">
        <v>6.4999999999999997E-3</v>
      </c>
      <c r="G54" s="15"/>
    </row>
    <row r="55" spans="1:7" x14ac:dyDescent="0.25">
      <c r="A55" s="12" t="s">
        <v>1774</v>
      </c>
      <c r="B55" s="30" t="s">
        <v>1775</v>
      </c>
      <c r="C55" s="30" t="s">
        <v>1240</v>
      </c>
      <c r="D55" s="13">
        <v>7778</v>
      </c>
      <c r="E55" s="14">
        <v>499.68</v>
      </c>
      <c r="F55" s="15">
        <v>6.4999999999999997E-3</v>
      </c>
      <c r="G55" s="15"/>
    </row>
    <row r="56" spans="1:7" x14ac:dyDescent="0.25">
      <c r="A56" s="12" t="s">
        <v>1788</v>
      </c>
      <c r="B56" s="30" t="s">
        <v>1789</v>
      </c>
      <c r="C56" s="30" t="s">
        <v>1790</v>
      </c>
      <c r="D56" s="13">
        <v>1429</v>
      </c>
      <c r="E56" s="14">
        <v>456.96</v>
      </c>
      <c r="F56" s="15">
        <v>5.8999999999999999E-3</v>
      </c>
      <c r="G56" s="15"/>
    </row>
    <row r="57" spans="1:7" x14ac:dyDescent="0.25">
      <c r="A57" s="12" t="s">
        <v>1175</v>
      </c>
      <c r="B57" s="30" t="s">
        <v>1176</v>
      </c>
      <c r="C57" s="30" t="s">
        <v>1177</v>
      </c>
      <c r="D57" s="13">
        <v>170000</v>
      </c>
      <c r="E57" s="14">
        <v>449.82</v>
      </c>
      <c r="F57" s="15">
        <v>5.7999999999999996E-3</v>
      </c>
      <c r="G57" s="15"/>
    </row>
    <row r="58" spans="1:7" x14ac:dyDescent="0.25">
      <c r="A58" s="12" t="s">
        <v>1821</v>
      </c>
      <c r="B58" s="30" t="s">
        <v>1822</v>
      </c>
      <c r="C58" s="30" t="s">
        <v>1208</v>
      </c>
      <c r="D58" s="13">
        <v>10576</v>
      </c>
      <c r="E58" s="14">
        <v>440.97</v>
      </c>
      <c r="F58" s="15">
        <v>5.7000000000000002E-3</v>
      </c>
      <c r="G58" s="15"/>
    </row>
    <row r="59" spans="1:7" x14ac:dyDescent="0.25">
      <c r="A59" s="12" t="s">
        <v>1862</v>
      </c>
      <c r="B59" s="30" t="s">
        <v>1863</v>
      </c>
      <c r="C59" s="30" t="s">
        <v>1491</v>
      </c>
      <c r="D59" s="13">
        <v>15903</v>
      </c>
      <c r="E59" s="14">
        <v>439.03</v>
      </c>
      <c r="F59" s="15">
        <v>5.7000000000000002E-3</v>
      </c>
      <c r="G59" s="15"/>
    </row>
    <row r="60" spans="1:7" x14ac:dyDescent="0.25">
      <c r="A60" s="12" t="s">
        <v>1299</v>
      </c>
      <c r="B60" s="30" t="s">
        <v>1300</v>
      </c>
      <c r="C60" s="30" t="s">
        <v>1301</v>
      </c>
      <c r="D60" s="13">
        <v>15846</v>
      </c>
      <c r="E60" s="14">
        <v>433.97</v>
      </c>
      <c r="F60" s="15">
        <v>5.5999999999999999E-3</v>
      </c>
      <c r="G60" s="15"/>
    </row>
    <row r="61" spans="1:7" x14ac:dyDescent="0.25">
      <c r="A61" s="12" t="s">
        <v>1269</v>
      </c>
      <c r="B61" s="30" t="s">
        <v>1270</v>
      </c>
      <c r="C61" s="30" t="s">
        <v>1271</v>
      </c>
      <c r="D61" s="13">
        <v>355965</v>
      </c>
      <c r="E61" s="14">
        <v>424.31</v>
      </c>
      <c r="F61" s="15">
        <v>5.4999999999999997E-3</v>
      </c>
      <c r="G61" s="15"/>
    </row>
    <row r="62" spans="1:7" x14ac:dyDescent="0.25">
      <c r="A62" s="12" t="s">
        <v>1398</v>
      </c>
      <c r="B62" s="30" t="s">
        <v>1399</v>
      </c>
      <c r="C62" s="30" t="s">
        <v>1263</v>
      </c>
      <c r="D62" s="13">
        <v>11681</v>
      </c>
      <c r="E62" s="14">
        <v>423.37</v>
      </c>
      <c r="F62" s="15">
        <v>5.4999999999999997E-3</v>
      </c>
      <c r="G62" s="15"/>
    </row>
    <row r="63" spans="1:7" x14ac:dyDescent="0.25">
      <c r="A63" s="12" t="s">
        <v>1864</v>
      </c>
      <c r="B63" s="30" t="s">
        <v>1865</v>
      </c>
      <c r="C63" s="30" t="s">
        <v>1221</v>
      </c>
      <c r="D63" s="13">
        <v>193536</v>
      </c>
      <c r="E63" s="14">
        <v>407.88</v>
      </c>
      <c r="F63" s="15">
        <v>5.3E-3</v>
      </c>
      <c r="G63" s="15"/>
    </row>
    <row r="64" spans="1:7" x14ac:dyDescent="0.25">
      <c r="A64" s="12" t="s">
        <v>1866</v>
      </c>
      <c r="B64" s="30" t="s">
        <v>1867</v>
      </c>
      <c r="C64" s="30" t="s">
        <v>1271</v>
      </c>
      <c r="D64" s="13">
        <v>272</v>
      </c>
      <c r="E64" s="14">
        <v>397.34</v>
      </c>
      <c r="F64" s="15">
        <v>5.1999999999999998E-3</v>
      </c>
      <c r="G64" s="15"/>
    </row>
    <row r="65" spans="1:7" x14ac:dyDescent="0.25">
      <c r="A65" s="12" t="s">
        <v>1334</v>
      </c>
      <c r="B65" s="30" t="s">
        <v>1335</v>
      </c>
      <c r="C65" s="30" t="s">
        <v>1336</v>
      </c>
      <c r="D65" s="13">
        <v>173956</v>
      </c>
      <c r="E65" s="14">
        <v>392.97</v>
      </c>
      <c r="F65" s="15">
        <v>5.1000000000000004E-3</v>
      </c>
      <c r="G65" s="15"/>
    </row>
    <row r="66" spans="1:7" x14ac:dyDescent="0.25">
      <c r="A66" s="12" t="s">
        <v>1803</v>
      </c>
      <c r="B66" s="30" t="s">
        <v>1804</v>
      </c>
      <c r="C66" s="30" t="s">
        <v>1208</v>
      </c>
      <c r="D66" s="13">
        <v>36940</v>
      </c>
      <c r="E66" s="14">
        <v>388.53</v>
      </c>
      <c r="F66" s="15">
        <v>5.0000000000000001E-3</v>
      </c>
      <c r="G66" s="15"/>
    </row>
    <row r="67" spans="1:7" x14ac:dyDescent="0.25">
      <c r="A67" s="12" t="s">
        <v>1404</v>
      </c>
      <c r="B67" s="30" t="s">
        <v>1405</v>
      </c>
      <c r="C67" s="30" t="s">
        <v>1240</v>
      </c>
      <c r="D67" s="13">
        <v>23822</v>
      </c>
      <c r="E67" s="14">
        <v>386.17</v>
      </c>
      <c r="F67" s="15">
        <v>5.0000000000000001E-3</v>
      </c>
      <c r="G67" s="15"/>
    </row>
    <row r="68" spans="1:7" x14ac:dyDescent="0.25">
      <c r="A68" s="12" t="s">
        <v>1402</v>
      </c>
      <c r="B68" s="30" t="s">
        <v>1403</v>
      </c>
      <c r="C68" s="30" t="s">
        <v>1240</v>
      </c>
      <c r="D68" s="13">
        <v>1332</v>
      </c>
      <c r="E68" s="14">
        <v>378.74</v>
      </c>
      <c r="F68" s="15">
        <v>4.8999999999999998E-3</v>
      </c>
      <c r="G68" s="15"/>
    </row>
    <row r="69" spans="1:7" x14ac:dyDescent="0.25">
      <c r="A69" s="12" t="s">
        <v>1868</v>
      </c>
      <c r="B69" s="30" t="s">
        <v>1869</v>
      </c>
      <c r="C69" s="30" t="s">
        <v>1301</v>
      </c>
      <c r="D69" s="13">
        <v>23970</v>
      </c>
      <c r="E69" s="14">
        <v>370.95</v>
      </c>
      <c r="F69" s="15">
        <v>4.7999999999999996E-3</v>
      </c>
      <c r="G69" s="15"/>
    </row>
    <row r="70" spans="1:7" x14ac:dyDescent="0.25">
      <c r="A70" s="12" t="s">
        <v>1520</v>
      </c>
      <c r="B70" s="30" t="s">
        <v>1521</v>
      </c>
      <c r="C70" s="30" t="s">
        <v>1491</v>
      </c>
      <c r="D70" s="13">
        <v>39889</v>
      </c>
      <c r="E70" s="14">
        <v>359.48</v>
      </c>
      <c r="F70" s="15">
        <v>4.7000000000000002E-3</v>
      </c>
      <c r="G70" s="15"/>
    </row>
    <row r="71" spans="1:7" x14ac:dyDescent="0.25">
      <c r="A71" s="12" t="s">
        <v>1512</v>
      </c>
      <c r="B71" s="30" t="s">
        <v>1513</v>
      </c>
      <c r="C71" s="30" t="s">
        <v>1461</v>
      </c>
      <c r="D71" s="13">
        <v>13730</v>
      </c>
      <c r="E71" s="14">
        <v>356.46</v>
      </c>
      <c r="F71" s="15">
        <v>4.5999999999999999E-3</v>
      </c>
      <c r="G71" s="15"/>
    </row>
    <row r="72" spans="1:7" x14ac:dyDescent="0.25">
      <c r="A72" s="12" t="s">
        <v>1475</v>
      </c>
      <c r="B72" s="30" t="s">
        <v>1476</v>
      </c>
      <c r="C72" s="30" t="s">
        <v>1266</v>
      </c>
      <c r="D72" s="13">
        <v>20360</v>
      </c>
      <c r="E72" s="14">
        <v>348.51</v>
      </c>
      <c r="F72" s="15">
        <v>4.4999999999999997E-3</v>
      </c>
      <c r="G72" s="15"/>
    </row>
    <row r="73" spans="1:7" x14ac:dyDescent="0.25">
      <c r="A73" s="12" t="s">
        <v>1374</v>
      </c>
      <c r="B73" s="30" t="s">
        <v>1375</v>
      </c>
      <c r="C73" s="30" t="s">
        <v>1198</v>
      </c>
      <c r="D73" s="13">
        <v>27352</v>
      </c>
      <c r="E73" s="14">
        <v>348.42</v>
      </c>
      <c r="F73" s="15">
        <v>4.4999999999999997E-3</v>
      </c>
      <c r="G73" s="15"/>
    </row>
    <row r="74" spans="1:7" x14ac:dyDescent="0.25">
      <c r="A74" s="12" t="s">
        <v>1516</v>
      </c>
      <c r="B74" s="30" t="s">
        <v>1517</v>
      </c>
      <c r="C74" s="30" t="s">
        <v>1304</v>
      </c>
      <c r="D74" s="13">
        <v>204686</v>
      </c>
      <c r="E74" s="14">
        <v>347.76</v>
      </c>
      <c r="F74" s="15">
        <v>4.4999999999999997E-3</v>
      </c>
      <c r="G74" s="15"/>
    </row>
    <row r="75" spans="1:7" x14ac:dyDescent="0.25">
      <c r="A75" s="12" t="s">
        <v>1219</v>
      </c>
      <c r="B75" s="30" t="s">
        <v>1220</v>
      </c>
      <c r="C75" s="30" t="s">
        <v>1221</v>
      </c>
      <c r="D75" s="13">
        <v>36855</v>
      </c>
      <c r="E75" s="14">
        <v>341.79</v>
      </c>
      <c r="F75" s="15">
        <v>4.4000000000000003E-3</v>
      </c>
      <c r="G75" s="15"/>
    </row>
    <row r="76" spans="1:7" x14ac:dyDescent="0.25">
      <c r="A76" s="12" t="s">
        <v>1199</v>
      </c>
      <c r="B76" s="30" t="s">
        <v>1200</v>
      </c>
      <c r="C76" s="30" t="s">
        <v>1168</v>
      </c>
      <c r="D76" s="13">
        <v>20929</v>
      </c>
      <c r="E76" s="14">
        <v>308.68</v>
      </c>
      <c r="F76" s="15">
        <v>4.0000000000000001E-3</v>
      </c>
      <c r="G76" s="15"/>
    </row>
    <row r="77" spans="1:7" x14ac:dyDescent="0.25">
      <c r="A77" s="12" t="s">
        <v>1542</v>
      </c>
      <c r="B77" s="30" t="s">
        <v>1543</v>
      </c>
      <c r="C77" s="30" t="s">
        <v>1323</v>
      </c>
      <c r="D77" s="13">
        <v>26054</v>
      </c>
      <c r="E77" s="14">
        <v>303.75</v>
      </c>
      <c r="F77" s="15">
        <v>3.8999999999999998E-3</v>
      </c>
      <c r="G77" s="15"/>
    </row>
    <row r="78" spans="1:7" x14ac:dyDescent="0.25">
      <c r="A78" s="12" t="s">
        <v>1424</v>
      </c>
      <c r="B78" s="30" t="s">
        <v>1425</v>
      </c>
      <c r="C78" s="30" t="s">
        <v>1331</v>
      </c>
      <c r="D78" s="13">
        <v>11238</v>
      </c>
      <c r="E78" s="14">
        <v>295.48</v>
      </c>
      <c r="F78" s="15">
        <v>3.8E-3</v>
      </c>
      <c r="G78" s="15"/>
    </row>
    <row r="79" spans="1:7" x14ac:dyDescent="0.25">
      <c r="A79" s="12" t="s">
        <v>1321</v>
      </c>
      <c r="B79" s="30" t="s">
        <v>1322</v>
      </c>
      <c r="C79" s="30" t="s">
        <v>1323</v>
      </c>
      <c r="D79" s="13">
        <v>16099</v>
      </c>
      <c r="E79" s="14">
        <v>273.23</v>
      </c>
      <c r="F79" s="15">
        <v>3.5000000000000001E-3</v>
      </c>
      <c r="G79" s="15"/>
    </row>
    <row r="80" spans="1:7" x14ac:dyDescent="0.25">
      <c r="A80" s="12" t="s">
        <v>1870</v>
      </c>
      <c r="B80" s="30" t="s">
        <v>1871</v>
      </c>
      <c r="C80" s="30" t="s">
        <v>1266</v>
      </c>
      <c r="D80" s="13">
        <v>52408</v>
      </c>
      <c r="E80" s="14">
        <v>268.95999999999998</v>
      </c>
      <c r="F80" s="15">
        <v>3.5000000000000001E-3</v>
      </c>
      <c r="G80" s="15"/>
    </row>
    <row r="81" spans="1:7" x14ac:dyDescent="0.25">
      <c r="A81" s="12" t="s">
        <v>1462</v>
      </c>
      <c r="B81" s="30" t="s">
        <v>1463</v>
      </c>
      <c r="C81" s="30" t="s">
        <v>1183</v>
      </c>
      <c r="D81" s="13">
        <v>70051</v>
      </c>
      <c r="E81" s="14">
        <v>260.41000000000003</v>
      </c>
      <c r="F81" s="15">
        <v>3.3999999999999998E-3</v>
      </c>
      <c r="G81" s="15"/>
    </row>
    <row r="82" spans="1:7" x14ac:dyDescent="0.25">
      <c r="A82" s="12" t="s">
        <v>1819</v>
      </c>
      <c r="B82" s="30" t="s">
        <v>1820</v>
      </c>
      <c r="C82" s="30" t="s">
        <v>1250</v>
      </c>
      <c r="D82" s="13">
        <v>100000</v>
      </c>
      <c r="E82" s="14">
        <v>256.5</v>
      </c>
      <c r="F82" s="15">
        <v>3.3E-3</v>
      </c>
      <c r="G82" s="15"/>
    </row>
    <row r="83" spans="1:7" x14ac:dyDescent="0.25">
      <c r="A83" s="12" t="s">
        <v>1442</v>
      </c>
      <c r="B83" s="30" t="s">
        <v>1443</v>
      </c>
      <c r="C83" s="30" t="s">
        <v>1331</v>
      </c>
      <c r="D83" s="13">
        <v>960</v>
      </c>
      <c r="E83" s="14">
        <v>244.84</v>
      </c>
      <c r="F83" s="15">
        <v>3.2000000000000002E-3</v>
      </c>
      <c r="G83" s="15"/>
    </row>
    <row r="84" spans="1:7" x14ac:dyDescent="0.25">
      <c r="A84" s="12" t="s">
        <v>1872</v>
      </c>
      <c r="B84" s="30" t="s">
        <v>1873</v>
      </c>
      <c r="C84" s="30" t="s">
        <v>1214</v>
      </c>
      <c r="D84" s="13">
        <v>104</v>
      </c>
      <c r="E84" s="14">
        <v>8.23</v>
      </c>
      <c r="F84" s="15">
        <v>1E-4</v>
      </c>
      <c r="G84" s="15"/>
    </row>
    <row r="85" spans="1:7" x14ac:dyDescent="0.25">
      <c r="A85" s="16" t="s">
        <v>124</v>
      </c>
      <c r="B85" s="31"/>
      <c r="C85" s="31"/>
      <c r="D85" s="17"/>
      <c r="E85" s="37">
        <v>75083.09</v>
      </c>
      <c r="F85" s="38">
        <v>0.97389999999999999</v>
      </c>
      <c r="G85" s="20"/>
    </row>
    <row r="86" spans="1:7" x14ac:dyDescent="0.25">
      <c r="A86" s="16" t="s">
        <v>1546</v>
      </c>
      <c r="B86" s="30"/>
      <c r="C86" s="30"/>
      <c r="D86" s="13"/>
      <c r="E86" s="14"/>
      <c r="F86" s="15"/>
      <c r="G86" s="15"/>
    </row>
    <row r="87" spans="1:7" x14ac:dyDescent="0.25">
      <c r="A87" s="16" t="s">
        <v>124</v>
      </c>
      <c r="B87" s="30"/>
      <c r="C87" s="30"/>
      <c r="D87" s="13"/>
      <c r="E87" s="39" t="s">
        <v>118</v>
      </c>
      <c r="F87" s="40" t="s">
        <v>118</v>
      </c>
      <c r="G87" s="15"/>
    </row>
    <row r="88" spans="1:7" x14ac:dyDescent="0.25">
      <c r="A88" s="21" t="s">
        <v>156</v>
      </c>
      <c r="B88" s="32"/>
      <c r="C88" s="32"/>
      <c r="D88" s="22"/>
      <c r="E88" s="27">
        <v>75083.09</v>
      </c>
      <c r="F88" s="28">
        <v>0.97389999999999999</v>
      </c>
      <c r="G88" s="20"/>
    </row>
    <row r="89" spans="1:7" x14ac:dyDescent="0.25">
      <c r="A89" s="12"/>
      <c r="B89" s="30"/>
      <c r="C89" s="30"/>
      <c r="D89" s="13"/>
      <c r="E89" s="14"/>
      <c r="F89" s="15"/>
      <c r="G89" s="15"/>
    </row>
    <row r="90" spans="1:7" x14ac:dyDescent="0.25">
      <c r="A90" s="16" t="s">
        <v>1547</v>
      </c>
      <c r="B90" s="30"/>
      <c r="C90" s="30"/>
      <c r="D90" s="13"/>
      <c r="E90" s="14"/>
      <c r="F90" s="15"/>
      <c r="G90" s="15"/>
    </row>
    <row r="91" spans="1:7" x14ac:dyDescent="0.25">
      <c r="A91" s="16" t="s">
        <v>1548</v>
      </c>
      <c r="B91" s="30"/>
      <c r="C91" s="30"/>
      <c r="D91" s="13"/>
      <c r="E91" s="14"/>
      <c r="F91" s="15"/>
      <c r="G91" s="15"/>
    </row>
    <row r="92" spans="1:7" x14ac:dyDescent="0.25">
      <c r="A92" s="12" t="s">
        <v>1874</v>
      </c>
      <c r="B92" s="30"/>
      <c r="C92" s="30" t="s">
        <v>1214</v>
      </c>
      <c r="D92" s="13">
        <v>10000</v>
      </c>
      <c r="E92" s="14">
        <v>796.34</v>
      </c>
      <c r="F92" s="15">
        <v>1.0330000000000001E-2</v>
      </c>
      <c r="G92" s="15"/>
    </row>
    <row r="93" spans="1:7" x14ac:dyDescent="0.25">
      <c r="A93" s="16" t="s">
        <v>124</v>
      </c>
      <c r="B93" s="31"/>
      <c r="C93" s="31"/>
      <c r="D93" s="17"/>
      <c r="E93" s="37">
        <v>796.34</v>
      </c>
      <c r="F93" s="38">
        <v>1.0330000000000001E-2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21" t="s">
        <v>156</v>
      </c>
      <c r="B97" s="32"/>
      <c r="C97" s="32"/>
      <c r="D97" s="22"/>
      <c r="E97" s="18">
        <v>796.34</v>
      </c>
      <c r="F97" s="19">
        <v>1.0330000000000001E-2</v>
      </c>
      <c r="G97" s="20"/>
    </row>
    <row r="98" spans="1:7" x14ac:dyDescent="0.25">
      <c r="A98" s="12"/>
      <c r="B98" s="30"/>
      <c r="C98" s="30"/>
      <c r="D98" s="13"/>
      <c r="E98" s="14"/>
      <c r="F98" s="15"/>
      <c r="G98" s="15"/>
    </row>
    <row r="99" spans="1:7" x14ac:dyDescent="0.25">
      <c r="A99" s="16" t="s">
        <v>119</v>
      </c>
      <c r="B99" s="30"/>
      <c r="C99" s="30"/>
      <c r="D99" s="13"/>
      <c r="E99" s="14"/>
      <c r="F99" s="15"/>
      <c r="G99" s="15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16" t="s">
        <v>120</v>
      </c>
      <c r="B101" s="30"/>
      <c r="C101" s="30"/>
      <c r="D101" s="13"/>
      <c r="E101" s="14"/>
      <c r="F101" s="15"/>
      <c r="G101" s="15"/>
    </row>
    <row r="102" spans="1:7" x14ac:dyDescent="0.25">
      <c r="A102" s="12" t="s">
        <v>1741</v>
      </c>
      <c r="B102" s="30" t="s">
        <v>1742</v>
      </c>
      <c r="C102" s="30" t="s">
        <v>123</v>
      </c>
      <c r="D102" s="13">
        <v>200000</v>
      </c>
      <c r="E102" s="14">
        <v>198.47</v>
      </c>
      <c r="F102" s="15">
        <v>2.5999999999999999E-3</v>
      </c>
      <c r="G102" s="15">
        <v>6.8501999999999993E-2</v>
      </c>
    </row>
    <row r="103" spans="1:7" x14ac:dyDescent="0.25">
      <c r="A103" s="16" t="s">
        <v>124</v>
      </c>
      <c r="B103" s="31"/>
      <c r="C103" s="31"/>
      <c r="D103" s="17"/>
      <c r="E103" s="37">
        <v>198.47</v>
      </c>
      <c r="F103" s="38">
        <v>2.5999999999999999E-3</v>
      </c>
      <c r="G103" s="20"/>
    </row>
    <row r="104" spans="1:7" x14ac:dyDescent="0.25">
      <c r="A104" s="12"/>
      <c r="B104" s="30"/>
      <c r="C104" s="30"/>
      <c r="D104" s="13"/>
      <c r="E104" s="14"/>
      <c r="F104" s="15"/>
      <c r="G104" s="15"/>
    </row>
    <row r="105" spans="1:7" x14ac:dyDescent="0.25">
      <c r="A105" s="21" t="s">
        <v>156</v>
      </c>
      <c r="B105" s="32"/>
      <c r="C105" s="32"/>
      <c r="D105" s="22"/>
      <c r="E105" s="18">
        <v>198.47</v>
      </c>
      <c r="F105" s="19">
        <v>2.5999999999999999E-3</v>
      </c>
      <c r="G105" s="20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16" t="s">
        <v>160</v>
      </c>
      <c r="B108" s="30"/>
      <c r="C108" s="30"/>
      <c r="D108" s="13"/>
      <c r="E108" s="14"/>
      <c r="F108" s="15"/>
      <c r="G108" s="15"/>
    </row>
    <row r="109" spans="1:7" x14ac:dyDescent="0.25">
      <c r="A109" s="12" t="s">
        <v>161</v>
      </c>
      <c r="B109" s="30"/>
      <c r="C109" s="30"/>
      <c r="D109" s="13"/>
      <c r="E109" s="14">
        <v>2926.47</v>
      </c>
      <c r="F109" s="15">
        <v>3.7999999999999999E-2</v>
      </c>
      <c r="G109" s="15">
        <v>6.6458000000000003E-2</v>
      </c>
    </row>
    <row r="110" spans="1:7" x14ac:dyDescent="0.25">
      <c r="A110" s="16" t="s">
        <v>124</v>
      </c>
      <c r="B110" s="31"/>
      <c r="C110" s="31"/>
      <c r="D110" s="17"/>
      <c r="E110" s="37">
        <v>2926.47</v>
      </c>
      <c r="F110" s="38">
        <v>3.7999999999999999E-2</v>
      </c>
      <c r="G110" s="20"/>
    </row>
    <row r="111" spans="1:7" x14ac:dyDescent="0.25">
      <c r="A111" s="12"/>
      <c r="B111" s="30"/>
      <c r="C111" s="30"/>
      <c r="D111" s="13"/>
      <c r="E111" s="14"/>
      <c r="F111" s="15"/>
      <c r="G111" s="15"/>
    </row>
    <row r="112" spans="1:7" x14ac:dyDescent="0.25">
      <c r="A112" s="21" t="s">
        <v>156</v>
      </c>
      <c r="B112" s="32"/>
      <c r="C112" s="32"/>
      <c r="D112" s="22"/>
      <c r="E112" s="18">
        <v>2926.47</v>
      </c>
      <c r="F112" s="19">
        <v>3.7999999999999999E-2</v>
      </c>
      <c r="G112" s="20"/>
    </row>
    <row r="113" spans="1:7" x14ac:dyDescent="0.25">
      <c r="A113" s="12" t="s">
        <v>162</v>
      </c>
      <c r="B113" s="30"/>
      <c r="C113" s="30"/>
      <c r="D113" s="13"/>
      <c r="E113" s="14">
        <v>0.53284149999999997</v>
      </c>
      <c r="F113" s="15">
        <v>6.0000000000000002E-6</v>
      </c>
      <c r="G113" s="15"/>
    </row>
    <row r="114" spans="1:7" x14ac:dyDescent="0.25">
      <c r="A114" s="12" t="s">
        <v>163</v>
      </c>
      <c r="B114" s="30"/>
      <c r="C114" s="30"/>
      <c r="D114" s="13"/>
      <c r="E114" s="23">
        <v>-1124.2728414999999</v>
      </c>
      <c r="F114" s="24">
        <v>-1.4506E-2</v>
      </c>
      <c r="G114" s="15">
        <v>6.6458000000000003E-2</v>
      </c>
    </row>
    <row r="115" spans="1:7" x14ac:dyDescent="0.25">
      <c r="A115" s="25" t="s">
        <v>164</v>
      </c>
      <c r="B115" s="33"/>
      <c r="C115" s="33"/>
      <c r="D115" s="26"/>
      <c r="E115" s="27">
        <v>77084.289999999994</v>
      </c>
      <c r="F115" s="28">
        <v>1</v>
      </c>
      <c r="G115" s="28"/>
    </row>
    <row r="117" spans="1:7" x14ac:dyDescent="0.25">
      <c r="A117" s="1" t="s">
        <v>1767</v>
      </c>
    </row>
    <row r="120" spans="1:7" x14ac:dyDescent="0.25">
      <c r="A120" s="1" t="s">
        <v>167</v>
      </c>
    </row>
    <row r="121" spans="1:7" x14ac:dyDescent="0.25">
      <c r="A121" s="47" t="s">
        <v>168</v>
      </c>
      <c r="B121" s="34" t="s">
        <v>118</v>
      </c>
    </row>
    <row r="122" spans="1:7" x14ac:dyDescent="0.25">
      <c r="A122" t="s">
        <v>169</v>
      </c>
    </row>
    <row r="123" spans="1:7" x14ac:dyDescent="0.25">
      <c r="A123" t="s">
        <v>170</v>
      </c>
      <c r="B123" t="s">
        <v>171</v>
      </c>
      <c r="C123" t="s">
        <v>171</v>
      </c>
    </row>
    <row r="124" spans="1:7" x14ac:dyDescent="0.25">
      <c r="B124" s="48">
        <v>45322</v>
      </c>
      <c r="C124" s="48">
        <v>45351</v>
      </c>
    </row>
    <row r="125" spans="1:7" x14ac:dyDescent="0.25">
      <c r="A125" t="s">
        <v>175</v>
      </c>
      <c r="B125">
        <v>80.260000000000005</v>
      </c>
      <c r="C125">
        <v>82.32</v>
      </c>
      <c r="E125" s="2"/>
    </row>
    <row r="126" spans="1:7" x14ac:dyDescent="0.25">
      <c r="A126" t="s">
        <v>176</v>
      </c>
      <c r="B126">
        <v>35.28</v>
      </c>
      <c r="C126">
        <v>36.19</v>
      </c>
      <c r="E126" s="2"/>
    </row>
    <row r="127" spans="1:7" x14ac:dyDescent="0.25">
      <c r="A127" t="s">
        <v>1875</v>
      </c>
      <c r="B127">
        <v>71.94</v>
      </c>
      <c r="C127">
        <v>73.69</v>
      </c>
      <c r="E127" s="2"/>
    </row>
    <row r="128" spans="1:7" x14ac:dyDescent="0.25">
      <c r="A128" t="s">
        <v>1876</v>
      </c>
      <c r="B128">
        <v>72.790000000000006</v>
      </c>
      <c r="C128">
        <v>74.569999999999993</v>
      </c>
      <c r="E128" s="2"/>
    </row>
    <row r="129" spans="1:5" x14ac:dyDescent="0.25">
      <c r="A129" t="s">
        <v>1877</v>
      </c>
      <c r="B129">
        <v>70.989999999999995</v>
      </c>
      <c r="C129">
        <v>72.72</v>
      </c>
      <c r="E129" s="2"/>
    </row>
    <row r="130" spans="1:5" x14ac:dyDescent="0.25">
      <c r="A130" t="s">
        <v>1878</v>
      </c>
      <c r="B130">
        <v>58.03</v>
      </c>
      <c r="C130">
        <v>59.44</v>
      </c>
      <c r="E130" s="2"/>
    </row>
    <row r="131" spans="1:5" x14ac:dyDescent="0.25">
      <c r="A131" t="s">
        <v>657</v>
      </c>
      <c r="B131">
        <v>71.5</v>
      </c>
      <c r="C131">
        <v>73.239999999999995</v>
      </c>
      <c r="E131" s="2"/>
    </row>
    <row r="132" spans="1:5" x14ac:dyDescent="0.25">
      <c r="A132" t="s">
        <v>658</v>
      </c>
      <c r="B132">
        <v>26.2</v>
      </c>
      <c r="C132">
        <v>26.84</v>
      </c>
      <c r="E132" s="2"/>
    </row>
    <row r="133" spans="1:5" x14ac:dyDescent="0.25">
      <c r="E133" s="2"/>
    </row>
    <row r="134" spans="1:5" x14ac:dyDescent="0.25">
      <c r="A134" t="s">
        <v>186</v>
      </c>
      <c r="B134" s="34" t="s">
        <v>118</v>
      </c>
    </row>
    <row r="135" spans="1:5" x14ac:dyDescent="0.25">
      <c r="A135" t="s">
        <v>187</v>
      </c>
      <c r="B135" s="34" t="s">
        <v>118</v>
      </c>
    </row>
    <row r="136" spans="1:5" ht="30" customHeight="1" x14ac:dyDescent="0.25">
      <c r="A136" s="47" t="s">
        <v>188</v>
      </c>
      <c r="B136" s="34" t="s">
        <v>118</v>
      </c>
    </row>
    <row r="137" spans="1:5" ht="30" customHeight="1" x14ac:dyDescent="0.25">
      <c r="A137" s="47" t="s">
        <v>189</v>
      </c>
      <c r="B137" s="34" t="s">
        <v>118</v>
      </c>
    </row>
    <row r="138" spans="1:5" x14ac:dyDescent="0.25">
      <c r="A138" t="s">
        <v>1768</v>
      </c>
      <c r="B138" s="49">
        <v>1.395783</v>
      </c>
    </row>
    <row r="139" spans="1:5" ht="45" customHeight="1" x14ac:dyDescent="0.25">
      <c r="A139" s="47" t="s">
        <v>191</v>
      </c>
      <c r="B139" s="34">
        <v>796.34</v>
      </c>
    </row>
    <row r="140" spans="1:5" ht="30" customHeight="1" x14ac:dyDescent="0.25">
      <c r="A140" s="47" t="s">
        <v>192</v>
      </c>
      <c r="B140" s="34" t="s">
        <v>118</v>
      </c>
    </row>
    <row r="141" spans="1:5" ht="30" customHeight="1" x14ac:dyDescent="0.25">
      <c r="A141" s="47" t="s">
        <v>193</v>
      </c>
      <c r="B141" s="34" t="s">
        <v>118</v>
      </c>
    </row>
    <row r="142" spans="1:5" x14ac:dyDescent="0.25">
      <c r="A142" t="s">
        <v>194</v>
      </c>
      <c r="B142" s="34" t="s">
        <v>118</v>
      </c>
    </row>
    <row r="143" spans="1:5" x14ac:dyDescent="0.25">
      <c r="A143" t="s">
        <v>195</v>
      </c>
      <c r="B143" s="34" t="s">
        <v>118</v>
      </c>
    </row>
    <row r="145" spans="1:4" ht="69.95" customHeight="1" x14ac:dyDescent="0.25">
      <c r="A145" s="71" t="s">
        <v>205</v>
      </c>
      <c r="B145" s="71" t="s">
        <v>206</v>
      </c>
      <c r="C145" s="71" t="s">
        <v>5</v>
      </c>
      <c r="D145" s="71" t="s">
        <v>6</v>
      </c>
    </row>
    <row r="146" spans="1:4" ht="69.95" customHeight="1" x14ac:dyDescent="0.25">
      <c r="A146" s="71" t="s">
        <v>1879</v>
      </c>
      <c r="B146" s="71"/>
      <c r="C146" s="71" t="s">
        <v>53</v>
      </c>
      <c r="D1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12"/>
  <sheetViews>
    <sheetView showGridLines="0" workbookViewId="0">
      <pane ySplit="4" topLeftCell="A104" activePane="bottomLeft" state="frozen"/>
      <selection pane="bottomLeft" activeCell="A109" sqref="A109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1880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1881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1166</v>
      </c>
      <c r="B8" s="30" t="s">
        <v>1167</v>
      </c>
      <c r="C8" s="30" t="s">
        <v>1168</v>
      </c>
      <c r="D8" s="13">
        <v>696011</v>
      </c>
      <c r="E8" s="14">
        <v>9767.82</v>
      </c>
      <c r="F8" s="15">
        <v>5.9400000000000001E-2</v>
      </c>
      <c r="G8" s="15"/>
    </row>
    <row r="9" spans="1:8" x14ac:dyDescent="0.25">
      <c r="A9" s="12" t="s">
        <v>1222</v>
      </c>
      <c r="B9" s="30" t="s">
        <v>1223</v>
      </c>
      <c r="C9" s="30" t="s">
        <v>1168</v>
      </c>
      <c r="D9" s="13">
        <v>838640</v>
      </c>
      <c r="E9" s="14">
        <v>8824.17</v>
      </c>
      <c r="F9" s="15">
        <v>5.3699999999999998E-2</v>
      </c>
      <c r="G9" s="15"/>
    </row>
    <row r="10" spans="1:8" x14ac:dyDescent="0.25">
      <c r="A10" s="12" t="s">
        <v>1281</v>
      </c>
      <c r="B10" s="30" t="s">
        <v>1282</v>
      </c>
      <c r="C10" s="30" t="s">
        <v>1283</v>
      </c>
      <c r="D10" s="13">
        <v>248743</v>
      </c>
      <c r="E10" s="14">
        <v>8650.16</v>
      </c>
      <c r="F10" s="15">
        <v>5.2600000000000001E-2</v>
      </c>
      <c r="G10" s="15"/>
    </row>
    <row r="11" spans="1:8" x14ac:dyDescent="0.25">
      <c r="A11" s="12" t="s">
        <v>1169</v>
      </c>
      <c r="B11" s="30" t="s">
        <v>1170</v>
      </c>
      <c r="C11" s="30" t="s">
        <v>1171</v>
      </c>
      <c r="D11" s="13">
        <v>230044</v>
      </c>
      <c r="E11" s="14">
        <v>6720.97</v>
      </c>
      <c r="F11" s="15">
        <v>4.0899999999999999E-2</v>
      </c>
      <c r="G11" s="15"/>
    </row>
    <row r="12" spans="1:8" x14ac:dyDescent="0.25">
      <c r="A12" s="12" t="s">
        <v>1872</v>
      </c>
      <c r="B12" s="30" t="s">
        <v>1873</v>
      </c>
      <c r="C12" s="30" t="s">
        <v>1214</v>
      </c>
      <c r="D12" s="13">
        <v>58772</v>
      </c>
      <c r="E12" s="14">
        <v>4648.4799999999996</v>
      </c>
      <c r="F12" s="15">
        <v>2.8299999999999999E-2</v>
      </c>
      <c r="G12" s="15"/>
    </row>
    <row r="13" spans="1:8" x14ac:dyDescent="0.25">
      <c r="A13" s="12" t="s">
        <v>1181</v>
      </c>
      <c r="B13" s="30" t="s">
        <v>1182</v>
      </c>
      <c r="C13" s="30" t="s">
        <v>1183</v>
      </c>
      <c r="D13" s="13">
        <v>1234749</v>
      </c>
      <c r="E13" s="14">
        <v>4143.82</v>
      </c>
      <c r="F13" s="15">
        <v>2.52E-2</v>
      </c>
      <c r="G13" s="15"/>
    </row>
    <row r="14" spans="1:8" x14ac:dyDescent="0.25">
      <c r="A14" s="12" t="s">
        <v>1178</v>
      </c>
      <c r="B14" s="30" t="s">
        <v>1179</v>
      </c>
      <c r="C14" s="30" t="s">
        <v>1180</v>
      </c>
      <c r="D14" s="13">
        <v>929009</v>
      </c>
      <c r="E14" s="14">
        <v>4056.98</v>
      </c>
      <c r="F14" s="15">
        <v>2.47E-2</v>
      </c>
      <c r="G14" s="15"/>
    </row>
    <row r="15" spans="1:8" x14ac:dyDescent="0.25">
      <c r="A15" s="12" t="s">
        <v>1194</v>
      </c>
      <c r="B15" s="30" t="s">
        <v>1195</v>
      </c>
      <c r="C15" s="30" t="s">
        <v>1168</v>
      </c>
      <c r="D15" s="13">
        <v>530151</v>
      </c>
      <c r="E15" s="14">
        <v>3966.06</v>
      </c>
      <c r="F15" s="15">
        <v>2.41E-2</v>
      </c>
      <c r="G15" s="15"/>
    </row>
    <row r="16" spans="1:8" x14ac:dyDescent="0.25">
      <c r="A16" s="12" t="s">
        <v>1396</v>
      </c>
      <c r="B16" s="30" t="s">
        <v>1397</v>
      </c>
      <c r="C16" s="30" t="s">
        <v>1198</v>
      </c>
      <c r="D16" s="13">
        <v>45679</v>
      </c>
      <c r="E16" s="14">
        <v>3942.26</v>
      </c>
      <c r="F16" s="15">
        <v>2.4E-2</v>
      </c>
      <c r="G16" s="15"/>
    </row>
    <row r="17" spans="1:7" x14ac:dyDescent="0.25">
      <c r="A17" s="12" t="s">
        <v>1536</v>
      </c>
      <c r="B17" s="30" t="s">
        <v>1537</v>
      </c>
      <c r="C17" s="30" t="s">
        <v>1331</v>
      </c>
      <c r="D17" s="13">
        <v>39455</v>
      </c>
      <c r="E17" s="14">
        <v>3903.05</v>
      </c>
      <c r="F17" s="15">
        <v>2.3699999999999999E-2</v>
      </c>
      <c r="G17" s="15"/>
    </row>
    <row r="18" spans="1:7" x14ac:dyDescent="0.25">
      <c r="A18" s="12" t="s">
        <v>1196</v>
      </c>
      <c r="B18" s="30" t="s">
        <v>1197</v>
      </c>
      <c r="C18" s="30" t="s">
        <v>1198</v>
      </c>
      <c r="D18" s="13">
        <v>58229</v>
      </c>
      <c r="E18" s="14">
        <v>3816.36</v>
      </c>
      <c r="F18" s="15">
        <v>2.3199999999999998E-2</v>
      </c>
      <c r="G18" s="15"/>
    </row>
    <row r="19" spans="1:7" x14ac:dyDescent="0.25">
      <c r="A19" s="12" t="s">
        <v>1299</v>
      </c>
      <c r="B19" s="30" t="s">
        <v>1300</v>
      </c>
      <c r="C19" s="30" t="s">
        <v>1301</v>
      </c>
      <c r="D19" s="13">
        <v>129684</v>
      </c>
      <c r="E19" s="14">
        <v>3551.59</v>
      </c>
      <c r="F19" s="15">
        <v>2.1600000000000001E-2</v>
      </c>
      <c r="G19" s="15"/>
    </row>
    <row r="20" spans="1:7" x14ac:dyDescent="0.25">
      <c r="A20" s="12" t="s">
        <v>1319</v>
      </c>
      <c r="B20" s="30" t="s">
        <v>1320</v>
      </c>
      <c r="C20" s="30" t="s">
        <v>1240</v>
      </c>
      <c r="D20" s="13">
        <v>221213</v>
      </c>
      <c r="E20" s="14">
        <v>3490.63</v>
      </c>
      <c r="F20" s="15">
        <v>2.12E-2</v>
      </c>
      <c r="G20" s="15"/>
    </row>
    <row r="21" spans="1:7" x14ac:dyDescent="0.25">
      <c r="A21" s="12" t="s">
        <v>1286</v>
      </c>
      <c r="B21" s="30" t="s">
        <v>1287</v>
      </c>
      <c r="C21" s="30" t="s">
        <v>1191</v>
      </c>
      <c r="D21" s="13">
        <v>1672085</v>
      </c>
      <c r="E21" s="14">
        <v>3429.45</v>
      </c>
      <c r="F21" s="15">
        <v>2.0899999999999998E-2</v>
      </c>
      <c r="G21" s="15"/>
    </row>
    <row r="22" spans="1:7" x14ac:dyDescent="0.25">
      <c r="A22" s="12" t="s">
        <v>1354</v>
      </c>
      <c r="B22" s="30" t="s">
        <v>1355</v>
      </c>
      <c r="C22" s="30" t="s">
        <v>1356</v>
      </c>
      <c r="D22" s="13">
        <v>62870</v>
      </c>
      <c r="E22" s="14">
        <v>3423.24</v>
      </c>
      <c r="F22" s="15">
        <v>2.0799999999999999E-2</v>
      </c>
      <c r="G22" s="15"/>
    </row>
    <row r="23" spans="1:7" x14ac:dyDescent="0.25">
      <c r="A23" s="12" t="s">
        <v>1251</v>
      </c>
      <c r="B23" s="30" t="s">
        <v>1252</v>
      </c>
      <c r="C23" s="30" t="s">
        <v>1168</v>
      </c>
      <c r="D23" s="13">
        <v>301063</v>
      </c>
      <c r="E23" s="14">
        <v>3236.73</v>
      </c>
      <c r="F23" s="15">
        <v>1.9699999999999999E-2</v>
      </c>
      <c r="G23" s="15"/>
    </row>
    <row r="24" spans="1:7" x14ac:dyDescent="0.25">
      <c r="A24" s="12" t="s">
        <v>1275</v>
      </c>
      <c r="B24" s="30" t="s">
        <v>1276</v>
      </c>
      <c r="C24" s="30" t="s">
        <v>1214</v>
      </c>
      <c r="D24" s="13">
        <v>328508</v>
      </c>
      <c r="E24" s="14">
        <v>3121.48</v>
      </c>
      <c r="F24" s="15">
        <v>1.9E-2</v>
      </c>
      <c r="G24" s="15"/>
    </row>
    <row r="25" spans="1:7" x14ac:dyDescent="0.25">
      <c r="A25" s="12" t="s">
        <v>1227</v>
      </c>
      <c r="B25" s="30" t="s">
        <v>1228</v>
      </c>
      <c r="C25" s="30" t="s">
        <v>1198</v>
      </c>
      <c r="D25" s="13">
        <v>74736</v>
      </c>
      <c r="E25" s="14">
        <v>3060.51</v>
      </c>
      <c r="F25" s="15">
        <v>1.8599999999999998E-2</v>
      </c>
      <c r="G25" s="15"/>
    </row>
    <row r="26" spans="1:7" x14ac:dyDescent="0.25">
      <c r="A26" s="12" t="s">
        <v>1359</v>
      </c>
      <c r="B26" s="30" t="s">
        <v>1360</v>
      </c>
      <c r="C26" s="30" t="s">
        <v>1208</v>
      </c>
      <c r="D26" s="13">
        <v>276916</v>
      </c>
      <c r="E26" s="14">
        <v>3016.17</v>
      </c>
      <c r="F26" s="15">
        <v>1.83E-2</v>
      </c>
      <c r="G26" s="15"/>
    </row>
    <row r="27" spans="1:7" x14ac:dyDescent="0.25">
      <c r="A27" s="12" t="s">
        <v>1447</v>
      </c>
      <c r="B27" s="30" t="s">
        <v>1448</v>
      </c>
      <c r="C27" s="30" t="s">
        <v>1274</v>
      </c>
      <c r="D27" s="13">
        <v>76548</v>
      </c>
      <c r="E27" s="14">
        <v>2971.44</v>
      </c>
      <c r="F27" s="15">
        <v>1.8100000000000002E-2</v>
      </c>
      <c r="G27" s="15"/>
    </row>
    <row r="28" spans="1:7" x14ac:dyDescent="0.25">
      <c r="A28" s="12" t="s">
        <v>1269</v>
      </c>
      <c r="B28" s="30" t="s">
        <v>1270</v>
      </c>
      <c r="C28" s="30" t="s">
        <v>1271</v>
      </c>
      <c r="D28" s="13">
        <v>2291603</v>
      </c>
      <c r="E28" s="14">
        <v>2731.59</v>
      </c>
      <c r="F28" s="15">
        <v>1.66E-2</v>
      </c>
      <c r="G28" s="15"/>
    </row>
    <row r="29" spans="1:7" x14ac:dyDescent="0.25">
      <c r="A29" s="12" t="s">
        <v>1410</v>
      </c>
      <c r="B29" s="30" t="s">
        <v>1411</v>
      </c>
      <c r="C29" s="30" t="s">
        <v>1198</v>
      </c>
      <c r="D29" s="13">
        <v>162017</v>
      </c>
      <c r="E29" s="14">
        <v>2695.72</v>
      </c>
      <c r="F29" s="15">
        <v>1.6400000000000001E-2</v>
      </c>
      <c r="G29" s="15"/>
    </row>
    <row r="30" spans="1:7" x14ac:dyDescent="0.25">
      <c r="A30" s="12" t="s">
        <v>1504</v>
      </c>
      <c r="B30" s="30" t="s">
        <v>1505</v>
      </c>
      <c r="C30" s="30" t="s">
        <v>1491</v>
      </c>
      <c r="D30" s="13">
        <v>112178</v>
      </c>
      <c r="E30" s="14">
        <v>2690.08</v>
      </c>
      <c r="F30" s="15">
        <v>1.6400000000000001E-2</v>
      </c>
      <c r="G30" s="15"/>
    </row>
    <row r="31" spans="1:7" x14ac:dyDescent="0.25">
      <c r="A31" s="12" t="s">
        <v>1807</v>
      </c>
      <c r="B31" s="30" t="s">
        <v>1808</v>
      </c>
      <c r="C31" s="30" t="s">
        <v>1183</v>
      </c>
      <c r="D31" s="13">
        <v>526388</v>
      </c>
      <c r="E31" s="14">
        <v>2675.63</v>
      </c>
      <c r="F31" s="15">
        <v>1.6299999999999999E-2</v>
      </c>
      <c r="G31" s="15"/>
    </row>
    <row r="32" spans="1:7" x14ac:dyDescent="0.25">
      <c r="A32" s="12" t="s">
        <v>1483</v>
      </c>
      <c r="B32" s="30" t="s">
        <v>1484</v>
      </c>
      <c r="C32" s="30" t="s">
        <v>1198</v>
      </c>
      <c r="D32" s="13">
        <v>50234</v>
      </c>
      <c r="E32" s="14">
        <v>2662.83</v>
      </c>
      <c r="F32" s="15">
        <v>1.6199999999999999E-2</v>
      </c>
      <c r="G32" s="15"/>
    </row>
    <row r="33" spans="1:7" x14ac:dyDescent="0.25">
      <c r="A33" s="12" t="s">
        <v>1357</v>
      </c>
      <c r="B33" s="30" t="s">
        <v>1358</v>
      </c>
      <c r="C33" s="30" t="s">
        <v>1307</v>
      </c>
      <c r="D33" s="13">
        <v>632077</v>
      </c>
      <c r="E33" s="14">
        <v>2568.13</v>
      </c>
      <c r="F33" s="15">
        <v>1.5599999999999999E-2</v>
      </c>
      <c r="G33" s="15"/>
    </row>
    <row r="34" spans="1:7" x14ac:dyDescent="0.25">
      <c r="A34" s="12" t="s">
        <v>1778</v>
      </c>
      <c r="B34" s="30" t="s">
        <v>1779</v>
      </c>
      <c r="C34" s="30" t="s">
        <v>1274</v>
      </c>
      <c r="D34" s="13">
        <v>1483936</v>
      </c>
      <c r="E34" s="14">
        <v>2455.17</v>
      </c>
      <c r="F34" s="15">
        <v>1.49E-2</v>
      </c>
      <c r="G34" s="15"/>
    </row>
    <row r="35" spans="1:7" x14ac:dyDescent="0.25">
      <c r="A35" s="12" t="s">
        <v>1199</v>
      </c>
      <c r="B35" s="30" t="s">
        <v>1200</v>
      </c>
      <c r="C35" s="30" t="s">
        <v>1168</v>
      </c>
      <c r="D35" s="13">
        <v>166057</v>
      </c>
      <c r="E35" s="14">
        <v>2449.17</v>
      </c>
      <c r="F35" s="15">
        <v>1.49E-2</v>
      </c>
      <c r="G35" s="15"/>
    </row>
    <row r="36" spans="1:7" x14ac:dyDescent="0.25">
      <c r="A36" s="12" t="s">
        <v>1412</v>
      </c>
      <c r="B36" s="30" t="s">
        <v>1413</v>
      </c>
      <c r="C36" s="30" t="s">
        <v>1198</v>
      </c>
      <c r="D36" s="13">
        <v>144138</v>
      </c>
      <c r="E36" s="14">
        <v>2412.73</v>
      </c>
      <c r="F36" s="15">
        <v>1.47E-2</v>
      </c>
      <c r="G36" s="15"/>
    </row>
    <row r="37" spans="1:7" x14ac:dyDescent="0.25">
      <c r="A37" s="12" t="s">
        <v>1882</v>
      </c>
      <c r="B37" s="30" t="s">
        <v>1883</v>
      </c>
      <c r="C37" s="30" t="s">
        <v>1301</v>
      </c>
      <c r="D37" s="13">
        <v>74046</v>
      </c>
      <c r="E37" s="14">
        <v>2377.4299999999998</v>
      </c>
      <c r="F37" s="15">
        <v>1.4500000000000001E-2</v>
      </c>
      <c r="G37" s="15"/>
    </row>
    <row r="38" spans="1:7" x14ac:dyDescent="0.25">
      <c r="A38" s="12" t="s">
        <v>1420</v>
      </c>
      <c r="B38" s="30" t="s">
        <v>1421</v>
      </c>
      <c r="C38" s="30" t="s">
        <v>1208</v>
      </c>
      <c r="D38" s="13">
        <v>93638</v>
      </c>
      <c r="E38" s="14">
        <v>2283.46</v>
      </c>
      <c r="F38" s="15">
        <v>1.3899999999999999E-2</v>
      </c>
      <c r="G38" s="15"/>
    </row>
    <row r="39" spans="1:7" x14ac:dyDescent="0.25">
      <c r="A39" s="12" t="s">
        <v>1821</v>
      </c>
      <c r="B39" s="30" t="s">
        <v>1822</v>
      </c>
      <c r="C39" s="30" t="s">
        <v>1208</v>
      </c>
      <c r="D39" s="13">
        <v>53072</v>
      </c>
      <c r="E39" s="14">
        <v>2212.86</v>
      </c>
      <c r="F39" s="15">
        <v>1.35E-2</v>
      </c>
      <c r="G39" s="15"/>
    </row>
    <row r="40" spans="1:7" x14ac:dyDescent="0.25">
      <c r="A40" s="12" t="s">
        <v>1311</v>
      </c>
      <c r="B40" s="30" t="s">
        <v>1312</v>
      </c>
      <c r="C40" s="30" t="s">
        <v>1214</v>
      </c>
      <c r="D40" s="13">
        <v>103178</v>
      </c>
      <c r="E40" s="14">
        <v>2207.1799999999998</v>
      </c>
      <c r="F40" s="15">
        <v>1.34E-2</v>
      </c>
      <c r="G40" s="15"/>
    </row>
    <row r="41" spans="1:7" x14ac:dyDescent="0.25">
      <c r="A41" s="12" t="s">
        <v>1261</v>
      </c>
      <c r="B41" s="30" t="s">
        <v>1262</v>
      </c>
      <c r="C41" s="30" t="s">
        <v>1263</v>
      </c>
      <c r="D41" s="13">
        <v>31124</v>
      </c>
      <c r="E41" s="14">
        <v>2080.2800000000002</v>
      </c>
      <c r="F41" s="15">
        <v>1.2699999999999999E-2</v>
      </c>
      <c r="G41" s="15"/>
    </row>
    <row r="42" spans="1:7" x14ac:dyDescent="0.25">
      <c r="A42" s="12" t="s">
        <v>1398</v>
      </c>
      <c r="B42" s="30" t="s">
        <v>1399</v>
      </c>
      <c r="C42" s="30" t="s">
        <v>1263</v>
      </c>
      <c r="D42" s="13">
        <v>53844</v>
      </c>
      <c r="E42" s="14">
        <v>1951.52</v>
      </c>
      <c r="F42" s="15">
        <v>1.1900000000000001E-2</v>
      </c>
      <c r="G42" s="15"/>
    </row>
    <row r="43" spans="1:7" x14ac:dyDescent="0.25">
      <c r="A43" s="12" t="s">
        <v>1217</v>
      </c>
      <c r="B43" s="30" t="s">
        <v>1218</v>
      </c>
      <c r="C43" s="30" t="s">
        <v>1208</v>
      </c>
      <c r="D43" s="13">
        <v>483637</v>
      </c>
      <c r="E43" s="14">
        <v>1937.93</v>
      </c>
      <c r="F43" s="15">
        <v>1.18E-2</v>
      </c>
      <c r="G43" s="15"/>
    </row>
    <row r="44" spans="1:7" x14ac:dyDescent="0.25">
      <c r="A44" s="12" t="s">
        <v>1253</v>
      </c>
      <c r="B44" s="30" t="s">
        <v>1254</v>
      </c>
      <c r="C44" s="30" t="s">
        <v>1208</v>
      </c>
      <c r="D44" s="13">
        <v>26928</v>
      </c>
      <c r="E44" s="14">
        <v>1749.07</v>
      </c>
      <c r="F44" s="15">
        <v>1.06E-2</v>
      </c>
      <c r="G44" s="15"/>
    </row>
    <row r="45" spans="1:7" x14ac:dyDescent="0.25">
      <c r="A45" s="12" t="s">
        <v>1284</v>
      </c>
      <c r="B45" s="30" t="s">
        <v>1285</v>
      </c>
      <c r="C45" s="30" t="s">
        <v>1263</v>
      </c>
      <c r="D45" s="13">
        <v>157167</v>
      </c>
      <c r="E45" s="14">
        <v>1743.14</v>
      </c>
      <c r="F45" s="15">
        <v>1.06E-2</v>
      </c>
      <c r="G45" s="15"/>
    </row>
    <row r="46" spans="1:7" x14ac:dyDescent="0.25">
      <c r="A46" s="12" t="s">
        <v>1782</v>
      </c>
      <c r="B46" s="30" t="s">
        <v>1783</v>
      </c>
      <c r="C46" s="30" t="s">
        <v>1263</v>
      </c>
      <c r="D46" s="13">
        <v>134944</v>
      </c>
      <c r="E46" s="14">
        <v>1722.36</v>
      </c>
      <c r="F46" s="15">
        <v>1.0500000000000001E-2</v>
      </c>
      <c r="G46" s="15"/>
    </row>
    <row r="47" spans="1:7" x14ac:dyDescent="0.25">
      <c r="A47" s="12" t="s">
        <v>1884</v>
      </c>
      <c r="B47" s="30" t="s">
        <v>1885</v>
      </c>
      <c r="C47" s="30" t="s">
        <v>1240</v>
      </c>
      <c r="D47" s="13">
        <v>108084</v>
      </c>
      <c r="E47" s="14">
        <v>1688.11</v>
      </c>
      <c r="F47" s="15">
        <v>1.03E-2</v>
      </c>
      <c r="G47" s="15"/>
    </row>
    <row r="48" spans="1:7" x14ac:dyDescent="0.25">
      <c r="A48" s="12" t="s">
        <v>1886</v>
      </c>
      <c r="B48" s="30" t="s">
        <v>1887</v>
      </c>
      <c r="C48" s="30" t="s">
        <v>1461</v>
      </c>
      <c r="D48" s="13">
        <v>320214</v>
      </c>
      <c r="E48" s="14">
        <v>1671.04</v>
      </c>
      <c r="F48" s="15">
        <v>1.0200000000000001E-2</v>
      </c>
      <c r="G48" s="15"/>
    </row>
    <row r="49" spans="1:7" x14ac:dyDescent="0.25">
      <c r="A49" s="12" t="s">
        <v>1888</v>
      </c>
      <c r="B49" s="30" t="s">
        <v>1889</v>
      </c>
      <c r="C49" s="30" t="s">
        <v>1263</v>
      </c>
      <c r="D49" s="13">
        <v>44981</v>
      </c>
      <c r="E49" s="14">
        <v>1656.47</v>
      </c>
      <c r="F49" s="15">
        <v>1.01E-2</v>
      </c>
      <c r="G49" s="15"/>
    </row>
    <row r="50" spans="1:7" x14ac:dyDescent="0.25">
      <c r="A50" s="12" t="s">
        <v>1327</v>
      </c>
      <c r="B50" s="30" t="s">
        <v>1328</v>
      </c>
      <c r="C50" s="30" t="s">
        <v>1226</v>
      </c>
      <c r="D50" s="13">
        <v>209713</v>
      </c>
      <c r="E50" s="14">
        <v>1627.9</v>
      </c>
      <c r="F50" s="15">
        <v>9.9000000000000008E-3</v>
      </c>
      <c r="G50" s="15"/>
    </row>
    <row r="51" spans="1:7" x14ac:dyDescent="0.25">
      <c r="A51" s="12" t="s">
        <v>1890</v>
      </c>
      <c r="B51" s="30" t="s">
        <v>1891</v>
      </c>
      <c r="C51" s="30" t="s">
        <v>1191</v>
      </c>
      <c r="D51" s="13">
        <v>89553</v>
      </c>
      <c r="E51" s="14">
        <v>1620.1</v>
      </c>
      <c r="F51" s="15">
        <v>9.9000000000000008E-3</v>
      </c>
      <c r="G51" s="15"/>
    </row>
    <row r="52" spans="1:7" x14ac:dyDescent="0.25">
      <c r="A52" s="12" t="s">
        <v>1508</v>
      </c>
      <c r="B52" s="30" t="s">
        <v>1509</v>
      </c>
      <c r="C52" s="30" t="s">
        <v>1205</v>
      </c>
      <c r="D52" s="13">
        <v>301655</v>
      </c>
      <c r="E52" s="14">
        <v>1519.89</v>
      </c>
      <c r="F52" s="15">
        <v>9.1999999999999998E-3</v>
      </c>
      <c r="G52" s="15"/>
    </row>
    <row r="53" spans="1:7" x14ac:dyDescent="0.25">
      <c r="A53" s="12" t="s">
        <v>1512</v>
      </c>
      <c r="B53" s="30" t="s">
        <v>1513</v>
      </c>
      <c r="C53" s="30" t="s">
        <v>1461</v>
      </c>
      <c r="D53" s="13">
        <v>56960</v>
      </c>
      <c r="E53" s="14">
        <v>1478.8</v>
      </c>
      <c r="F53" s="15">
        <v>8.9999999999999993E-3</v>
      </c>
      <c r="G53" s="15"/>
    </row>
    <row r="54" spans="1:7" x14ac:dyDescent="0.25">
      <c r="A54" s="12" t="s">
        <v>1496</v>
      </c>
      <c r="B54" s="30" t="s">
        <v>1497</v>
      </c>
      <c r="C54" s="30" t="s">
        <v>1240</v>
      </c>
      <c r="D54" s="13">
        <v>94414</v>
      </c>
      <c r="E54" s="14">
        <v>1397.66</v>
      </c>
      <c r="F54" s="15">
        <v>8.5000000000000006E-3</v>
      </c>
      <c r="G54" s="15"/>
    </row>
    <row r="55" spans="1:7" x14ac:dyDescent="0.25">
      <c r="A55" s="12" t="s">
        <v>1892</v>
      </c>
      <c r="B55" s="30" t="s">
        <v>1893</v>
      </c>
      <c r="C55" s="30" t="s">
        <v>1168</v>
      </c>
      <c r="D55" s="13">
        <v>655550</v>
      </c>
      <c r="E55" s="14">
        <v>1203.5899999999999</v>
      </c>
      <c r="F55" s="15">
        <v>7.3000000000000001E-3</v>
      </c>
      <c r="G55" s="15"/>
    </row>
    <row r="56" spans="1:7" x14ac:dyDescent="0.25">
      <c r="A56" s="12" t="s">
        <v>1192</v>
      </c>
      <c r="B56" s="30" t="s">
        <v>1193</v>
      </c>
      <c r="C56" s="30" t="s">
        <v>1168</v>
      </c>
      <c r="D56" s="13">
        <v>770961</v>
      </c>
      <c r="E56" s="14">
        <v>1159.53</v>
      </c>
      <c r="F56" s="15">
        <v>7.1000000000000004E-3</v>
      </c>
      <c r="G56" s="15"/>
    </row>
    <row r="57" spans="1:7" x14ac:dyDescent="0.25">
      <c r="A57" s="12" t="s">
        <v>1894</v>
      </c>
      <c r="B57" s="30" t="s">
        <v>1895</v>
      </c>
      <c r="C57" s="30" t="s">
        <v>1283</v>
      </c>
      <c r="D57" s="13">
        <v>20612</v>
      </c>
      <c r="E57" s="14">
        <v>1054.6099999999999</v>
      </c>
      <c r="F57" s="15">
        <v>6.4000000000000003E-3</v>
      </c>
      <c r="G57" s="15"/>
    </row>
    <row r="58" spans="1:7" x14ac:dyDescent="0.25">
      <c r="A58" s="12" t="s">
        <v>1801</v>
      </c>
      <c r="B58" s="30" t="s">
        <v>1802</v>
      </c>
      <c r="C58" s="30" t="s">
        <v>1168</v>
      </c>
      <c r="D58" s="13">
        <v>200506</v>
      </c>
      <c r="E58" s="14">
        <v>1052.96</v>
      </c>
      <c r="F58" s="15">
        <v>6.4000000000000003E-3</v>
      </c>
      <c r="G58" s="15"/>
    </row>
    <row r="59" spans="1:7" x14ac:dyDescent="0.25">
      <c r="A59" s="12" t="s">
        <v>1855</v>
      </c>
      <c r="B59" s="30" t="s">
        <v>1856</v>
      </c>
      <c r="C59" s="30" t="s">
        <v>1214</v>
      </c>
      <c r="D59" s="13">
        <v>53419</v>
      </c>
      <c r="E59" s="14">
        <v>1032.27</v>
      </c>
      <c r="F59" s="15">
        <v>6.3E-3</v>
      </c>
      <c r="G59" s="15"/>
    </row>
    <row r="60" spans="1:7" x14ac:dyDescent="0.25">
      <c r="A60" s="12" t="s">
        <v>1374</v>
      </c>
      <c r="B60" s="30" t="s">
        <v>1375</v>
      </c>
      <c r="C60" s="30" t="s">
        <v>1198</v>
      </c>
      <c r="D60" s="13">
        <v>71299</v>
      </c>
      <c r="E60" s="14">
        <v>908.24</v>
      </c>
      <c r="F60" s="15">
        <v>5.4999999999999997E-3</v>
      </c>
      <c r="G60" s="15"/>
    </row>
    <row r="61" spans="1:7" x14ac:dyDescent="0.25">
      <c r="A61" s="12" t="s">
        <v>1334</v>
      </c>
      <c r="B61" s="30" t="s">
        <v>1335</v>
      </c>
      <c r="C61" s="30" t="s">
        <v>1336</v>
      </c>
      <c r="D61" s="13">
        <v>380157</v>
      </c>
      <c r="E61" s="14">
        <v>858.77</v>
      </c>
      <c r="F61" s="15">
        <v>5.1999999999999998E-3</v>
      </c>
      <c r="G61" s="15"/>
    </row>
    <row r="62" spans="1:7" x14ac:dyDescent="0.25">
      <c r="A62" s="12" t="s">
        <v>1201</v>
      </c>
      <c r="B62" s="30" t="s">
        <v>1202</v>
      </c>
      <c r="C62" s="30" t="s">
        <v>1188</v>
      </c>
      <c r="D62" s="13">
        <v>75664</v>
      </c>
      <c r="E62" s="14">
        <v>849.97</v>
      </c>
      <c r="F62" s="15">
        <v>5.1999999999999998E-3</v>
      </c>
      <c r="G62" s="15"/>
    </row>
    <row r="63" spans="1:7" x14ac:dyDescent="0.25">
      <c r="A63" s="12" t="s">
        <v>1896</v>
      </c>
      <c r="B63" s="30" t="s">
        <v>1897</v>
      </c>
      <c r="C63" s="30" t="s">
        <v>1271</v>
      </c>
      <c r="D63" s="13">
        <v>44770</v>
      </c>
      <c r="E63" s="14">
        <v>831.38</v>
      </c>
      <c r="F63" s="15">
        <v>5.1000000000000004E-3</v>
      </c>
      <c r="G63" s="15"/>
    </row>
    <row r="64" spans="1:7" x14ac:dyDescent="0.25">
      <c r="A64" s="12" t="s">
        <v>1502</v>
      </c>
      <c r="B64" s="30" t="s">
        <v>1503</v>
      </c>
      <c r="C64" s="30" t="s">
        <v>1326</v>
      </c>
      <c r="D64" s="13">
        <v>108955</v>
      </c>
      <c r="E64" s="14">
        <v>769.28</v>
      </c>
      <c r="F64" s="15">
        <v>4.7000000000000002E-3</v>
      </c>
      <c r="G64" s="15"/>
    </row>
    <row r="65" spans="1:7" x14ac:dyDescent="0.25">
      <c r="A65" s="12" t="s">
        <v>1898</v>
      </c>
      <c r="B65" s="30" t="s">
        <v>1899</v>
      </c>
      <c r="C65" s="30" t="s">
        <v>1859</v>
      </c>
      <c r="D65" s="13">
        <v>36503</v>
      </c>
      <c r="E65" s="14">
        <v>761.05</v>
      </c>
      <c r="F65" s="15">
        <v>4.5999999999999999E-3</v>
      </c>
      <c r="G65" s="15"/>
    </row>
    <row r="66" spans="1:7" x14ac:dyDescent="0.25">
      <c r="A66" s="12" t="s">
        <v>1305</v>
      </c>
      <c r="B66" s="30" t="s">
        <v>1306</v>
      </c>
      <c r="C66" s="30" t="s">
        <v>1307</v>
      </c>
      <c r="D66" s="13">
        <v>29315</v>
      </c>
      <c r="E66" s="14">
        <v>707.17</v>
      </c>
      <c r="F66" s="15">
        <v>4.3E-3</v>
      </c>
      <c r="G66" s="15"/>
    </row>
    <row r="67" spans="1:7" x14ac:dyDescent="0.25">
      <c r="A67" s="12" t="s">
        <v>1394</v>
      </c>
      <c r="B67" s="30" t="s">
        <v>1395</v>
      </c>
      <c r="C67" s="30" t="s">
        <v>1214</v>
      </c>
      <c r="D67" s="13">
        <v>18475</v>
      </c>
      <c r="E67" s="14">
        <v>700.65</v>
      </c>
      <c r="F67" s="15">
        <v>4.3E-3</v>
      </c>
      <c r="G67" s="15"/>
    </row>
    <row r="68" spans="1:7" x14ac:dyDescent="0.25">
      <c r="A68" s="12" t="s">
        <v>1900</v>
      </c>
      <c r="B68" s="30" t="s">
        <v>1901</v>
      </c>
      <c r="C68" s="30" t="s">
        <v>1208</v>
      </c>
      <c r="D68" s="13">
        <v>67553</v>
      </c>
      <c r="E68" s="14">
        <v>618.54999999999995</v>
      </c>
      <c r="F68" s="15">
        <v>3.8E-3</v>
      </c>
      <c r="G68" s="15"/>
    </row>
    <row r="69" spans="1:7" x14ac:dyDescent="0.25">
      <c r="A69" s="12" t="s">
        <v>1308</v>
      </c>
      <c r="B69" s="30" t="s">
        <v>1309</v>
      </c>
      <c r="C69" s="30" t="s">
        <v>1310</v>
      </c>
      <c r="D69" s="13">
        <v>90072</v>
      </c>
      <c r="E69" s="14">
        <v>590.83000000000004</v>
      </c>
      <c r="F69" s="15">
        <v>3.5999999999999999E-3</v>
      </c>
      <c r="G69" s="15"/>
    </row>
    <row r="70" spans="1:7" x14ac:dyDescent="0.25">
      <c r="A70" s="12" t="s">
        <v>1868</v>
      </c>
      <c r="B70" s="30" t="s">
        <v>1869</v>
      </c>
      <c r="C70" s="30" t="s">
        <v>1301</v>
      </c>
      <c r="D70" s="13">
        <v>24610</v>
      </c>
      <c r="E70" s="14">
        <v>380.85</v>
      </c>
      <c r="F70" s="15">
        <v>2.3E-3</v>
      </c>
      <c r="G70" s="15"/>
    </row>
    <row r="71" spans="1:7" x14ac:dyDescent="0.25">
      <c r="A71" s="12" t="s">
        <v>1902</v>
      </c>
      <c r="B71" s="30" t="s">
        <v>1903</v>
      </c>
      <c r="C71" s="30" t="s">
        <v>1904</v>
      </c>
      <c r="D71" s="13">
        <v>24950</v>
      </c>
      <c r="E71" s="14">
        <v>291.27</v>
      </c>
      <c r="F71" s="15">
        <v>1.8E-3</v>
      </c>
      <c r="G71" s="15"/>
    </row>
    <row r="72" spans="1:7" x14ac:dyDescent="0.25">
      <c r="A72" s="16" t="s">
        <v>124</v>
      </c>
      <c r="B72" s="31"/>
      <c r="C72" s="31"/>
      <c r="D72" s="17"/>
      <c r="E72" s="37">
        <v>161778.59</v>
      </c>
      <c r="F72" s="38">
        <v>0.98440000000000005</v>
      </c>
      <c r="G72" s="20"/>
    </row>
    <row r="73" spans="1:7" x14ac:dyDescent="0.25">
      <c r="A73" s="16" t="s">
        <v>1546</v>
      </c>
      <c r="B73" s="30"/>
      <c r="C73" s="30"/>
      <c r="D73" s="13"/>
      <c r="E73" s="14"/>
      <c r="F73" s="15"/>
      <c r="G73" s="15"/>
    </row>
    <row r="74" spans="1:7" x14ac:dyDescent="0.25">
      <c r="A74" s="16" t="s">
        <v>124</v>
      </c>
      <c r="B74" s="30"/>
      <c r="C74" s="30"/>
      <c r="D74" s="13"/>
      <c r="E74" s="39" t="s">
        <v>118</v>
      </c>
      <c r="F74" s="40" t="s">
        <v>118</v>
      </c>
      <c r="G74" s="15"/>
    </row>
    <row r="75" spans="1:7" x14ac:dyDescent="0.25">
      <c r="A75" s="21" t="s">
        <v>156</v>
      </c>
      <c r="B75" s="32"/>
      <c r="C75" s="32"/>
      <c r="D75" s="22"/>
      <c r="E75" s="27">
        <v>161778.59</v>
      </c>
      <c r="F75" s="28">
        <v>0.98440000000000005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2"/>
      <c r="B77" s="30"/>
      <c r="C77" s="30"/>
      <c r="D77" s="13"/>
      <c r="E77" s="14"/>
      <c r="F77" s="15"/>
      <c r="G77" s="15"/>
    </row>
    <row r="78" spans="1:7" x14ac:dyDescent="0.25">
      <c r="A78" s="16" t="s">
        <v>160</v>
      </c>
      <c r="B78" s="30"/>
      <c r="C78" s="30"/>
      <c r="D78" s="13"/>
      <c r="E78" s="14"/>
      <c r="F78" s="15"/>
      <c r="G78" s="15"/>
    </row>
    <row r="79" spans="1:7" x14ac:dyDescent="0.25">
      <c r="A79" s="12" t="s">
        <v>161</v>
      </c>
      <c r="B79" s="30"/>
      <c r="C79" s="30"/>
      <c r="D79" s="13"/>
      <c r="E79" s="14">
        <v>2843.48</v>
      </c>
      <c r="F79" s="15">
        <v>1.7299999999999999E-2</v>
      </c>
      <c r="G79" s="15">
        <v>6.6458000000000003E-2</v>
      </c>
    </row>
    <row r="80" spans="1:7" x14ac:dyDescent="0.25">
      <c r="A80" s="16" t="s">
        <v>124</v>
      </c>
      <c r="B80" s="31"/>
      <c r="C80" s="31"/>
      <c r="D80" s="17"/>
      <c r="E80" s="37">
        <v>2843.48</v>
      </c>
      <c r="F80" s="38">
        <v>1.7299999999999999E-2</v>
      </c>
      <c r="G80" s="20"/>
    </row>
    <row r="81" spans="1:7" x14ac:dyDescent="0.25">
      <c r="A81" s="12"/>
      <c r="B81" s="30"/>
      <c r="C81" s="30"/>
      <c r="D81" s="13"/>
      <c r="E81" s="14"/>
      <c r="F81" s="15"/>
      <c r="G81" s="15"/>
    </row>
    <row r="82" spans="1:7" x14ac:dyDescent="0.25">
      <c r="A82" s="21" t="s">
        <v>156</v>
      </c>
      <c r="B82" s="32"/>
      <c r="C82" s="32"/>
      <c r="D82" s="22"/>
      <c r="E82" s="18">
        <v>2843.48</v>
      </c>
      <c r="F82" s="19">
        <v>1.7299999999999999E-2</v>
      </c>
      <c r="G82" s="20"/>
    </row>
    <row r="83" spans="1:7" x14ac:dyDescent="0.25">
      <c r="A83" s="12" t="s">
        <v>162</v>
      </c>
      <c r="B83" s="30"/>
      <c r="C83" s="30"/>
      <c r="D83" s="13"/>
      <c r="E83" s="14">
        <v>0.51773190000000002</v>
      </c>
      <c r="F83" s="15">
        <v>3.0000000000000001E-6</v>
      </c>
      <c r="G83" s="15"/>
    </row>
    <row r="84" spans="1:7" x14ac:dyDescent="0.25">
      <c r="A84" s="12" t="s">
        <v>163</v>
      </c>
      <c r="B84" s="30"/>
      <c r="C84" s="30"/>
      <c r="D84" s="13"/>
      <c r="E84" s="23">
        <v>-232.7677319</v>
      </c>
      <c r="F84" s="24">
        <v>-1.7030000000000001E-3</v>
      </c>
      <c r="G84" s="15">
        <v>6.6458000000000003E-2</v>
      </c>
    </row>
    <row r="85" spans="1:7" x14ac:dyDescent="0.25">
      <c r="A85" s="25" t="s">
        <v>164</v>
      </c>
      <c r="B85" s="33"/>
      <c r="C85" s="33"/>
      <c r="D85" s="26"/>
      <c r="E85" s="27">
        <v>164389.82</v>
      </c>
      <c r="F85" s="28">
        <v>1</v>
      </c>
      <c r="G85" s="28"/>
    </row>
    <row r="90" spans="1:7" x14ac:dyDescent="0.25">
      <c r="A90" s="1" t="s">
        <v>167</v>
      </c>
    </row>
    <row r="91" spans="1:7" x14ac:dyDescent="0.25">
      <c r="A91" s="47" t="s">
        <v>168</v>
      </c>
      <c r="B91" s="34" t="s">
        <v>118</v>
      </c>
    </row>
    <row r="92" spans="1:7" x14ac:dyDescent="0.25">
      <c r="A92" t="s">
        <v>169</v>
      </c>
    </row>
    <row r="93" spans="1:7" x14ac:dyDescent="0.25">
      <c r="A93" t="s">
        <v>170</v>
      </c>
      <c r="B93" t="s">
        <v>171</v>
      </c>
      <c r="C93" t="s">
        <v>171</v>
      </c>
    </row>
    <row r="94" spans="1:7" x14ac:dyDescent="0.25">
      <c r="B94" s="48">
        <v>45322</v>
      </c>
      <c r="C94" s="48">
        <v>45351</v>
      </c>
    </row>
    <row r="95" spans="1:7" x14ac:dyDescent="0.25">
      <c r="A95" t="s">
        <v>175</v>
      </c>
      <c r="B95">
        <v>34.898000000000003</v>
      </c>
      <c r="C95">
        <v>35.701000000000001</v>
      </c>
      <c r="E95" s="2"/>
    </row>
    <row r="96" spans="1:7" x14ac:dyDescent="0.25">
      <c r="A96" t="s">
        <v>176</v>
      </c>
      <c r="B96">
        <v>28.651</v>
      </c>
      <c r="C96">
        <v>29.31</v>
      </c>
      <c r="E96" s="2"/>
    </row>
    <row r="97" spans="1:5" x14ac:dyDescent="0.25">
      <c r="A97" t="s">
        <v>657</v>
      </c>
      <c r="B97">
        <v>30.853999999999999</v>
      </c>
      <c r="C97">
        <v>31.524999999999999</v>
      </c>
      <c r="E97" s="2"/>
    </row>
    <row r="98" spans="1:5" x14ac:dyDescent="0.25">
      <c r="A98" t="s">
        <v>658</v>
      </c>
      <c r="B98">
        <v>25.334</v>
      </c>
      <c r="C98">
        <v>25.885000000000002</v>
      </c>
      <c r="E98" s="2"/>
    </row>
    <row r="99" spans="1:5" x14ac:dyDescent="0.25">
      <c r="E99" s="2"/>
    </row>
    <row r="100" spans="1:5" x14ac:dyDescent="0.25">
      <c r="A100" t="s">
        <v>186</v>
      </c>
      <c r="B100" s="34" t="s">
        <v>118</v>
      </c>
    </row>
    <row r="101" spans="1:5" x14ac:dyDescent="0.25">
      <c r="A101" t="s">
        <v>187</v>
      </c>
      <c r="B101" s="34" t="s">
        <v>118</v>
      </c>
    </row>
    <row r="102" spans="1:5" ht="30" customHeight="1" x14ac:dyDescent="0.25">
      <c r="A102" s="47" t="s">
        <v>188</v>
      </c>
      <c r="B102" s="34" t="s">
        <v>118</v>
      </c>
    </row>
    <row r="103" spans="1:5" ht="30" customHeight="1" x14ac:dyDescent="0.25">
      <c r="A103" s="47" t="s">
        <v>189</v>
      </c>
      <c r="B103" s="34" t="s">
        <v>118</v>
      </c>
    </row>
    <row r="104" spans="1:5" x14ac:dyDescent="0.25">
      <c r="A104" t="s">
        <v>1768</v>
      </c>
      <c r="B104" s="49">
        <v>0.44447999999999999</v>
      </c>
    </row>
    <row r="105" spans="1:5" ht="45" customHeight="1" x14ac:dyDescent="0.25">
      <c r="A105" s="47" t="s">
        <v>191</v>
      </c>
      <c r="B105" s="34" t="s">
        <v>118</v>
      </c>
    </row>
    <row r="106" spans="1:5" ht="30" customHeight="1" x14ac:dyDescent="0.25">
      <c r="A106" s="47" t="s">
        <v>192</v>
      </c>
      <c r="B106" s="34" t="s">
        <v>118</v>
      </c>
    </row>
    <row r="107" spans="1:5" ht="30" customHeight="1" x14ac:dyDescent="0.25">
      <c r="A107" s="47" t="s">
        <v>193</v>
      </c>
      <c r="B107" s="34" t="s">
        <v>118</v>
      </c>
    </row>
    <row r="108" spans="1:5" x14ac:dyDescent="0.25">
      <c r="A108" t="s">
        <v>194</v>
      </c>
      <c r="B108" s="34" t="s">
        <v>118</v>
      </c>
    </row>
    <row r="109" spans="1:5" x14ac:dyDescent="0.25">
      <c r="A109" t="s">
        <v>195</v>
      </c>
      <c r="B109" s="34" t="s">
        <v>118</v>
      </c>
    </row>
    <row r="111" spans="1:5" ht="69.95" customHeight="1" x14ac:dyDescent="0.25">
      <c r="A111" s="71" t="s">
        <v>205</v>
      </c>
      <c r="B111" s="71" t="s">
        <v>206</v>
      </c>
      <c r="C111" s="71" t="s">
        <v>5</v>
      </c>
      <c r="D111" s="71" t="s">
        <v>6</v>
      </c>
    </row>
    <row r="112" spans="1:5" ht="69.95" customHeight="1" x14ac:dyDescent="0.25">
      <c r="A112" s="71" t="s">
        <v>1905</v>
      </c>
      <c r="B112" s="71"/>
      <c r="C112" s="71" t="s">
        <v>55</v>
      </c>
      <c r="D112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28"/>
  <sheetViews>
    <sheetView showGridLines="0" workbookViewId="0">
      <pane ySplit="4" topLeftCell="A123" activePane="bottomLeft" state="frozen"/>
      <selection pane="bottomLeft" activeCell="C4" sqref="C4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1906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1907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1166</v>
      </c>
      <c r="B8" s="30" t="s">
        <v>1167</v>
      </c>
      <c r="C8" s="30" t="s">
        <v>1168</v>
      </c>
      <c r="D8" s="13">
        <v>132882</v>
      </c>
      <c r="E8" s="14">
        <v>1864.87</v>
      </c>
      <c r="F8" s="15">
        <v>5.8999999999999997E-2</v>
      </c>
      <c r="G8" s="15"/>
    </row>
    <row r="9" spans="1:8" x14ac:dyDescent="0.25">
      <c r="A9" s="12" t="s">
        <v>1281</v>
      </c>
      <c r="B9" s="30" t="s">
        <v>1282</v>
      </c>
      <c r="C9" s="30" t="s">
        <v>1283</v>
      </c>
      <c r="D9" s="13">
        <v>51257</v>
      </c>
      <c r="E9" s="14">
        <v>1782.49</v>
      </c>
      <c r="F9" s="15">
        <v>5.6399999999999999E-2</v>
      </c>
      <c r="G9" s="15"/>
    </row>
    <row r="10" spans="1:8" x14ac:dyDescent="0.25">
      <c r="A10" s="12" t="s">
        <v>1222</v>
      </c>
      <c r="B10" s="30" t="s">
        <v>1223</v>
      </c>
      <c r="C10" s="30" t="s">
        <v>1168</v>
      </c>
      <c r="D10" s="13">
        <v>167677</v>
      </c>
      <c r="E10" s="14">
        <v>1764.3</v>
      </c>
      <c r="F10" s="15">
        <v>5.5800000000000002E-2</v>
      </c>
      <c r="G10" s="15"/>
    </row>
    <row r="11" spans="1:8" x14ac:dyDescent="0.25">
      <c r="A11" s="12" t="s">
        <v>1169</v>
      </c>
      <c r="B11" s="30" t="s">
        <v>1170</v>
      </c>
      <c r="C11" s="30" t="s">
        <v>1171</v>
      </c>
      <c r="D11" s="13">
        <v>54330</v>
      </c>
      <c r="E11" s="14">
        <v>1587.31</v>
      </c>
      <c r="F11" s="15">
        <v>5.0200000000000002E-2</v>
      </c>
      <c r="G11" s="15"/>
    </row>
    <row r="12" spans="1:8" x14ac:dyDescent="0.25">
      <c r="A12" s="12" t="s">
        <v>1194</v>
      </c>
      <c r="B12" s="30" t="s">
        <v>1195</v>
      </c>
      <c r="C12" s="30" t="s">
        <v>1168</v>
      </c>
      <c r="D12" s="13">
        <v>149214</v>
      </c>
      <c r="E12" s="14">
        <v>1116.27</v>
      </c>
      <c r="F12" s="15">
        <v>3.5299999999999998E-2</v>
      </c>
      <c r="G12" s="15"/>
    </row>
    <row r="13" spans="1:8" x14ac:dyDescent="0.25">
      <c r="A13" s="12" t="s">
        <v>1251</v>
      </c>
      <c r="B13" s="30" t="s">
        <v>1252</v>
      </c>
      <c r="C13" s="30" t="s">
        <v>1168</v>
      </c>
      <c r="D13" s="13">
        <v>86178</v>
      </c>
      <c r="E13" s="14">
        <v>926.5</v>
      </c>
      <c r="F13" s="15">
        <v>2.93E-2</v>
      </c>
      <c r="G13" s="15"/>
    </row>
    <row r="14" spans="1:8" x14ac:dyDescent="0.25">
      <c r="A14" s="12" t="s">
        <v>1536</v>
      </c>
      <c r="B14" s="30" t="s">
        <v>1537</v>
      </c>
      <c r="C14" s="30" t="s">
        <v>1331</v>
      </c>
      <c r="D14" s="13">
        <v>9300</v>
      </c>
      <c r="E14" s="14">
        <v>919.99</v>
      </c>
      <c r="F14" s="15">
        <v>2.9100000000000001E-2</v>
      </c>
      <c r="G14" s="15"/>
    </row>
    <row r="15" spans="1:8" x14ac:dyDescent="0.25">
      <c r="A15" s="12" t="s">
        <v>1447</v>
      </c>
      <c r="B15" s="30" t="s">
        <v>1448</v>
      </c>
      <c r="C15" s="30" t="s">
        <v>1274</v>
      </c>
      <c r="D15" s="13">
        <v>22899</v>
      </c>
      <c r="E15" s="14">
        <v>888.89</v>
      </c>
      <c r="F15" s="15">
        <v>2.81E-2</v>
      </c>
      <c r="G15" s="15"/>
    </row>
    <row r="16" spans="1:8" x14ac:dyDescent="0.25">
      <c r="A16" s="12" t="s">
        <v>1412</v>
      </c>
      <c r="B16" s="30" t="s">
        <v>1413</v>
      </c>
      <c r="C16" s="30" t="s">
        <v>1198</v>
      </c>
      <c r="D16" s="13">
        <v>47648</v>
      </c>
      <c r="E16" s="14">
        <v>797.58</v>
      </c>
      <c r="F16" s="15">
        <v>2.52E-2</v>
      </c>
      <c r="G16" s="15"/>
    </row>
    <row r="17" spans="1:7" x14ac:dyDescent="0.25">
      <c r="A17" s="12" t="s">
        <v>1319</v>
      </c>
      <c r="B17" s="30" t="s">
        <v>1320</v>
      </c>
      <c r="C17" s="30" t="s">
        <v>1240</v>
      </c>
      <c r="D17" s="13">
        <v>50230</v>
      </c>
      <c r="E17" s="14">
        <v>792.6</v>
      </c>
      <c r="F17" s="15">
        <v>2.5100000000000001E-2</v>
      </c>
      <c r="G17" s="15"/>
    </row>
    <row r="18" spans="1:7" x14ac:dyDescent="0.25">
      <c r="A18" s="12" t="s">
        <v>1227</v>
      </c>
      <c r="B18" s="30" t="s">
        <v>1228</v>
      </c>
      <c r="C18" s="30" t="s">
        <v>1198</v>
      </c>
      <c r="D18" s="13">
        <v>18428</v>
      </c>
      <c r="E18" s="14">
        <v>754.65</v>
      </c>
      <c r="F18" s="15">
        <v>2.3900000000000001E-2</v>
      </c>
      <c r="G18" s="15"/>
    </row>
    <row r="19" spans="1:7" x14ac:dyDescent="0.25">
      <c r="A19" s="12" t="s">
        <v>1357</v>
      </c>
      <c r="B19" s="30" t="s">
        <v>1358</v>
      </c>
      <c r="C19" s="30" t="s">
        <v>1307</v>
      </c>
      <c r="D19" s="13">
        <v>175158</v>
      </c>
      <c r="E19" s="14">
        <v>711.67</v>
      </c>
      <c r="F19" s="15">
        <v>2.2499999999999999E-2</v>
      </c>
      <c r="G19" s="15"/>
    </row>
    <row r="20" spans="1:7" x14ac:dyDescent="0.25">
      <c r="A20" s="12" t="s">
        <v>1201</v>
      </c>
      <c r="B20" s="30" t="s">
        <v>1202</v>
      </c>
      <c r="C20" s="30" t="s">
        <v>1188</v>
      </c>
      <c r="D20" s="13">
        <v>61438</v>
      </c>
      <c r="E20" s="14">
        <v>690.16</v>
      </c>
      <c r="F20" s="15">
        <v>2.18E-2</v>
      </c>
      <c r="G20" s="15"/>
    </row>
    <row r="21" spans="1:7" x14ac:dyDescent="0.25">
      <c r="A21" s="12" t="s">
        <v>1181</v>
      </c>
      <c r="B21" s="30" t="s">
        <v>1182</v>
      </c>
      <c r="C21" s="30" t="s">
        <v>1183</v>
      </c>
      <c r="D21" s="13">
        <v>183670</v>
      </c>
      <c r="E21" s="14">
        <v>616.4</v>
      </c>
      <c r="F21" s="15">
        <v>1.95E-2</v>
      </c>
      <c r="G21" s="15"/>
    </row>
    <row r="22" spans="1:7" x14ac:dyDescent="0.25">
      <c r="A22" s="12" t="s">
        <v>1269</v>
      </c>
      <c r="B22" s="30" t="s">
        <v>1270</v>
      </c>
      <c r="C22" s="30" t="s">
        <v>1271</v>
      </c>
      <c r="D22" s="13">
        <v>449586</v>
      </c>
      <c r="E22" s="14">
        <v>535.91</v>
      </c>
      <c r="F22" s="15">
        <v>1.7000000000000001E-2</v>
      </c>
      <c r="G22" s="15"/>
    </row>
    <row r="23" spans="1:7" x14ac:dyDescent="0.25">
      <c r="A23" s="12" t="s">
        <v>1286</v>
      </c>
      <c r="B23" s="30" t="s">
        <v>1287</v>
      </c>
      <c r="C23" s="30" t="s">
        <v>1191</v>
      </c>
      <c r="D23" s="13">
        <v>260125</v>
      </c>
      <c r="E23" s="14">
        <v>533.52</v>
      </c>
      <c r="F23" s="15">
        <v>1.6899999999999998E-2</v>
      </c>
      <c r="G23" s="15"/>
    </row>
    <row r="24" spans="1:7" x14ac:dyDescent="0.25">
      <c r="A24" s="12" t="s">
        <v>1396</v>
      </c>
      <c r="B24" s="30" t="s">
        <v>1397</v>
      </c>
      <c r="C24" s="30" t="s">
        <v>1198</v>
      </c>
      <c r="D24" s="13">
        <v>6042</v>
      </c>
      <c r="E24" s="14">
        <v>521.45000000000005</v>
      </c>
      <c r="F24" s="15">
        <v>1.6500000000000001E-2</v>
      </c>
      <c r="G24" s="15"/>
    </row>
    <row r="25" spans="1:7" x14ac:dyDescent="0.25">
      <c r="A25" s="12" t="s">
        <v>1199</v>
      </c>
      <c r="B25" s="30" t="s">
        <v>1200</v>
      </c>
      <c r="C25" s="30" t="s">
        <v>1168</v>
      </c>
      <c r="D25" s="13">
        <v>34433</v>
      </c>
      <c r="E25" s="14">
        <v>507.85</v>
      </c>
      <c r="F25" s="15">
        <v>1.61E-2</v>
      </c>
      <c r="G25" s="15"/>
    </row>
    <row r="26" spans="1:7" x14ac:dyDescent="0.25">
      <c r="A26" s="12" t="s">
        <v>1299</v>
      </c>
      <c r="B26" s="30" t="s">
        <v>1300</v>
      </c>
      <c r="C26" s="30" t="s">
        <v>1301</v>
      </c>
      <c r="D26" s="13">
        <v>16816</v>
      </c>
      <c r="E26" s="14">
        <v>460.53</v>
      </c>
      <c r="F26" s="15">
        <v>1.46E-2</v>
      </c>
      <c r="G26" s="15"/>
    </row>
    <row r="27" spans="1:7" x14ac:dyDescent="0.25">
      <c r="A27" s="12" t="s">
        <v>1496</v>
      </c>
      <c r="B27" s="30" t="s">
        <v>1497</v>
      </c>
      <c r="C27" s="30" t="s">
        <v>1240</v>
      </c>
      <c r="D27" s="13">
        <v>29765</v>
      </c>
      <c r="E27" s="14">
        <v>440.63</v>
      </c>
      <c r="F27" s="15">
        <v>1.3899999999999999E-2</v>
      </c>
      <c r="G27" s="15"/>
    </row>
    <row r="28" spans="1:7" x14ac:dyDescent="0.25">
      <c r="A28" s="12" t="s">
        <v>1275</v>
      </c>
      <c r="B28" s="30" t="s">
        <v>1276</v>
      </c>
      <c r="C28" s="30" t="s">
        <v>1214</v>
      </c>
      <c r="D28" s="13">
        <v>46177</v>
      </c>
      <c r="E28" s="14">
        <v>438.77</v>
      </c>
      <c r="F28" s="15">
        <v>1.3899999999999999E-2</v>
      </c>
      <c r="G28" s="15"/>
    </row>
    <row r="29" spans="1:7" x14ac:dyDescent="0.25">
      <c r="A29" s="12" t="s">
        <v>1354</v>
      </c>
      <c r="B29" s="30" t="s">
        <v>1355</v>
      </c>
      <c r="C29" s="30" t="s">
        <v>1356</v>
      </c>
      <c r="D29" s="13">
        <v>7290</v>
      </c>
      <c r="E29" s="14">
        <v>396.94</v>
      </c>
      <c r="F29" s="15">
        <v>1.26E-2</v>
      </c>
      <c r="G29" s="15"/>
    </row>
    <row r="30" spans="1:7" x14ac:dyDescent="0.25">
      <c r="A30" s="12" t="s">
        <v>1886</v>
      </c>
      <c r="B30" s="30" t="s">
        <v>1887</v>
      </c>
      <c r="C30" s="30" t="s">
        <v>1461</v>
      </c>
      <c r="D30" s="13">
        <v>74140</v>
      </c>
      <c r="E30" s="14">
        <v>386.9</v>
      </c>
      <c r="F30" s="15">
        <v>1.2200000000000001E-2</v>
      </c>
      <c r="G30" s="15"/>
    </row>
    <row r="31" spans="1:7" x14ac:dyDescent="0.25">
      <c r="A31" s="12" t="s">
        <v>1305</v>
      </c>
      <c r="B31" s="30" t="s">
        <v>1306</v>
      </c>
      <c r="C31" s="30" t="s">
        <v>1307</v>
      </c>
      <c r="D31" s="13">
        <v>15887</v>
      </c>
      <c r="E31" s="14">
        <v>383.24</v>
      </c>
      <c r="F31" s="15">
        <v>1.21E-2</v>
      </c>
      <c r="G31" s="15"/>
    </row>
    <row r="32" spans="1:7" x14ac:dyDescent="0.25">
      <c r="A32" s="12" t="s">
        <v>1184</v>
      </c>
      <c r="B32" s="30" t="s">
        <v>1185</v>
      </c>
      <c r="C32" s="30" t="s">
        <v>1168</v>
      </c>
      <c r="D32" s="13">
        <v>138501</v>
      </c>
      <c r="E32" s="14">
        <v>367.65</v>
      </c>
      <c r="F32" s="15">
        <v>1.1599999999999999E-2</v>
      </c>
      <c r="G32" s="15"/>
    </row>
    <row r="33" spans="1:7" x14ac:dyDescent="0.25">
      <c r="A33" s="12" t="s">
        <v>1359</v>
      </c>
      <c r="B33" s="30" t="s">
        <v>1360</v>
      </c>
      <c r="C33" s="30" t="s">
        <v>1208</v>
      </c>
      <c r="D33" s="13">
        <v>33193</v>
      </c>
      <c r="E33" s="14">
        <v>361.54</v>
      </c>
      <c r="F33" s="15">
        <v>1.14E-2</v>
      </c>
      <c r="G33" s="15"/>
    </row>
    <row r="34" spans="1:7" x14ac:dyDescent="0.25">
      <c r="A34" s="12" t="s">
        <v>1483</v>
      </c>
      <c r="B34" s="30" t="s">
        <v>1484</v>
      </c>
      <c r="C34" s="30" t="s">
        <v>1198</v>
      </c>
      <c r="D34" s="13">
        <v>6677</v>
      </c>
      <c r="E34" s="14">
        <v>353.94</v>
      </c>
      <c r="F34" s="15">
        <v>1.12E-2</v>
      </c>
      <c r="G34" s="15"/>
    </row>
    <row r="35" spans="1:7" x14ac:dyDescent="0.25">
      <c r="A35" s="12" t="s">
        <v>1420</v>
      </c>
      <c r="B35" s="30" t="s">
        <v>1421</v>
      </c>
      <c r="C35" s="30" t="s">
        <v>1208</v>
      </c>
      <c r="D35" s="13">
        <v>14419</v>
      </c>
      <c r="E35" s="14">
        <v>351.62</v>
      </c>
      <c r="F35" s="15">
        <v>1.11E-2</v>
      </c>
      <c r="G35" s="15"/>
    </row>
    <row r="36" spans="1:7" x14ac:dyDescent="0.25">
      <c r="A36" s="12" t="s">
        <v>1884</v>
      </c>
      <c r="B36" s="30" t="s">
        <v>1885</v>
      </c>
      <c r="C36" s="30" t="s">
        <v>1240</v>
      </c>
      <c r="D36" s="13">
        <v>20896</v>
      </c>
      <c r="E36" s="14">
        <v>326.36</v>
      </c>
      <c r="F36" s="15">
        <v>1.03E-2</v>
      </c>
      <c r="G36" s="15"/>
    </row>
    <row r="37" spans="1:7" x14ac:dyDescent="0.25">
      <c r="A37" s="12" t="s">
        <v>1410</v>
      </c>
      <c r="B37" s="30" t="s">
        <v>1411</v>
      </c>
      <c r="C37" s="30" t="s">
        <v>1198</v>
      </c>
      <c r="D37" s="13">
        <v>19563</v>
      </c>
      <c r="E37" s="14">
        <v>325.5</v>
      </c>
      <c r="F37" s="15">
        <v>1.03E-2</v>
      </c>
      <c r="G37" s="15"/>
    </row>
    <row r="38" spans="1:7" x14ac:dyDescent="0.25">
      <c r="A38" s="12" t="s">
        <v>1892</v>
      </c>
      <c r="B38" s="30" t="s">
        <v>1893</v>
      </c>
      <c r="C38" s="30" t="s">
        <v>1168</v>
      </c>
      <c r="D38" s="13">
        <v>171645</v>
      </c>
      <c r="E38" s="14">
        <v>315.14</v>
      </c>
      <c r="F38" s="15">
        <v>0.01</v>
      </c>
      <c r="G38" s="15"/>
    </row>
    <row r="39" spans="1:7" x14ac:dyDescent="0.25">
      <c r="A39" s="12" t="s">
        <v>1196</v>
      </c>
      <c r="B39" s="30" t="s">
        <v>1197</v>
      </c>
      <c r="C39" s="30" t="s">
        <v>1198</v>
      </c>
      <c r="D39" s="13">
        <v>4726</v>
      </c>
      <c r="E39" s="14">
        <v>309.74</v>
      </c>
      <c r="F39" s="15">
        <v>9.7999999999999997E-3</v>
      </c>
      <c r="G39" s="15"/>
    </row>
    <row r="40" spans="1:7" x14ac:dyDescent="0.25">
      <c r="A40" s="12" t="s">
        <v>1801</v>
      </c>
      <c r="B40" s="30" t="s">
        <v>1802</v>
      </c>
      <c r="C40" s="30" t="s">
        <v>1168</v>
      </c>
      <c r="D40" s="13">
        <v>56714</v>
      </c>
      <c r="E40" s="14">
        <v>297.83</v>
      </c>
      <c r="F40" s="15">
        <v>9.4000000000000004E-3</v>
      </c>
      <c r="G40" s="15"/>
    </row>
    <row r="41" spans="1:7" x14ac:dyDescent="0.25">
      <c r="A41" s="12" t="s">
        <v>1502</v>
      </c>
      <c r="B41" s="30" t="s">
        <v>1503</v>
      </c>
      <c r="C41" s="30" t="s">
        <v>1326</v>
      </c>
      <c r="D41" s="13">
        <v>40421</v>
      </c>
      <c r="E41" s="14">
        <v>285.39</v>
      </c>
      <c r="F41" s="15">
        <v>8.9999999999999993E-3</v>
      </c>
      <c r="G41" s="15"/>
    </row>
    <row r="42" spans="1:7" x14ac:dyDescent="0.25">
      <c r="A42" s="12" t="s">
        <v>1212</v>
      </c>
      <c r="B42" s="30" t="s">
        <v>1213</v>
      </c>
      <c r="C42" s="30" t="s">
        <v>1214</v>
      </c>
      <c r="D42" s="13">
        <v>2467</v>
      </c>
      <c r="E42" s="14">
        <v>278.48</v>
      </c>
      <c r="F42" s="15">
        <v>8.8000000000000005E-3</v>
      </c>
      <c r="G42" s="15"/>
    </row>
    <row r="43" spans="1:7" x14ac:dyDescent="0.25">
      <c r="A43" s="12" t="s">
        <v>1192</v>
      </c>
      <c r="B43" s="30" t="s">
        <v>1193</v>
      </c>
      <c r="C43" s="30" t="s">
        <v>1168</v>
      </c>
      <c r="D43" s="13">
        <v>175899</v>
      </c>
      <c r="E43" s="14">
        <v>264.55</v>
      </c>
      <c r="F43" s="15">
        <v>8.3999999999999995E-3</v>
      </c>
      <c r="G43" s="15"/>
    </row>
    <row r="44" spans="1:7" x14ac:dyDescent="0.25">
      <c r="A44" s="12" t="s">
        <v>1855</v>
      </c>
      <c r="B44" s="30" t="s">
        <v>1856</v>
      </c>
      <c r="C44" s="30" t="s">
        <v>1214</v>
      </c>
      <c r="D44" s="13">
        <v>13624</v>
      </c>
      <c r="E44" s="14">
        <v>263.27</v>
      </c>
      <c r="F44" s="15">
        <v>8.3000000000000001E-3</v>
      </c>
      <c r="G44" s="15"/>
    </row>
    <row r="45" spans="1:7" x14ac:dyDescent="0.25">
      <c r="A45" s="12" t="s">
        <v>1908</v>
      </c>
      <c r="B45" s="30" t="s">
        <v>1909</v>
      </c>
      <c r="C45" s="30" t="s">
        <v>1240</v>
      </c>
      <c r="D45" s="13">
        <v>17540</v>
      </c>
      <c r="E45" s="14">
        <v>255.38</v>
      </c>
      <c r="F45" s="15">
        <v>8.0999999999999996E-3</v>
      </c>
      <c r="G45" s="15"/>
    </row>
    <row r="46" spans="1:7" x14ac:dyDescent="0.25">
      <c r="A46" s="12" t="s">
        <v>1370</v>
      </c>
      <c r="B46" s="30" t="s">
        <v>1371</v>
      </c>
      <c r="C46" s="30" t="s">
        <v>1266</v>
      </c>
      <c r="D46" s="13">
        <v>16311</v>
      </c>
      <c r="E46" s="14">
        <v>253.24</v>
      </c>
      <c r="F46" s="15">
        <v>8.0000000000000002E-3</v>
      </c>
      <c r="G46" s="15"/>
    </row>
    <row r="47" spans="1:7" x14ac:dyDescent="0.25">
      <c r="A47" s="12" t="s">
        <v>1910</v>
      </c>
      <c r="B47" s="30" t="s">
        <v>1911</v>
      </c>
      <c r="C47" s="30" t="s">
        <v>1208</v>
      </c>
      <c r="D47" s="13">
        <v>39480</v>
      </c>
      <c r="E47" s="14">
        <v>248.72</v>
      </c>
      <c r="F47" s="15">
        <v>7.9000000000000008E-3</v>
      </c>
      <c r="G47" s="15"/>
    </row>
    <row r="48" spans="1:7" x14ac:dyDescent="0.25">
      <c r="A48" s="12" t="s">
        <v>1178</v>
      </c>
      <c r="B48" s="30" t="s">
        <v>1179</v>
      </c>
      <c r="C48" s="30" t="s">
        <v>1180</v>
      </c>
      <c r="D48" s="13">
        <v>53668</v>
      </c>
      <c r="E48" s="14">
        <v>234.37</v>
      </c>
      <c r="F48" s="15">
        <v>7.4000000000000003E-3</v>
      </c>
      <c r="G48" s="15"/>
    </row>
    <row r="49" spans="1:7" x14ac:dyDescent="0.25">
      <c r="A49" s="12" t="s">
        <v>1772</v>
      </c>
      <c r="B49" s="30" t="s">
        <v>1773</v>
      </c>
      <c r="C49" s="30" t="s">
        <v>1491</v>
      </c>
      <c r="D49" s="13">
        <v>23092</v>
      </c>
      <c r="E49" s="14">
        <v>231.14</v>
      </c>
      <c r="F49" s="15">
        <v>7.3000000000000001E-3</v>
      </c>
      <c r="G49" s="15"/>
    </row>
    <row r="50" spans="1:7" x14ac:dyDescent="0.25">
      <c r="A50" s="12" t="s">
        <v>1890</v>
      </c>
      <c r="B50" s="30" t="s">
        <v>1891</v>
      </c>
      <c r="C50" s="30" t="s">
        <v>1191</v>
      </c>
      <c r="D50" s="13">
        <v>12667</v>
      </c>
      <c r="E50" s="14">
        <v>229.16</v>
      </c>
      <c r="F50" s="15">
        <v>7.3000000000000001E-3</v>
      </c>
      <c r="G50" s="15"/>
    </row>
    <row r="51" spans="1:7" x14ac:dyDescent="0.25">
      <c r="A51" s="12" t="s">
        <v>1398</v>
      </c>
      <c r="B51" s="30" t="s">
        <v>1399</v>
      </c>
      <c r="C51" s="30" t="s">
        <v>1263</v>
      </c>
      <c r="D51" s="13">
        <v>6110</v>
      </c>
      <c r="E51" s="14">
        <v>221.45</v>
      </c>
      <c r="F51" s="15">
        <v>7.0000000000000001E-3</v>
      </c>
      <c r="G51" s="15"/>
    </row>
    <row r="52" spans="1:7" x14ac:dyDescent="0.25">
      <c r="A52" s="12" t="s">
        <v>1295</v>
      </c>
      <c r="B52" s="30" t="s">
        <v>1296</v>
      </c>
      <c r="C52" s="30" t="s">
        <v>1198</v>
      </c>
      <c r="D52" s="13">
        <v>8383</v>
      </c>
      <c r="E52" s="14">
        <v>219.41</v>
      </c>
      <c r="F52" s="15">
        <v>6.8999999999999999E-3</v>
      </c>
      <c r="G52" s="15"/>
    </row>
    <row r="53" spans="1:7" x14ac:dyDescent="0.25">
      <c r="A53" s="12" t="s">
        <v>1882</v>
      </c>
      <c r="B53" s="30" t="s">
        <v>1883</v>
      </c>
      <c r="C53" s="30" t="s">
        <v>1301</v>
      </c>
      <c r="D53" s="13">
        <v>6787</v>
      </c>
      <c r="E53" s="14">
        <v>217.91</v>
      </c>
      <c r="F53" s="15">
        <v>6.8999999999999999E-3</v>
      </c>
      <c r="G53" s="15"/>
    </row>
    <row r="54" spans="1:7" x14ac:dyDescent="0.25">
      <c r="A54" s="12" t="s">
        <v>1797</v>
      </c>
      <c r="B54" s="30" t="s">
        <v>1798</v>
      </c>
      <c r="C54" s="30" t="s">
        <v>1208</v>
      </c>
      <c r="D54" s="13">
        <v>14785</v>
      </c>
      <c r="E54" s="14">
        <v>217.35</v>
      </c>
      <c r="F54" s="15">
        <v>6.8999999999999999E-3</v>
      </c>
      <c r="G54" s="15"/>
    </row>
    <row r="55" spans="1:7" x14ac:dyDescent="0.25">
      <c r="A55" s="12" t="s">
        <v>1414</v>
      </c>
      <c r="B55" s="30" t="s">
        <v>1415</v>
      </c>
      <c r="C55" s="30" t="s">
        <v>1301</v>
      </c>
      <c r="D55" s="13">
        <v>10465</v>
      </c>
      <c r="E55" s="14">
        <v>216.53</v>
      </c>
      <c r="F55" s="15">
        <v>6.8999999999999999E-3</v>
      </c>
      <c r="G55" s="15"/>
    </row>
    <row r="56" spans="1:7" x14ac:dyDescent="0.25">
      <c r="A56" s="12" t="s">
        <v>1284</v>
      </c>
      <c r="B56" s="30" t="s">
        <v>1285</v>
      </c>
      <c r="C56" s="30" t="s">
        <v>1263</v>
      </c>
      <c r="D56" s="13">
        <v>19098</v>
      </c>
      <c r="E56" s="14">
        <v>211.82</v>
      </c>
      <c r="F56" s="15">
        <v>6.7000000000000002E-3</v>
      </c>
      <c r="G56" s="15"/>
    </row>
    <row r="57" spans="1:7" x14ac:dyDescent="0.25">
      <c r="A57" s="12" t="s">
        <v>1782</v>
      </c>
      <c r="B57" s="30" t="s">
        <v>1783</v>
      </c>
      <c r="C57" s="30" t="s">
        <v>1263</v>
      </c>
      <c r="D57" s="13">
        <v>16242</v>
      </c>
      <c r="E57" s="14">
        <v>207.3</v>
      </c>
      <c r="F57" s="15">
        <v>6.6E-3</v>
      </c>
      <c r="G57" s="15"/>
    </row>
    <row r="58" spans="1:7" x14ac:dyDescent="0.25">
      <c r="A58" s="12" t="s">
        <v>1253</v>
      </c>
      <c r="B58" s="30" t="s">
        <v>1254</v>
      </c>
      <c r="C58" s="30" t="s">
        <v>1208</v>
      </c>
      <c r="D58" s="13">
        <v>3123</v>
      </c>
      <c r="E58" s="14">
        <v>202.85</v>
      </c>
      <c r="F58" s="15">
        <v>6.4000000000000003E-3</v>
      </c>
      <c r="G58" s="15"/>
    </row>
    <row r="59" spans="1:7" x14ac:dyDescent="0.25">
      <c r="A59" s="12" t="s">
        <v>1894</v>
      </c>
      <c r="B59" s="30" t="s">
        <v>1895</v>
      </c>
      <c r="C59" s="30" t="s">
        <v>1283</v>
      </c>
      <c r="D59" s="13">
        <v>3865</v>
      </c>
      <c r="E59" s="14">
        <v>197.75</v>
      </c>
      <c r="F59" s="15">
        <v>6.3E-3</v>
      </c>
      <c r="G59" s="15"/>
    </row>
    <row r="60" spans="1:7" x14ac:dyDescent="0.25">
      <c r="A60" s="12" t="s">
        <v>1504</v>
      </c>
      <c r="B60" s="30" t="s">
        <v>1505</v>
      </c>
      <c r="C60" s="30" t="s">
        <v>1491</v>
      </c>
      <c r="D60" s="13">
        <v>8018</v>
      </c>
      <c r="E60" s="14">
        <v>192.28</v>
      </c>
      <c r="F60" s="15">
        <v>6.1000000000000004E-3</v>
      </c>
      <c r="G60" s="15"/>
    </row>
    <row r="61" spans="1:7" x14ac:dyDescent="0.25">
      <c r="A61" s="12" t="s">
        <v>1327</v>
      </c>
      <c r="B61" s="30" t="s">
        <v>1328</v>
      </c>
      <c r="C61" s="30" t="s">
        <v>1226</v>
      </c>
      <c r="D61" s="13">
        <v>24703</v>
      </c>
      <c r="E61" s="14">
        <v>191.76</v>
      </c>
      <c r="F61" s="15">
        <v>6.1000000000000004E-3</v>
      </c>
      <c r="G61" s="15"/>
    </row>
    <row r="62" spans="1:7" x14ac:dyDescent="0.25">
      <c r="A62" s="12" t="s">
        <v>1900</v>
      </c>
      <c r="B62" s="30" t="s">
        <v>1901</v>
      </c>
      <c r="C62" s="30" t="s">
        <v>1208</v>
      </c>
      <c r="D62" s="13">
        <v>20850</v>
      </c>
      <c r="E62" s="14">
        <v>190.91</v>
      </c>
      <c r="F62" s="15">
        <v>6.0000000000000001E-3</v>
      </c>
      <c r="G62" s="15"/>
    </row>
    <row r="63" spans="1:7" x14ac:dyDescent="0.25">
      <c r="A63" s="12" t="s">
        <v>1857</v>
      </c>
      <c r="B63" s="30" t="s">
        <v>1858</v>
      </c>
      <c r="C63" s="30" t="s">
        <v>1859</v>
      </c>
      <c r="D63" s="13">
        <v>30195</v>
      </c>
      <c r="E63" s="14">
        <v>177.32</v>
      </c>
      <c r="F63" s="15">
        <v>5.5999999999999999E-3</v>
      </c>
      <c r="G63" s="15"/>
    </row>
    <row r="64" spans="1:7" x14ac:dyDescent="0.25">
      <c r="A64" s="12" t="s">
        <v>1872</v>
      </c>
      <c r="B64" s="30" t="s">
        <v>1873</v>
      </c>
      <c r="C64" s="30" t="s">
        <v>1214</v>
      </c>
      <c r="D64" s="13">
        <v>2211</v>
      </c>
      <c r="E64" s="14">
        <v>174.88</v>
      </c>
      <c r="F64" s="15">
        <v>5.4999999999999997E-3</v>
      </c>
      <c r="G64" s="15"/>
    </row>
    <row r="65" spans="1:7" x14ac:dyDescent="0.25">
      <c r="A65" s="12" t="s">
        <v>1311</v>
      </c>
      <c r="B65" s="30" t="s">
        <v>1312</v>
      </c>
      <c r="C65" s="30" t="s">
        <v>1214</v>
      </c>
      <c r="D65" s="13">
        <v>8142</v>
      </c>
      <c r="E65" s="14">
        <v>174.17</v>
      </c>
      <c r="F65" s="15">
        <v>5.4999999999999997E-3</v>
      </c>
      <c r="G65" s="15"/>
    </row>
    <row r="66" spans="1:7" x14ac:dyDescent="0.25">
      <c r="A66" s="12" t="s">
        <v>1500</v>
      </c>
      <c r="B66" s="30" t="s">
        <v>1501</v>
      </c>
      <c r="C66" s="30" t="s">
        <v>1466</v>
      </c>
      <c r="D66" s="13">
        <v>4212</v>
      </c>
      <c r="E66" s="14">
        <v>154.69</v>
      </c>
      <c r="F66" s="15">
        <v>4.8999999999999998E-3</v>
      </c>
      <c r="G66" s="15"/>
    </row>
    <row r="67" spans="1:7" x14ac:dyDescent="0.25">
      <c r="A67" s="12" t="s">
        <v>1912</v>
      </c>
      <c r="B67" s="30" t="s">
        <v>1913</v>
      </c>
      <c r="C67" s="30" t="s">
        <v>1208</v>
      </c>
      <c r="D67" s="13">
        <v>49507</v>
      </c>
      <c r="E67" s="14">
        <v>153.47</v>
      </c>
      <c r="F67" s="15">
        <v>4.8999999999999998E-3</v>
      </c>
      <c r="G67" s="15"/>
    </row>
    <row r="68" spans="1:7" x14ac:dyDescent="0.25">
      <c r="A68" s="12" t="s">
        <v>1914</v>
      </c>
      <c r="B68" s="30" t="s">
        <v>1915</v>
      </c>
      <c r="C68" s="30" t="s">
        <v>1208</v>
      </c>
      <c r="D68" s="13">
        <v>127408</v>
      </c>
      <c r="E68" s="14">
        <v>152.38</v>
      </c>
      <c r="F68" s="15">
        <v>4.7999999999999996E-3</v>
      </c>
      <c r="G68" s="15"/>
    </row>
    <row r="69" spans="1:7" x14ac:dyDescent="0.25">
      <c r="A69" s="12" t="s">
        <v>1477</v>
      </c>
      <c r="B69" s="30" t="s">
        <v>1478</v>
      </c>
      <c r="C69" s="30" t="s">
        <v>1208</v>
      </c>
      <c r="D69" s="13">
        <v>52021</v>
      </c>
      <c r="E69" s="14">
        <v>147.43</v>
      </c>
      <c r="F69" s="15">
        <v>4.7000000000000002E-3</v>
      </c>
      <c r="G69" s="15"/>
    </row>
    <row r="70" spans="1:7" x14ac:dyDescent="0.25">
      <c r="A70" s="12" t="s">
        <v>1374</v>
      </c>
      <c r="B70" s="30" t="s">
        <v>1375</v>
      </c>
      <c r="C70" s="30" t="s">
        <v>1198</v>
      </c>
      <c r="D70" s="13">
        <v>11409</v>
      </c>
      <c r="E70" s="14">
        <v>145.33000000000001</v>
      </c>
      <c r="F70" s="15">
        <v>4.5999999999999999E-3</v>
      </c>
      <c r="G70" s="15"/>
    </row>
    <row r="71" spans="1:7" x14ac:dyDescent="0.25">
      <c r="A71" s="12" t="s">
        <v>1868</v>
      </c>
      <c r="B71" s="30" t="s">
        <v>1869</v>
      </c>
      <c r="C71" s="30" t="s">
        <v>1301</v>
      </c>
      <c r="D71" s="13">
        <v>9269</v>
      </c>
      <c r="E71" s="14">
        <v>143.44</v>
      </c>
      <c r="F71" s="15">
        <v>4.4999999999999997E-3</v>
      </c>
      <c r="G71" s="15"/>
    </row>
    <row r="72" spans="1:7" x14ac:dyDescent="0.25">
      <c r="A72" s="12" t="s">
        <v>1378</v>
      </c>
      <c r="B72" s="30" t="s">
        <v>1379</v>
      </c>
      <c r="C72" s="30" t="s">
        <v>1271</v>
      </c>
      <c r="D72" s="13">
        <v>6413</v>
      </c>
      <c r="E72" s="14">
        <v>142.94</v>
      </c>
      <c r="F72" s="15">
        <v>4.4999999999999997E-3</v>
      </c>
      <c r="G72" s="15"/>
    </row>
    <row r="73" spans="1:7" x14ac:dyDescent="0.25">
      <c r="A73" s="12" t="s">
        <v>1916</v>
      </c>
      <c r="B73" s="30" t="s">
        <v>1917</v>
      </c>
      <c r="C73" s="30" t="s">
        <v>1208</v>
      </c>
      <c r="D73" s="13">
        <v>14109</v>
      </c>
      <c r="E73" s="14">
        <v>122.49</v>
      </c>
      <c r="F73" s="15">
        <v>3.8999999999999998E-3</v>
      </c>
      <c r="G73" s="15"/>
    </row>
    <row r="74" spans="1:7" x14ac:dyDescent="0.25">
      <c r="A74" s="12" t="s">
        <v>1862</v>
      </c>
      <c r="B74" s="30" t="s">
        <v>1863</v>
      </c>
      <c r="C74" s="30" t="s">
        <v>1491</v>
      </c>
      <c r="D74" s="13">
        <v>4276</v>
      </c>
      <c r="E74" s="14">
        <v>118.05</v>
      </c>
      <c r="F74" s="15">
        <v>3.7000000000000002E-3</v>
      </c>
      <c r="G74" s="15"/>
    </row>
    <row r="75" spans="1:7" x14ac:dyDescent="0.25">
      <c r="A75" s="12" t="s">
        <v>1444</v>
      </c>
      <c r="B75" s="30" t="s">
        <v>1445</v>
      </c>
      <c r="C75" s="30" t="s">
        <v>1446</v>
      </c>
      <c r="D75" s="13">
        <v>21834</v>
      </c>
      <c r="E75" s="14">
        <v>117.5</v>
      </c>
      <c r="F75" s="15">
        <v>3.7000000000000002E-3</v>
      </c>
      <c r="G75" s="15"/>
    </row>
    <row r="76" spans="1:7" x14ac:dyDescent="0.25">
      <c r="A76" s="12" t="s">
        <v>1918</v>
      </c>
      <c r="B76" s="30" t="s">
        <v>1919</v>
      </c>
      <c r="C76" s="30" t="s">
        <v>1168</v>
      </c>
      <c r="D76" s="13">
        <v>116585</v>
      </c>
      <c r="E76" s="14">
        <v>116.18</v>
      </c>
      <c r="F76" s="15">
        <v>3.7000000000000002E-3</v>
      </c>
      <c r="G76" s="15"/>
    </row>
    <row r="77" spans="1:7" x14ac:dyDescent="0.25">
      <c r="A77" s="12" t="s">
        <v>1807</v>
      </c>
      <c r="B77" s="30" t="s">
        <v>1808</v>
      </c>
      <c r="C77" s="30" t="s">
        <v>1183</v>
      </c>
      <c r="D77" s="13">
        <v>19002</v>
      </c>
      <c r="E77" s="14">
        <v>96.59</v>
      </c>
      <c r="F77" s="15">
        <v>3.0999999999999999E-3</v>
      </c>
      <c r="G77" s="15"/>
    </row>
    <row r="78" spans="1:7" x14ac:dyDescent="0.25">
      <c r="A78" s="12" t="s">
        <v>1920</v>
      </c>
      <c r="B78" s="30" t="s">
        <v>1921</v>
      </c>
      <c r="C78" s="30" t="s">
        <v>1323</v>
      </c>
      <c r="D78" s="13">
        <v>6122</v>
      </c>
      <c r="E78" s="14">
        <v>96.1</v>
      </c>
      <c r="F78" s="15">
        <v>3.0000000000000001E-3</v>
      </c>
      <c r="G78" s="15"/>
    </row>
    <row r="79" spans="1:7" x14ac:dyDescent="0.25">
      <c r="A79" s="12" t="s">
        <v>1786</v>
      </c>
      <c r="B79" s="30" t="s">
        <v>1787</v>
      </c>
      <c r="C79" s="30" t="s">
        <v>1326</v>
      </c>
      <c r="D79" s="13">
        <v>12016</v>
      </c>
      <c r="E79" s="14">
        <v>95.33</v>
      </c>
      <c r="F79" s="15">
        <v>3.0000000000000001E-3</v>
      </c>
      <c r="G79" s="15"/>
    </row>
    <row r="80" spans="1:7" x14ac:dyDescent="0.25">
      <c r="A80" s="12" t="s">
        <v>1922</v>
      </c>
      <c r="B80" s="30" t="s">
        <v>1923</v>
      </c>
      <c r="C80" s="30" t="s">
        <v>1240</v>
      </c>
      <c r="D80" s="13">
        <v>3973</v>
      </c>
      <c r="E80" s="14">
        <v>87.72</v>
      </c>
      <c r="F80" s="15">
        <v>2.8E-3</v>
      </c>
      <c r="G80" s="15"/>
    </row>
    <row r="81" spans="1:7" x14ac:dyDescent="0.25">
      <c r="A81" s="12" t="s">
        <v>1528</v>
      </c>
      <c r="B81" s="30" t="s">
        <v>1529</v>
      </c>
      <c r="C81" s="30" t="s">
        <v>1266</v>
      </c>
      <c r="D81" s="13">
        <v>15552</v>
      </c>
      <c r="E81" s="14">
        <v>82.84</v>
      </c>
      <c r="F81" s="15">
        <v>2.5999999999999999E-3</v>
      </c>
      <c r="G81" s="15"/>
    </row>
    <row r="82" spans="1:7" x14ac:dyDescent="0.25">
      <c r="A82" s="12" t="s">
        <v>1924</v>
      </c>
      <c r="B82" s="30" t="s">
        <v>1925</v>
      </c>
      <c r="C82" s="30" t="s">
        <v>1356</v>
      </c>
      <c r="D82" s="13">
        <v>11214</v>
      </c>
      <c r="E82" s="14">
        <v>81.489999999999995</v>
      </c>
      <c r="F82" s="15">
        <v>2.5999999999999999E-3</v>
      </c>
      <c r="G82" s="15"/>
    </row>
    <row r="83" spans="1:7" x14ac:dyDescent="0.25">
      <c r="A83" s="12" t="s">
        <v>1372</v>
      </c>
      <c r="B83" s="30" t="s">
        <v>1373</v>
      </c>
      <c r="C83" s="30" t="s">
        <v>1208</v>
      </c>
      <c r="D83" s="13">
        <v>10500</v>
      </c>
      <c r="E83" s="14">
        <v>81.319999999999993</v>
      </c>
      <c r="F83" s="15">
        <v>2.5999999999999999E-3</v>
      </c>
      <c r="G83" s="15"/>
    </row>
    <row r="84" spans="1:7" x14ac:dyDescent="0.25">
      <c r="A84" s="12" t="s">
        <v>1534</v>
      </c>
      <c r="B84" s="30" t="s">
        <v>1535</v>
      </c>
      <c r="C84" s="30" t="s">
        <v>1168</v>
      </c>
      <c r="D84" s="13">
        <v>13225</v>
      </c>
      <c r="E84" s="14">
        <v>74.650000000000006</v>
      </c>
      <c r="F84" s="15">
        <v>2.3999999999999998E-3</v>
      </c>
      <c r="G84" s="15"/>
    </row>
    <row r="85" spans="1:7" x14ac:dyDescent="0.25">
      <c r="A85" s="12" t="s">
        <v>1926</v>
      </c>
      <c r="B85" s="30" t="s">
        <v>1927</v>
      </c>
      <c r="C85" s="30" t="s">
        <v>1168</v>
      </c>
      <c r="D85" s="13">
        <v>48297</v>
      </c>
      <c r="E85" s="14">
        <v>70.66</v>
      </c>
      <c r="F85" s="15">
        <v>2.2000000000000001E-3</v>
      </c>
      <c r="G85" s="15"/>
    </row>
    <row r="86" spans="1:7" x14ac:dyDescent="0.25">
      <c r="A86" s="12" t="s">
        <v>1928</v>
      </c>
      <c r="B86" s="30" t="s">
        <v>1929</v>
      </c>
      <c r="C86" s="30" t="s">
        <v>1367</v>
      </c>
      <c r="D86" s="13">
        <v>1500</v>
      </c>
      <c r="E86" s="14">
        <v>16.25</v>
      </c>
      <c r="F86" s="15">
        <v>5.0000000000000001E-4</v>
      </c>
      <c r="G86" s="15"/>
    </row>
    <row r="87" spans="1:7" x14ac:dyDescent="0.25">
      <c r="A87" s="12" t="s">
        <v>1489</v>
      </c>
      <c r="B87" s="30" t="s">
        <v>1490</v>
      </c>
      <c r="C87" s="30" t="s">
        <v>1491</v>
      </c>
      <c r="D87" s="13">
        <v>1</v>
      </c>
      <c r="E87" s="14">
        <v>0.01</v>
      </c>
      <c r="F87" s="15">
        <v>0</v>
      </c>
      <c r="G87" s="15"/>
    </row>
    <row r="88" spans="1:7" x14ac:dyDescent="0.25">
      <c r="A88" s="16" t="s">
        <v>124</v>
      </c>
      <c r="B88" s="31"/>
      <c r="C88" s="31"/>
      <c r="D88" s="17"/>
      <c r="E88" s="37">
        <v>30682.99</v>
      </c>
      <c r="F88" s="38">
        <v>0.97070000000000001</v>
      </c>
      <c r="G88" s="20"/>
    </row>
    <row r="89" spans="1:7" x14ac:dyDescent="0.25">
      <c r="A89" s="16" t="s">
        <v>1546</v>
      </c>
      <c r="B89" s="30"/>
      <c r="C89" s="30"/>
      <c r="D89" s="13"/>
      <c r="E89" s="14"/>
      <c r="F89" s="15"/>
      <c r="G89" s="15"/>
    </row>
    <row r="90" spans="1:7" x14ac:dyDescent="0.25">
      <c r="A90" s="16" t="s">
        <v>124</v>
      </c>
      <c r="B90" s="30"/>
      <c r="C90" s="30"/>
      <c r="D90" s="13"/>
      <c r="E90" s="39" t="s">
        <v>118</v>
      </c>
      <c r="F90" s="40" t="s">
        <v>118</v>
      </c>
      <c r="G90" s="15"/>
    </row>
    <row r="91" spans="1:7" x14ac:dyDescent="0.25">
      <c r="A91" s="21" t="s">
        <v>156</v>
      </c>
      <c r="B91" s="32"/>
      <c r="C91" s="32"/>
      <c r="D91" s="22"/>
      <c r="E91" s="27">
        <v>30682.99</v>
      </c>
      <c r="F91" s="28">
        <v>0.97070000000000001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6" t="s">
        <v>160</v>
      </c>
      <c r="B94" s="30"/>
      <c r="C94" s="30"/>
      <c r="D94" s="13"/>
      <c r="E94" s="14"/>
      <c r="F94" s="15"/>
      <c r="G94" s="15"/>
    </row>
    <row r="95" spans="1:7" x14ac:dyDescent="0.25">
      <c r="A95" s="12" t="s">
        <v>161</v>
      </c>
      <c r="B95" s="30"/>
      <c r="C95" s="30"/>
      <c r="D95" s="13"/>
      <c r="E95" s="14">
        <v>951.83</v>
      </c>
      <c r="F95" s="15">
        <v>3.0099999999999998E-2</v>
      </c>
      <c r="G95" s="15">
        <v>6.6458000000000003E-2</v>
      </c>
    </row>
    <row r="96" spans="1:7" x14ac:dyDescent="0.25">
      <c r="A96" s="16" t="s">
        <v>124</v>
      </c>
      <c r="B96" s="31"/>
      <c r="C96" s="31"/>
      <c r="D96" s="17"/>
      <c r="E96" s="37">
        <v>951.83</v>
      </c>
      <c r="F96" s="38">
        <v>3.0099999999999998E-2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21" t="s">
        <v>156</v>
      </c>
      <c r="B98" s="32"/>
      <c r="C98" s="32"/>
      <c r="D98" s="22"/>
      <c r="E98" s="18">
        <v>951.83</v>
      </c>
      <c r="F98" s="19">
        <v>3.0099999999999998E-2</v>
      </c>
      <c r="G98" s="20"/>
    </row>
    <row r="99" spans="1:7" x14ac:dyDescent="0.25">
      <c r="A99" s="12" t="s">
        <v>162</v>
      </c>
      <c r="B99" s="30"/>
      <c r="C99" s="30"/>
      <c r="D99" s="13"/>
      <c r="E99" s="14">
        <v>0.1733055</v>
      </c>
      <c r="F99" s="15">
        <v>5.0000000000000004E-6</v>
      </c>
      <c r="G99" s="15"/>
    </row>
    <row r="100" spans="1:7" x14ac:dyDescent="0.25">
      <c r="A100" s="12" t="s">
        <v>163</v>
      </c>
      <c r="B100" s="30"/>
      <c r="C100" s="30"/>
      <c r="D100" s="13"/>
      <c r="E100" s="23">
        <v>-37.3033055</v>
      </c>
      <c r="F100" s="24">
        <v>-8.0500000000000005E-4</v>
      </c>
      <c r="G100" s="15">
        <v>6.6458000000000003E-2</v>
      </c>
    </row>
    <row r="101" spans="1:7" x14ac:dyDescent="0.25">
      <c r="A101" s="25" t="s">
        <v>164</v>
      </c>
      <c r="B101" s="33"/>
      <c r="C101" s="33"/>
      <c r="D101" s="26"/>
      <c r="E101" s="27">
        <v>31597.69</v>
      </c>
      <c r="F101" s="28">
        <v>1</v>
      </c>
      <c r="G101" s="28"/>
    </row>
    <row r="106" spans="1:7" x14ac:dyDescent="0.25">
      <c r="A106" s="1" t="s">
        <v>167</v>
      </c>
    </row>
    <row r="107" spans="1:7" x14ac:dyDescent="0.25">
      <c r="A107" s="47" t="s">
        <v>168</v>
      </c>
      <c r="B107" s="34" t="s">
        <v>118</v>
      </c>
    </row>
    <row r="108" spans="1:7" x14ac:dyDescent="0.25">
      <c r="A108" t="s">
        <v>169</v>
      </c>
    </row>
    <row r="109" spans="1:7" x14ac:dyDescent="0.25">
      <c r="A109" t="s">
        <v>170</v>
      </c>
      <c r="B109" t="s">
        <v>171</v>
      </c>
      <c r="C109" t="s">
        <v>171</v>
      </c>
    </row>
    <row r="110" spans="1:7" x14ac:dyDescent="0.25">
      <c r="B110" s="48">
        <v>45322</v>
      </c>
      <c r="C110" s="48">
        <v>45351</v>
      </c>
    </row>
    <row r="111" spans="1:7" x14ac:dyDescent="0.25">
      <c r="A111" t="s">
        <v>175</v>
      </c>
      <c r="B111">
        <v>106.06</v>
      </c>
      <c r="C111">
        <v>108.25</v>
      </c>
      <c r="E111" s="2"/>
    </row>
    <row r="112" spans="1:7" x14ac:dyDescent="0.25">
      <c r="A112" t="s">
        <v>176</v>
      </c>
      <c r="B112">
        <v>35.86</v>
      </c>
      <c r="C112">
        <v>36.6</v>
      </c>
      <c r="E112" s="2"/>
    </row>
    <row r="113" spans="1:5" x14ac:dyDescent="0.25">
      <c r="A113" t="s">
        <v>657</v>
      </c>
      <c r="B113">
        <v>91.85</v>
      </c>
      <c r="C113">
        <v>93.62</v>
      </c>
      <c r="E113" s="2"/>
    </row>
    <row r="114" spans="1:5" x14ac:dyDescent="0.25">
      <c r="A114" t="s">
        <v>658</v>
      </c>
      <c r="B114">
        <v>24.58</v>
      </c>
      <c r="C114">
        <v>25.06</v>
      </c>
      <c r="E114" s="2"/>
    </row>
    <row r="115" spans="1:5" x14ac:dyDescent="0.25">
      <c r="E115" s="2"/>
    </row>
    <row r="116" spans="1:5" x14ac:dyDescent="0.25">
      <c r="A116" t="s">
        <v>186</v>
      </c>
      <c r="B116" s="34" t="s">
        <v>118</v>
      </c>
    </row>
    <row r="117" spans="1:5" x14ac:dyDescent="0.25">
      <c r="A117" t="s">
        <v>187</v>
      </c>
      <c r="B117" s="34" t="s">
        <v>118</v>
      </c>
    </row>
    <row r="118" spans="1:5" ht="30" customHeight="1" x14ac:dyDescent="0.25">
      <c r="A118" s="47" t="s">
        <v>188</v>
      </c>
      <c r="B118" s="34" t="s">
        <v>118</v>
      </c>
    </row>
    <row r="119" spans="1:5" ht="30" customHeight="1" x14ac:dyDescent="0.25">
      <c r="A119" s="47" t="s">
        <v>189</v>
      </c>
      <c r="B119" s="34" t="s">
        <v>118</v>
      </c>
    </row>
    <row r="120" spans="1:5" x14ac:dyDescent="0.25">
      <c r="A120" t="s">
        <v>1768</v>
      </c>
      <c r="B120" s="49">
        <v>0.34497499999999998</v>
      </c>
    </row>
    <row r="121" spans="1:5" ht="45" customHeight="1" x14ac:dyDescent="0.25">
      <c r="A121" s="47" t="s">
        <v>191</v>
      </c>
      <c r="B121" s="34" t="s">
        <v>118</v>
      </c>
    </row>
    <row r="122" spans="1:5" ht="30" customHeight="1" x14ac:dyDescent="0.25">
      <c r="A122" s="47" t="s">
        <v>192</v>
      </c>
      <c r="B122" s="34" t="s">
        <v>118</v>
      </c>
    </row>
    <row r="123" spans="1:5" ht="30" customHeight="1" x14ac:dyDescent="0.25">
      <c r="A123" s="47" t="s">
        <v>193</v>
      </c>
      <c r="B123" s="34" t="s">
        <v>118</v>
      </c>
    </row>
    <row r="124" spans="1:5" x14ac:dyDescent="0.25">
      <c r="A124" t="s">
        <v>194</v>
      </c>
      <c r="B124" s="34" t="s">
        <v>118</v>
      </c>
    </row>
    <row r="125" spans="1:5" x14ac:dyDescent="0.25">
      <c r="A125" t="s">
        <v>195</v>
      </c>
      <c r="B125" s="34" t="s">
        <v>118</v>
      </c>
    </row>
    <row r="127" spans="1:5" ht="69.95" customHeight="1" x14ac:dyDescent="0.25">
      <c r="A127" s="71" t="s">
        <v>205</v>
      </c>
      <c r="B127" s="71" t="s">
        <v>206</v>
      </c>
      <c r="C127" s="71" t="s">
        <v>5</v>
      </c>
      <c r="D127" s="71" t="s">
        <v>6</v>
      </c>
    </row>
    <row r="128" spans="1:5" ht="69.95" customHeight="1" x14ac:dyDescent="0.25">
      <c r="A128" s="71" t="s">
        <v>1930</v>
      </c>
      <c r="B128" s="71"/>
      <c r="C128" s="71" t="s">
        <v>55</v>
      </c>
      <c r="D12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3"/>
  <sheetViews>
    <sheetView showGridLines="0" workbookViewId="0">
      <pane ySplit="4" topLeftCell="A115" activePane="bottomLeft" state="frozen"/>
      <selection pane="bottomLeft" activeCell="A120" sqref="A120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1931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1932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1222</v>
      </c>
      <c r="B8" s="30" t="s">
        <v>1223</v>
      </c>
      <c r="C8" s="30" t="s">
        <v>1168</v>
      </c>
      <c r="D8" s="13">
        <v>920644</v>
      </c>
      <c r="E8" s="14">
        <v>9687.02</v>
      </c>
      <c r="F8" s="15">
        <v>3.4599999999999999E-2</v>
      </c>
      <c r="G8" s="15"/>
    </row>
    <row r="9" spans="1:8" x14ac:dyDescent="0.25">
      <c r="A9" s="12" t="s">
        <v>1166</v>
      </c>
      <c r="B9" s="30" t="s">
        <v>1167</v>
      </c>
      <c r="C9" s="30" t="s">
        <v>1168</v>
      </c>
      <c r="D9" s="13">
        <v>578913</v>
      </c>
      <c r="E9" s="14">
        <v>8124.47</v>
      </c>
      <c r="F9" s="15">
        <v>2.9000000000000001E-2</v>
      </c>
      <c r="G9" s="15"/>
    </row>
    <row r="10" spans="1:8" x14ac:dyDescent="0.25">
      <c r="A10" s="12" t="s">
        <v>1281</v>
      </c>
      <c r="B10" s="30" t="s">
        <v>1282</v>
      </c>
      <c r="C10" s="30" t="s">
        <v>1283</v>
      </c>
      <c r="D10" s="13">
        <v>228117</v>
      </c>
      <c r="E10" s="14">
        <v>7932.88</v>
      </c>
      <c r="F10" s="15">
        <v>2.8400000000000002E-2</v>
      </c>
      <c r="G10" s="15"/>
    </row>
    <row r="11" spans="1:8" x14ac:dyDescent="0.25">
      <c r="A11" s="12" t="s">
        <v>1396</v>
      </c>
      <c r="B11" s="30" t="s">
        <v>1397</v>
      </c>
      <c r="C11" s="30" t="s">
        <v>1198</v>
      </c>
      <c r="D11" s="13">
        <v>78963</v>
      </c>
      <c r="E11" s="14">
        <v>6814.78</v>
      </c>
      <c r="F11" s="15">
        <v>2.4400000000000002E-2</v>
      </c>
      <c r="G11" s="15"/>
    </row>
    <row r="12" spans="1:8" x14ac:dyDescent="0.25">
      <c r="A12" s="12" t="s">
        <v>1194</v>
      </c>
      <c r="B12" s="30" t="s">
        <v>1195</v>
      </c>
      <c r="C12" s="30" t="s">
        <v>1168</v>
      </c>
      <c r="D12" s="13">
        <v>900747</v>
      </c>
      <c r="E12" s="14">
        <v>6738.49</v>
      </c>
      <c r="F12" s="15">
        <v>2.41E-2</v>
      </c>
      <c r="G12" s="15"/>
    </row>
    <row r="13" spans="1:8" x14ac:dyDescent="0.25">
      <c r="A13" s="12" t="s">
        <v>1406</v>
      </c>
      <c r="B13" s="30" t="s">
        <v>1407</v>
      </c>
      <c r="C13" s="30" t="s">
        <v>1198</v>
      </c>
      <c r="D13" s="13">
        <v>800000</v>
      </c>
      <c r="E13" s="14">
        <v>6208.8</v>
      </c>
      <c r="F13" s="15">
        <v>2.2200000000000001E-2</v>
      </c>
      <c r="G13" s="15"/>
    </row>
    <row r="14" spans="1:8" x14ac:dyDescent="0.25">
      <c r="A14" s="12" t="s">
        <v>1169</v>
      </c>
      <c r="B14" s="30" t="s">
        <v>1170</v>
      </c>
      <c r="C14" s="30" t="s">
        <v>1171</v>
      </c>
      <c r="D14" s="13">
        <v>210478</v>
      </c>
      <c r="E14" s="14">
        <v>6149.33</v>
      </c>
      <c r="F14" s="15">
        <v>2.1999999999999999E-2</v>
      </c>
      <c r="G14" s="15"/>
    </row>
    <row r="15" spans="1:8" x14ac:dyDescent="0.25">
      <c r="A15" s="12" t="s">
        <v>1192</v>
      </c>
      <c r="B15" s="30" t="s">
        <v>1193</v>
      </c>
      <c r="C15" s="30" t="s">
        <v>1168</v>
      </c>
      <c r="D15" s="13">
        <v>3623665</v>
      </c>
      <c r="E15" s="14">
        <v>5449.99</v>
      </c>
      <c r="F15" s="15">
        <v>1.95E-2</v>
      </c>
      <c r="G15" s="15"/>
    </row>
    <row r="16" spans="1:8" x14ac:dyDescent="0.25">
      <c r="A16" s="12" t="s">
        <v>1933</v>
      </c>
      <c r="B16" s="30" t="s">
        <v>1934</v>
      </c>
      <c r="C16" s="30" t="s">
        <v>1356</v>
      </c>
      <c r="D16" s="13">
        <v>11923112</v>
      </c>
      <c r="E16" s="14">
        <v>5395.21</v>
      </c>
      <c r="F16" s="15">
        <v>1.9300000000000001E-2</v>
      </c>
      <c r="G16" s="15"/>
    </row>
    <row r="17" spans="1:7" x14ac:dyDescent="0.25">
      <c r="A17" s="12" t="s">
        <v>1178</v>
      </c>
      <c r="B17" s="30" t="s">
        <v>1179</v>
      </c>
      <c r="C17" s="30" t="s">
        <v>1180</v>
      </c>
      <c r="D17" s="13">
        <v>1194293</v>
      </c>
      <c r="E17" s="14">
        <v>5215.4799999999996</v>
      </c>
      <c r="F17" s="15">
        <v>1.8599999999999998E-2</v>
      </c>
      <c r="G17" s="15"/>
    </row>
    <row r="18" spans="1:7" x14ac:dyDescent="0.25">
      <c r="A18" s="12" t="s">
        <v>1261</v>
      </c>
      <c r="B18" s="30" t="s">
        <v>1262</v>
      </c>
      <c r="C18" s="30" t="s">
        <v>1263</v>
      </c>
      <c r="D18" s="13">
        <v>76729</v>
      </c>
      <c r="E18" s="14">
        <v>5128.45</v>
      </c>
      <c r="F18" s="15">
        <v>1.83E-2</v>
      </c>
      <c r="G18" s="15"/>
    </row>
    <row r="19" spans="1:7" x14ac:dyDescent="0.25">
      <c r="A19" s="12" t="s">
        <v>1447</v>
      </c>
      <c r="B19" s="30" t="s">
        <v>1448</v>
      </c>
      <c r="C19" s="30" t="s">
        <v>1274</v>
      </c>
      <c r="D19" s="13">
        <v>129592</v>
      </c>
      <c r="E19" s="14">
        <v>5030.5</v>
      </c>
      <c r="F19" s="15">
        <v>1.7999999999999999E-2</v>
      </c>
      <c r="G19" s="15"/>
    </row>
    <row r="20" spans="1:7" x14ac:dyDescent="0.25">
      <c r="A20" s="12" t="s">
        <v>1357</v>
      </c>
      <c r="B20" s="30" t="s">
        <v>1358</v>
      </c>
      <c r="C20" s="30" t="s">
        <v>1307</v>
      </c>
      <c r="D20" s="13">
        <v>1216675</v>
      </c>
      <c r="E20" s="14">
        <v>4943.3500000000004</v>
      </c>
      <c r="F20" s="15">
        <v>1.77E-2</v>
      </c>
      <c r="G20" s="15"/>
    </row>
    <row r="21" spans="1:7" x14ac:dyDescent="0.25">
      <c r="A21" s="12" t="s">
        <v>1286</v>
      </c>
      <c r="B21" s="30" t="s">
        <v>1287</v>
      </c>
      <c r="C21" s="30" t="s">
        <v>1191</v>
      </c>
      <c r="D21" s="13">
        <v>2274040</v>
      </c>
      <c r="E21" s="14">
        <v>4664.0600000000004</v>
      </c>
      <c r="F21" s="15">
        <v>1.67E-2</v>
      </c>
      <c r="G21" s="15"/>
    </row>
    <row r="22" spans="1:7" x14ac:dyDescent="0.25">
      <c r="A22" s="12" t="s">
        <v>1801</v>
      </c>
      <c r="B22" s="30" t="s">
        <v>1802</v>
      </c>
      <c r="C22" s="30" t="s">
        <v>1168</v>
      </c>
      <c r="D22" s="13">
        <v>868132</v>
      </c>
      <c r="E22" s="14">
        <v>4559</v>
      </c>
      <c r="F22" s="15">
        <v>1.6299999999999999E-2</v>
      </c>
      <c r="G22" s="15"/>
    </row>
    <row r="23" spans="1:7" x14ac:dyDescent="0.25">
      <c r="A23" s="12" t="s">
        <v>1786</v>
      </c>
      <c r="B23" s="30" t="s">
        <v>1787</v>
      </c>
      <c r="C23" s="30" t="s">
        <v>1326</v>
      </c>
      <c r="D23" s="13">
        <v>565710</v>
      </c>
      <c r="E23" s="14">
        <v>4488.0600000000004</v>
      </c>
      <c r="F23" s="15">
        <v>1.6E-2</v>
      </c>
      <c r="G23" s="15"/>
    </row>
    <row r="24" spans="1:7" x14ac:dyDescent="0.25">
      <c r="A24" s="12" t="s">
        <v>1778</v>
      </c>
      <c r="B24" s="30" t="s">
        <v>1779</v>
      </c>
      <c r="C24" s="30" t="s">
        <v>1274</v>
      </c>
      <c r="D24" s="13">
        <v>2655874</v>
      </c>
      <c r="E24" s="14">
        <v>4394.1400000000003</v>
      </c>
      <c r="F24" s="15">
        <v>1.5699999999999999E-2</v>
      </c>
      <c r="G24" s="15"/>
    </row>
    <row r="25" spans="1:7" x14ac:dyDescent="0.25">
      <c r="A25" s="12" t="s">
        <v>1196</v>
      </c>
      <c r="B25" s="30" t="s">
        <v>1197</v>
      </c>
      <c r="C25" s="30" t="s">
        <v>1198</v>
      </c>
      <c r="D25" s="13">
        <v>65234</v>
      </c>
      <c r="E25" s="14">
        <v>4275.47</v>
      </c>
      <c r="F25" s="15">
        <v>1.5299999999999999E-2</v>
      </c>
      <c r="G25" s="15"/>
    </row>
    <row r="26" spans="1:7" x14ac:dyDescent="0.25">
      <c r="A26" s="12" t="s">
        <v>1319</v>
      </c>
      <c r="B26" s="30" t="s">
        <v>1320</v>
      </c>
      <c r="C26" s="30" t="s">
        <v>1240</v>
      </c>
      <c r="D26" s="13">
        <v>269488</v>
      </c>
      <c r="E26" s="14">
        <v>4252.3900000000003</v>
      </c>
      <c r="F26" s="15">
        <v>1.52E-2</v>
      </c>
      <c r="G26" s="15"/>
    </row>
    <row r="27" spans="1:7" x14ac:dyDescent="0.25">
      <c r="A27" s="12" t="s">
        <v>1184</v>
      </c>
      <c r="B27" s="30" t="s">
        <v>1185</v>
      </c>
      <c r="C27" s="30" t="s">
        <v>1168</v>
      </c>
      <c r="D27" s="13">
        <v>1574966</v>
      </c>
      <c r="E27" s="14">
        <v>4180.75</v>
      </c>
      <c r="F27" s="15">
        <v>1.49E-2</v>
      </c>
      <c r="G27" s="15"/>
    </row>
    <row r="28" spans="1:7" x14ac:dyDescent="0.25">
      <c r="A28" s="12" t="s">
        <v>1372</v>
      </c>
      <c r="B28" s="30" t="s">
        <v>1373</v>
      </c>
      <c r="C28" s="30" t="s">
        <v>1208</v>
      </c>
      <c r="D28" s="13">
        <v>530924</v>
      </c>
      <c r="E28" s="14">
        <v>4111.74</v>
      </c>
      <c r="F28" s="15">
        <v>1.47E-2</v>
      </c>
      <c r="G28" s="15"/>
    </row>
    <row r="29" spans="1:7" x14ac:dyDescent="0.25">
      <c r="A29" s="12" t="s">
        <v>1275</v>
      </c>
      <c r="B29" s="30" t="s">
        <v>1276</v>
      </c>
      <c r="C29" s="30" t="s">
        <v>1214</v>
      </c>
      <c r="D29" s="13">
        <v>432487</v>
      </c>
      <c r="E29" s="14">
        <v>4109.49</v>
      </c>
      <c r="F29" s="15">
        <v>1.47E-2</v>
      </c>
      <c r="G29" s="15"/>
    </row>
    <row r="30" spans="1:7" x14ac:dyDescent="0.25">
      <c r="A30" s="12" t="s">
        <v>1327</v>
      </c>
      <c r="B30" s="30" t="s">
        <v>1328</v>
      </c>
      <c r="C30" s="30" t="s">
        <v>1226</v>
      </c>
      <c r="D30" s="13">
        <v>524168</v>
      </c>
      <c r="E30" s="14">
        <v>4068.85</v>
      </c>
      <c r="F30" s="15">
        <v>1.4500000000000001E-2</v>
      </c>
      <c r="G30" s="15"/>
    </row>
    <row r="31" spans="1:7" x14ac:dyDescent="0.25">
      <c r="A31" s="12" t="s">
        <v>1299</v>
      </c>
      <c r="B31" s="30" t="s">
        <v>1300</v>
      </c>
      <c r="C31" s="30" t="s">
        <v>1301</v>
      </c>
      <c r="D31" s="13">
        <v>143278</v>
      </c>
      <c r="E31" s="14">
        <v>3923.88</v>
      </c>
      <c r="F31" s="15">
        <v>1.4E-2</v>
      </c>
      <c r="G31" s="15"/>
    </row>
    <row r="32" spans="1:7" x14ac:dyDescent="0.25">
      <c r="A32" s="12" t="s">
        <v>1428</v>
      </c>
      <c r="B32" s="30" t="s">
        <v>1429</v>
      </c>
      <c r="C32" s="30" t="s">
        <v>1221</v>
      </c>
      <c r="D32" s="13">
        <v>843799</v>
      </c>
      <c r="E32" s="14">
        <v>3914.38</v>
      </c>
      <c r="F32" s="15">
        <v>1.4E-2</v>
      </c>
      <c r="G32" s="15"/>
    </row>
    <row r="33" spans="1:7" x14ac:dyDescent="0.25">
      <c r="A33" s="12" t="s">
        <v>1868</v>
      </c>
      <c r="B33" s="30" t="s">
        <v>1869</v>
      </c>
      <c r="C33" s="30" t="s">
        <v>1301</v>
      </c>
      <c r="D33" s="13">
        <v>241666</v>
      </c>
      <c r="E33" s="14">
        <v>3739.9</v>
      </c>
      <c r="F33" s="15">
        <v>1.34E-2</v>
      </c>
      <c r="G33" s="15"/>
    </row>
    <row r="34" spans="1:7" x14ac:dyDescent="0.25">
      <c r="A34" s="12" t="s">
        <v>1935</v>
      </c>
      <c r="B34" s="30" t="s">
        <v>1936</v>
      </c>
      <c r="C34" s="30" t="s">
        <v>1271</v>
      </c>
      <c r="D34" s="13">
        <v>542402</v>
      </c>
      <c r="E34" s="14">
        <v>3739.05</v>
      </c>
      <c r="F34" s="15">
        <v>1.34E-2</v>
      </c>
      <c r="G34" s="15"/>
    </row>
    <row r="35" spans="1:7" x14ac:dyDescent="0.25">
      <c r="A35" s="12" t="s">
        <v>1359</v>
      </c>
      <c r="B35" s="30" t="s">
        <v>1360</v>
      </c>
      <c r="C35" s="30" t="s">
        <v>1208</v>
      </c>
      <c r="D35" s="13">
        <v>331865</v>
      </c>
      <c r="E35" s="14">
        <v>3614.67</v>
      </c>
      <c r="F35" s="15">
        <v>1.29E-2</v>
      </c>
      <c r="G35" s="15"/>
    </row>
    <row r="36" spans="1:7" x14ac:dyDescent="0.25">
      <c r="A36" s="12" t="s">
        <v>1799</v>
      </c>
      <c r="B36" s="30" t="s">
        <v>1800</v>
      </c>
      <c r="C36" s="30" t="s">
        <v>1271</v>
      </c>
      <c r="D36" s="13">
        <v>531885</v>
      </c>
      <c r="E36" s="14">
        <v>3561.5</v>
      </c>
      <c r="F36" s="15">
        <v>1.2699999999999999E-2</v>
      </c>
      <c r="G36" s="15"/>
    </row>
    <row r="37" spans="1:7" x14ac:dyDescent="0.25">
      <c r="A37" s="12" t="s">
        <v>1201</v>
      </c>
      <c r="B37" s="30" t="s">
        <v>1202</v>
      </c>
      <c r="C37" s="30" t="s">
        <v>1188</v>
      </c>
      <c r="D37" s="13">
        <v>315632</v>
      </c>
      <c r="E37" s="14">
        <v>3545.65</v>
      </c>
      <c r="F37" s="15">
        <v>1.2699999999999999E-2</v>
      </c>
      <c r="G37" s="15"/>
    </row>
    <row r="38" spans="1:7" x14ac:dyDescent="0.25">
      <c r="A38" s="12" t="s">
        <v>1374</v>
      </c>
      <c r="B38" s="30" t="s">
        <v>1375</v>
      </c>
      <c r="C38" s="30" t="s">
        <v>1198</v>
      </c>
      <c r="D38" s="13">
        <v>270080</v>
      </c>
      <c r="E38" s="14">
        <v>3440.41</v>
      </c>
      <c r="F38" s="15">
        <v>1.23E-2</v>
      </c>
      <c r="G38" s="15"/>
    </row>
    <row r="39" spans="1:7" x14ac:dyDescent="0.25">
      <c r="A39" s="12" t="s">
        <v>1337</v>
      </c>
      <c r="B39" s="30" t="s">
        <v>1338</v>
      </c>
      <c r="C39" s="30" t="s">
        <v>1331</v>
      </c>
      <c r="D39" s="13">
        <v>169350</v>
      </c>
      <c r="E39" s="14">
        <v>3429.17</v>
      </c>
      <c r="F39" s="15">
        <v>1.23E-2</v>
      </c>
      <c r="G39" s="15"/>
    </row>
    <row r="40" spans="1:7" x14ac:dyDescent="0.25">
      <c r="A40" s="12" t="s">
        <v>1782</v>
      </c>
      <c r="B40" s="30" t="s">
        <v>1783</v>
      </c>
      <c r="C40" s="30" t="s">
        <v>1263</v>
      </c>
      <c r="D40" s="13">
        <v>267364</v>
      </c>
      <c r="E40" s="14">
        <v>3412.5</v>
      </c>
      <c r="F40" s="15">
        <v>1.2200000000000001E-2</v>
      </c>
      <c r="G40" s="15"/>
    </row>
    <row r="41" spans="1:7" x14ac:dyDescent="0.25">
      <c r="A41" s="12" t="s">
        <v>1536</v>
      </c>
      <c r="B41" s="30" t="s">
        <v>1537</v>
      </c>
      <c r="C41" s="30" t="s">
        <v>1331</v>
      </c>
      <c r="D41" s="13">
        <v>34098</v>
      </c>
      <c r="E41" s="14">
        <v>3373.11</v>
      </c>
      <c r="F41" s="15">
        <v>1.21E-2</v>
      </c>
      <c r="G41" s="15"/>
    </row>
    <row r="42" spans="1:7" x14ac:dyDescent="0.25">
      <c r="A42" s="12" t="s">
        <v>1862</v>
      </c>
      <c r="B42" s="30" t="s">
        <v>1863</v>
      </c>
      <c r="C42" s="30" t="s">
        <v>1491</v>
      </c>
      <c r="D42" s="13">
        <v>121873</v>
      </c>
      <c r="E42" s="14">
        <v>3364.55</v>
      </c>
      <c r="F42" s="15">
        <v>1.2E-2</v>
      </c>
      <c r="G42" s="15"/>
    </row>
    <row r="43" spans="1:7" x14ac:dyDescent="0.25">
      <c r="A43" s="12" t="s">
        <v>1772</v>
      </c>
      <c r="B43" s="30" t="s">
        <v>1773</v>
      </c>
      <c r="C43" s="30" t="s">
        <v>1491</v>
      </c>
      <c r="D43" s="13">
        <v>334022</v>
      </c>
      <c r="E43" s="14">
        <v>3343.39</v>
      </c>
      <c r="F43" s="15">
        <v>1.2E-2</v>
      </c>
      <c r="G43" s="15"/>
    </row>
    <row r="44" spans="1:7" x14ac:dyDescent="0.25">
      <c r="A44" s="12" t="s">
        <v>1354</v>
      </c>
      <c r="B44" s="30" t="s">
        <v>1355</v>
      </c>
      <c r="C44" s="30" t="s">
        <v>1356</v>
      </c>
      <c r="D44" s="13">
        <v>61270</v>
      </c>
      <c r="E44" s="14">
        <v>3336.12</v>
      </c>
      <c r="F44" s="15">
        <v>1.1900000000000001E-2</v>
      </c>
      <c r="G44" s="15"/>
    </row>
    <row r="45" spans="1:7" x14ac:dyDescent="0.25">
      <c r="A45" s="12" t="s">
        <v>1217</v>
      </c>
      <c r="B45" s="30" t="s">
        <v>1218</v>
      </c>
      <c r="C45" s="30" t="s">
        <v>1208</v>
      </c>
      <c r="D45" s="13">
        <v>810985</v>
      </c>
      <c r="E45" s="14">
        <v>3249.62</v>
      </c>
      <c r="F45" s="15">
        <v>1.1599999999999999E-2</v>
      </c>
      <c r="G45" s="15"/>
    </row>
    <row r="46" spans="1:7" x14ac:dyDescent="0.25">
      <c r="A46" s="12" t="s">
        <v>1420</v>
      </c>
      <c r="B46" s="30" t="s">
        <v>1421</v>
      </c>
      <c r="C46" s="30" t="s">
        <v>1208</v>
      </c>
      <c r="D46" s="13">
        <v>132973</v>
      </c>
      <c r="E46" s="14">
        <v>3242.68</v>
      </c>
      <c r="F46" s="15">
        <v>1.1599999999999999E-2</v>
      </c>
      <c r="G46" s="15"/>
    </row>
    <row r="47" spans="1:7" x14ac:dyDescent="0.25">
      <c r="A47" s="12" t="s">
        <v>1181</v>
      </c>
      <c r="B47" s="30" t="s">
        <v>1182</v>
      </c>
      <c r="C47" s="30" t="s">
        <v>1183</v>
      </c>
      <c r="D47" s="13">
        <v>934370</v>
      </c>
      <c r="E47" s="14">
        <v>3135.75</v>
      </c>
      <c r="F47" s="15">
        <v>1.12E-2</v>
      </c>
      <c r="G47" s="15"/>
    </row>
    <row r="48" spans="1:7" x14ac:dyDescent="0.25">
      <c r="A48" s="12" t="s">
        <v>1855</v>
      </c>
      <c r="B48" s="30" t="s">
        <v>1856</v>
      </c>
      <c r="C48" s="30" t="s">
        <v>1214</v>
      </c>
      <c r="D48" s="13">
        <v>161053</v>
      </c>
      <c r="E48" s="14">
        <v>3112.19</v>
      </c>
      <c r="F48" s="15">
        <v>1.11E-2</v>
      </c>
      <c r="G48" s="15"/>
    </row>
    <row r="49" spans="1:7" x14ac:dyDescent="0.25">
      <c r="A49" s="12" t="s">
        <v>1882</v>
      </c>
      <c r="B49" s="30" t="s">
        <v>1883</v>
      </c>
      <c r="C49" s="30" t="s">
        <v>1301</v>
      </c>
      <c r="D49" s="13">
        <v>96674</v>
      </c>
      <c r="E49" s="14">
        <v>3103.96</v>
      </c>
      <c r="F49" s="15">
        <v>1.11E-2</v>
      </c>
      <c r="G49" s="15"/>
    </row>
    <row r="50" spans="1:7" x14ac:dyDescent="0.25">
      <c r="A50" s="12" t="s">
        <v>1502</v>
      </c>
      <c r="B50" s="30" t="s">
        <v>1503</v>
      </c>
      <c r="C50" s="30" t="s">
        <v>1326</v>
      </c>
      <c r="D50" s="13">
        <v>426070</v>
      </c>
      <c r="E50" s="14">
        <v>3008.27</v>
      </c>
      <c r="F50" s="15">
        <v>1.0800000000000001E-2</v>
      </c>
      <c r="G50" s="15"/>
    </row>
    <row r="51" spans="1:7" x14ac:dyDescent="0.25">
      <c r="A51" s="12" t="s">
        <v>1295</v>
      </c>
      <c r="B51" s="30" t="s">
        <v>1296</v>
      </c>
      <c r="C51" s="30" t="s">
        <v>1198</v>
      </c>
      <c r="D51" s="13">
        <v>114816</v>
      </c>
      <c r="E51" s="14">
        <v>3005.14</v>
      </c>
      <c r="F51" s="15">
        <v>1.0699999999999999E-2</v>
      </c>
      <c r="G51" s="15"/>
    </row>
    <row r="52" spans="1:7" x14ac:dyDescent="0.25">
      <c r="A52" s="12" t="s">
        <v>1311</v>
      </c>
      <c r="B52" s="30" t="s">
        <v>1312</v>
      </c>
      <c r="C52" s="30" t="s">
        <v>1214</v>
      </c>
      <c r="D52" s="13">
        <v>140236</v>
      </c>
      <c r="E52" s="14">
        <v>2999.93</v>
      </c>
      <c r="F52" s="15">
        <v>1.0699999999999999E-2</v>
      </c>
      <c r="G52" s="15"/>
    </row>
    <row r="53" spans="1:7" x14ac:dyDescent="0.25">
      <c r="A53" s="12" t="s">
        <v>1253</v>
      </c>
      <c r="B53" s="30" t="s">
        <v>1254</v>
      </c>
      <c r="C53" s="30" t="s">
        <v>1208</v>
      </c>
      <c r="D53" s="13">
        <v>46017</v>
      </c>
      <c r="E53" s="14">
        <v>2988.97</v>
      </c>
      <c r="F53" s="15">
        <v>1.0699999999999999E-2</v>
      </c>
      <c r="G53" s="15"/>
    </row>
    <row r="54" spans="1:7" x14ac:dyDescent="0.25">
      <c r="A54" s="12" t="s">
        <v>1477</v>
      </c>
      <c r="B54" s="30" t="s">
        <v>1478</v>
      </c>
      <c r="C54" s="30" t="s">
        <v>1208</v>
      </c>
      <c r="D54" s="13">
        <v>1042925</v>
      </c>
      <c r="E54" s="14">
        <v>2955.65</v>
      </c>
      <c r="F54" s="15">
        <v>1.06E-2</v>
      </c>
      <c r="G54" s="15"/>
    </row>
    <row r="55" spans="1:7" x14ac:dyDescent="0.25">
      <c r="A55" s="12" t="s">
        <v>1370</v>
      </c>
      <c r="B55" s="30" t="s">
        <v>1371</v>
      </c>
      <c r="C55" s="30" t="s">
        <v>1266</v>
      </c>
      <c r="D55" s="13">
        <v>188169</v>
      </c>
      <c r="E55" s="14">
        <v>2921.42</v>
      </c>
      <c r="F55" s="15">
        <v>1.04E-2</v>
      </c>
      <c r="G55" s="15"/>
    </row>
    <row r="56" spans="1:7" x14ac:dyDescent="0.25">
      <c r="A56" s="12" t="s">
        <v>1937</v>
      </c>
      <c r="B56" s="30" t="s">
        <v>1938</v>
      </c>
      <c r="C56" s="30" t="s">
        <v>1263</v>
      </c>
      <c r="D56" s="13">
        <v>410411</v>
      </c>
      <c r="E56" s="14">
        <v>2903.25</v>
      </c>
      <c r="F56" s="15">
        <v>1.04E-2</v>
      </c>
      <c r="G56" s="15"/>
    </row>
    <row r="57" spans="1:7" x14ac:dyDescent="0.25">
      <c r="A57" s="12" t="s">
        <v>1269</v>
      </c>
      <c r="B57" s="30" t="s">
        <v>1270</v>
      </c>
      <c r="C57" s="30" t="s">
        <v>1271</v>
      </c>
      <c r="D57" s="13">
        <v>2417344</v>
      </c>
      <c r="E57" s="14">
        <v>2881.47</v>
      </c>
      <c r="F57" s="15">
        <v>1.03E-2</v>
      </c>
      <c r="G57" s="15"/>
    </row>
    <row r="58" spans="1:7" x14ac:dyDescent="0.25">
      <c r="A58" s="12" t="s">
        <v>1500</v>
      </c>
      <c r="B58" s="30" t="s">
        <v>1501</v>
      </c>
      <c r="C58" s="30" t="s">
        <v>1466</v>
      </c>
      <c r="D58" s="13">
        <v>78321</v>
      </c>
      <c r="E58" s="14">
        <v>2876.5</v>
      </c>
      <c r="F58" s="15">
        <v>1.03E-2</v>
      </c>
      <c r="G58" s="15"/>
    </row>
    <row r="59" spans="1:7" x14ac:dyDescent="0.25">
      <c r="A59" s="12" t="s">
        <v>1508</v>
      </c>
      <c r="B59" s="30" t="s">
        <v>1509</v>
      </c>
      <c r="C59" s="30" t="s">
        <v>1205</v>
      </c>
      <c r="D59" s="13">
        <v>568237</v>
      </c>
      <c r="E59" s="14">
        <v>2863.06</v>
      </c>
      <c r="F59" s="15">
        <v>1.0200000000000001E-2</v>
      </c>
      <c r="G59" s="15"/>
    </row>
    <row r="60" spans="1:7" x14ac:dyDescent="0.25">
      <c r="A60" s="12" t="s">
        <v>1412</v>
      </c>
      <c r="B60" s="30" t="s">
        <v>1413</v>
      </c>
      <c r="C60" s="30" t="s">
        <v>1198</v>
      </c>
      <c r="D60" s="13">
        <v>170167</v>
      </c>
      <c r="E60" s="14">
        <v>2848.43</v>
      </c>
      <c r="F60" s="15">
        <v>1.0200000000000001E-2</v>
      </c>
      <c r="G60" s="15"/>
    </row>
    <row r="61" spans="1:7" x14ac:dyDescent="0.25">
      <c r="A61" s="12" t="s">
        <v>1199</v>
      </c>
      <c r="B61" s="30" t="s">
        <v>1200</v>
      </c>
      <c r="C61" s="30" t="s">
        <v>1168</v>
      </c>
      <c r="D61" s="13">
        <v>193081</v>
      </c>
      <c r="E61" s="14">
        <v>2847.75</v>
      </c>
      <c r="F61" s="15">
        <v>1.0200000000000001E-2</v>
      </c>
      <c r="G61" s="15"/>
    </row>
    <row r="62" spans="1:7" x14ac:dyDescent="0.25">
      <c r="A62" s="12" t="s">
        <v>1483</v>
      </c>
      <c r="B62" s="30" t="s">
        <v>1484</v>
      </c>
      <c r="C62" s="30" t="s">
        <v>1198</v>
      </c>
      <c r="D62" s="13">
        <v>52963</v>
      </c>
      <c r="E62" s="14">
        <v>2807.49</v>
      </c>
      <c r="F62" s="15">
        <v>0.01</v>
      </c>
      <c r="G62" s="15"/>
    </row>
    <row r="63" spans="1:7" x14ac:dyDescent="0.25">
      <c r="A63" s="12" t="s">
        <v>1440</v>
      </c>
      <c r="B63" s="30" t="s">
        <v>1441</v>
      </c>
      <c r="C63" s="30" t="s">
        <v>1310</v>
      </c>
      <c r="D63" s="13">
        <v>92929</v>
      </c>
      <c r="E63" s="14">
        <v>2807.48</v>
      </c>
      <c r="F63" s="15">
        <v>0.01</v>
      </c>
      <c r="G63" s="15"/>
    </row>
    <row r="64" spans="1:7" x14ac:dyDescent="0.25">
      <c r="A64" s="12" t="s">
        <v>1434</v>
      </c>
      <c r="B64" s="30" t="s">
        <v>1435</v>
      </c>
      <c r="C64" s="30" t="s">
        <v>1331</v>
      </c>
      <c r="D64" s="13">
        <v>61595</v>
      </c>
      <c r="E64" s="14">
        <v>2780.95</v>
      </c>
      <c r="F64" s="15">
        <v>9.9000000000000008E-3</v>
      </c>
      <c r="G64" s="15"/>
    </row>
    <row r="65" spans="1:7" x14ac:dyDescent="0.25">
      <c r="A65" s="12" t="s">
        <v>1939</v>
      </c>
      <c r="B65" s="30" t="s">
        <v>1940</v>
      </c>
      <c r="C65" s="30" t="s">
        <v>1301</v>
      </c>
      <c r="D65" s="13">
        <v>132680</v>
      </c>
      <c r="E65" s="14">
        <v>2771.15</v>
      </c>
      <c r="F65" s="15">
        <v>9.9000000000000008E-3</v>
      </c>
      <c r="G65" s="15"/>
    </row>
    <row r="66" spans="1:7" x14ac:dyDescent="0.25">
      <c r="A66" s="12" t="s">
        <v>1941</v>
      </c>
      <c r="B66" s="30" t="s">
        <v>1942</v>
      </c>
      <c r="C66" s="30" t="s">
        <v>1326</v>
      </c>
      <c r="D66" s="13">
        <v>653693</v>
      </c>
      <c r="E66" s="14">
        <v>2667.07</v>
      </c>
      <c r="F66" s="15">
        <v>9.4999999999999998E-3</v>
      </c>
      <c r="G66" s="15"/>
    </row>
    <row r="67" spans="1:7" x14ac:dyDescent="0.25">
      <c r="A67" s="12" t="s">
        <v>1398</v>
      </c>
      <c r="B67" s="30" t="s">
        <v>1399</v>
      </c>
      <c r="C67" s="30" t="s">
        <v>1263</v>
      </c>
      <c r="D67" s="13">
        <v>68102</v>
      </c>
      <c r="E67" s="14">
        <v>2468.29</v>
      </c>
      <c r="F67" s="15">
        <v>8.8000000000000005E-3</v>
      </c>
      <c r="G67" s="15"/>
    </row>
    <row r="68" spans="1:7" x14ac:dyDescent="0.25">
      <c r="A68" s="12" t="s">
        <v>1807</v>
      </c>
      <c r="B68" s="30" t="s">
        <v>1808</v>
      </c>
      <c r="C68" s="30" t="s">
        <v>1183</v>
      </c>
      <c r="D68" s="13">
        <v>461925</v>
      </c>
      <c r="E68" s="14">
        <v>2347.96</v>
      </c>
      <c r="F68" s="15">
        <v>8.3999999999999995E-3</v>
      </c>
      <c r="G68" s="15"/>
    </row>
    <row r="69" spans="1:7" x14ac:dyDescent="0.25">
      <c r="A69" s="12" t="s">
        <v>1943</v>
      </c>
      <c r="B69" s="30" t="s">
        <v>1944</v>
      </c>
      <c r="C69" s="30" t="s">
        <v>1263</v>
      </c>
      <c r="D69" s="13">
        <v>202479</v>
      </c>
      <c r="E69" s="14">
        <v>2306.44</v>
      </c>
      <c r="F69" s="15">
        <v>8.2000000000000007E-3</v>
      </c>
      <c r="G69" s="15"/>
    </row>
    <row r="70" spans="1:7" x14ac:dyDescent="0.25">
      <c r="A70" s="12" t="s">
        <v>1888</v>
      </c>
      <c r="B70" s="30" t="s">
        <v>1889</v>
      </c>
      <c r="C70" s="30" t="s">
        <v>1263</v>
      </c>
      <c r="D70" s="13">
        <v>62549</v>
      </c>
      <c r="E70" s="14">
        <v>2303.4299999999998</v>
      </c>
      <c r="F70" s="15">
        <v>8.2000000000000007E-3</v>
      </c>
      <c r="G70" s="15"/>
    </row>
    <row r="71" spans="1:7" x14ac:dyDescent="0.25">
      <c r="A71" s="12" t="s">
        <v>1894</v>
      </c>
      <c r="B71" s="30" t="s">
        <v>1895</v>
      </c>
      <c r="C71" s="30" t="s">
        <v>1283</v>
      </c>
      <c r="D71" s="13">
        <v>45000</v>
      </c>
      <c r="E71" s="14">
        <v>2302.4299999999998</v>
      </c>
      <c r="F71" s="15">
        <v>8.2000000000000007E-3</v>
      </c>
      <c r="G71" s="15"/>
    </row>
    <row r="72" spans="1:7" x14ac:dyDescent="0.25">
      <c r="A72" s="12" t="s">
        <v>1418</v>
      </c>
      <c r="B72" s="30" t="s">
        <v>1419</v>
      </c>
      <c r="C72" s="30" t="s">
        <v>1240</v>
      </c>
      <c r="D72" s="13">
        <v>190570</v>
      </c>
      <c r="E72" s="14">
        <v>2273.98</v>
      </c>
      <c r="F72" s="15">
        <v>8.0999999999999996E-3</v>
      </c>
      <c r="G72" s="15"/>
    </row>
    <row r="73" spans="1:7" x14ac:dyDescent="0.25">
      <c r="A73" s="12" t="s">
        <v>1284</v>
      </c>
      <c r="B73" s="30" t="s">
        <v>1285</v>
      </c>
      <c r="C73" s="30" t="s">
        <v>1263</v>
      </c>
      <c r="D73" s="13">
        <v>201072</v>
      </c>
      <c r="E73" s="14">
        <v>2230.09</v>
      </c>
      <c r="F73" s="15">
        <v>8.0000000000000002E-3</v>
      </c>
      <c r="G73" s="15"/>
    </row>
    <row r="74" spans="1:7" x14ac:dyDescent="0.25">
      <c r="A74" s="12" t="s">
        <v>1414</v>
      </c>
      <c r="B74" s="30" t="s">
        <v>1415</v>
      </c>
      <c r="C74" s="30" t="s">
        <v>1301</v>
      </c>
      <c r="D74" s="13">
        <v>105405</v>
      </c>
      <c r="E74" s="14">
        <v>2180.9299999999998</v>
      </c>
      <c r="F74" s="15">
        <v>7.7999999999999996E-3</v>
      </c>
      <c r="G74" s="15"/>
    </row>
    <row r="75" spans="1:7" x14ac:dyDescent="0.25">
      <c r="A75" s="12" t="s">
        <v>1390</v>
      </c>
      <c r="B75" s="30" t="s">
        <v>1391</v>
      </c>
      <c r="C75" s="30" t="s">
        <v>1266</v>
      </c>
      <c r="D75" s="13">
        <v>220750</v>
      </c>
      <c r="E75" s="14">
        <v>2140.61</v>
      </c>
      <c r="F75" s="15">
        <v>7.7000000000000002E-3</v>
      </c>
      <c r="G75" s="15"/>
    </row>
    <row r="76" spans="1:7" x14ac:dyDescent="0.25">
      <c r="A76" s="12" t="s">
        <v>1920</v>
      </c>
      <c r="B76" s="30" t="s">
        <v>1921</v>
      </c>
      <c r="C76" s="30" t="s">
        <v>1323</v>
      </c>
      <c r="D76" s="13">
        <v>129702</v>
      </c>
      <c r="E76" s="14">
        <v>2036.06</v>
      </c>
      <c r="F76" s="15">
        <v>7.3000000000000001E-3</v>
      </c>
      <c r="G76" s="15"/>
    </row>
    <row r="77" spans="1:7" x14ac:dyDescent="0.25">
      <c r="A77" s="12" t="s">
        <v>1908</v>
      </c>
      <c r="B77" s="30" t="s">
        <v>1909</v>
      </c>
      <c r="C77" s="30" t="s">
        <v>1240</v>
      </c>
      <c r="D77" s="13">
        <v>138974</v>
      </c>
      <c r="E77" s="14">
        <v>2023.46</v>
      </c>
      <c r="F77" s="15">
        <v>7.1999999999999998E-3</v>
      </c>
      <c r="G77" s="15"/>
    </row>
    <row r="78" spans="1:7" x14ac:dyDescent="0.25">
      <c r="A78" s="12" t="s">
        <v>1910</v>
      </c>
      <c r="B78" s="30" t="s">
        <v>1911</v>
      </c>
      <c r="C78" s="30" t="s">
        <v>1208</v>
      </c>
      <c r="D78" s="13">
        <v>304443</v>
      </c>
      <c r="E78" s="14">
        <v>1917.99</v>
      </c>
      <c r="F78" s="15">
        <v>6.8999999999999999E-3</v>
      </c>
      <c r="G78" s="15"/>
    </row>
    <row r="79" spans="1:7" x14ac:dyDescent="0.25">
      <c r="A79" s="12" t="s">
        <v>1797</v>
      </c>
      <c r="B79" s="30" t="s">
        <v>1798</v>
      </c>
      <c r="C79" s="30" t="s">
        <v>1208</v>
      </c>
      <c r="D79" s="13">
        <v>115906</v>
      </c>
      <c r="E79" s="14">
        <v>1703.93</v>
      </c>
      <c r="F79" s="15">
        <v>6.1000000000000004E-3</v>
      </c>
      <c r="G79" s="15"/>
    </row>
    <row r="80" spans="1:7" x14ac:dyDescent="0.25">
      <c r="A80" s="12" t="s">
        <v>1945</v>
      </c>
      <c r="B80" s="30" t="s">
        <v>1946</v>
      </c>
      <c r="C80" s="30" t="s">
        <v>1859</v>
      </c>
      <c r="D80" s="13">
        <v>124437</v>
      </c>
      <c r="E80" s="14">
        <v>1620.17</v>
      </c>
      <c r="F80" s="15">
        <v>5.7999999999999996E-3</v>
      </c>
      <c r="G80" s="15"/>
    </row>
    <row r="81" spans="1:7" x14ac:dyDescent="0.25">
      <c r="A81" s="12" t="s">
        <v>1821</v>
      </c>
      <c r="B81" s="30" t="s">
        <v>1822</v>
      </c>
      <c r="C81" s="30" t="s">
        <v>1208</v>
      </c>
      <c r="D81" s="13">
        <v>25129</v>
      </c>
      <c r="E81" s="14">
        <v>1047.77</v>
      </c>
      <c r="F81" s="15">
        <v>3.7000000000000002E-3</v>
      </c>
      <c r="G81" s="15"/>
    </row>
    <row r="82" spans="1:7" x14ac:dyDescent="0.25">
      <c r="A82" s="12" t="s">
        <v>1928</v>
      </c>
      <c r="B82" s="30" t="s">
        <v>1929</v>
      </c>
      <c r="C82" s="30" t="s">
        <v>1367</v>
      </c>
      <c r="D82" s="13">
        <v>27000</v>
      </c>
      <c r="E82" s="14">
        <v>292.52</v>
      </c>
      <c r="F82" s="15">
        <v>1E-3</v>
      </c>
      <c r="G82" s="15"/>
    </row>
    <row r="83" spans="1:7" x14ac:dyDescent="0.25">
      <c r="A83" s="16" t="s">
        <v>124</v>
      </c>
      <c r="B83" s="31"/>
      <c r="C83" s="31"/>
      <c r="D83" s="17"/>
      <c r="E83" s="37">
        <v>271635.21999999997</v>
      </c>
      <c r="F83" s="38">
        <v>0.9708</v>
      </c>
      <c r="G83" s="20"/>
    </row>
    <row r="84" spans="1:7" x14ac:dyDescent="0.25">
      <c r="A84" s="16" t="s">
        <v>1546</v>
      </c>
      <c r="B84" s="30"/>
      <c r="C84" s="30"/>
      <c r="D84" s="13"/>
      <c r="E84" s="14"/>
      <c r="F84" s="15"/>
      <c r="G84" s="15"/>
    </row>
    <row r="85" spans="1:7" x14ac:dyDescent="0.25">
      <c r="A85" s="16" t="s">
        <v>124</v>
      </c>
      <c r="B85" s="30"/>
      <c r="C85" s="30"/>
      <c r="D85" s="13"/>
      <c r="E85" s="39" t="s">
        <v>118</v>
      </c>
      <c r="F85" s="40" t="s">
        <v>118</v>
      </c>
      <c r="G85" s="15"/>
    </row>
    <row r="86" spans="1:7" x14ac:dyDescent="0.25">
      <c r="A86" s="21" t="s">
        <v>156</v>
      </c>
      <c r="B86" s="32"/>
      <c r="C86" s="32"/>
      <c r="D86" s="22"/>
      <c r="E86" s="27">
        <v>271635.21999999997</v>
      </c>
      <c r="F86" s="28">
        <v>0.9708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160</v>
      </c>
      <c r="B89" s="30"/>
      <c r="C89" s="30"/>
      <c r="D89" s="13"/>
      <c r="E89" s="14"/>
      <c r="F89" s="15"/>
      <c r="G89" s="15"/>
    </row>
    <row r="90" spans="1:7" x14ac:dyDescent="0.25">
      <c r="A90" s="12" t="s">
        <v>161</v>
      </c>
      <c r="B90" s="30"/>
      <c r="C90" s="30"/>
      <c r="D90" s="13"/>
      <c r="E90" s="14">
        <v>8395.4699999999993</v>
      </c>
      <c r="F90" s="15">
        <v>0.03</v>
      </c>
      <c r="G90" s="15">
        <v>6.6458000000000003E-2</v>
      </c>
    </row>
    <row r="91" spans="1:7" x14ac:dyDescent="0.25">
      <c r="A91" s="16" t="s">
        <v>124</v>
      </c>
      <c r="B91" s="31"/>
      <c r="C91" s="31"/>
      <c r="D91" s="17"/>
      <c r="E91" s="37">
        <v>8395.4699999999993</v>
      </c>
      <c r="F91" s="38">
        <v>0.03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156</v>
      </c>
      <c r="B93" s="32"/>
      <c r="C93" s="32"/>
      <c r="D93" s="22"/>
      <c r="E93" s="18">
        <v>8395.4699999999993</v>
      </c>
      <c r="F93" s="19">
        <v>0.03</v>
      </c>
      <c r="G93" s="20"/>
    </row>
    <row r="94" spans="1:7" x14ac:dyDescent="0.25">
      <c r="A94" s="12" t="s">
        <v>162</v>
      </c>
      <c r="B94" s="30"/>
      <c r="C94" s="30"/>
      <c r="D94" s="13"/>
      <c r="E94" s="14">
        <v>1.5286198</v>
      </c>
      <c r="F94" s="15">
        <v>5.0000000000000004E-6</v>
      </c>
      <c r="G94" s="15"/>
    </row>
    <row r="95" spans="1:7" x14ac:dyDescent="0.25">
      <c r="A95" s="12" t="s">
        <v>163</v>
      </c>
      <c r="B95" s="30"/>
      <c r="C95" s="30"/>
      <c r="D95" s="13"/>
      <c r="E95" s="23">
        <v>-297.85861979999999</v>
      </c>
      <c r="F95" s="24">
        <v>-8.0500000000000005E-4</v>
      </c>
      <c r="G95" s="15">
        <v>6.6458000000000003E-2</v>
      </c>
    </row>
    <row r="96" spans="1:7" x14ac:dyDescent="0.25">
      <c r="A96" s="25" t="s">
        <v>164</v>
      </c>
      <c r="B96" s="33"/>
      <c r="C96" s="33"/>
      <c r="D96" s="26"/>
      <c r="E96" s="27">
        <v>279734.36</v>
      </c>
      <c r="F96" s="28">
        <v>1</v>
      </c>
      <c r="G96" s="28"/>
    </row>
    <row r="101" spans="1:5" x14ac:dyDescent="0.25">
      <c r="A101" s="1" t="s">
        <v>167</v>
      </c>
    </row>
    <row r="102" spans="1:5" x14ac:dyDescent="0.25">
      <c r="A102" s="47" t="s">
        <v>168</v>
      </c>
      <c r="B102" s="34" t="s">
        <v>118</v>
      </c>
    </row>
    <row r="103" spans="1:5" x14ac:dyDescent="0.25">
      <c r="A103" t="s">
        <v>169</v>
      </c>
    </row>
    <row r="104" spans="1:5" x14ac:dyDescent="0.25">
      <c r="A104" t="s">
        <v>170</v>
      </c>
      <c r="B104" t="s">
        <v>171</v>
      </c>
      <c r="C104" t="s">
        <v>171</v>
      </c>
    </row>
    <row r="105" spans="1:5" x14ac:dyDescent="0.25">
      <c r="B105" s="48">
        <v>45322</v>
      </c>
      <c r="C105" s="48">
        <v>45351</v>
      </c>
    </row>
    <row r="106" spans="1:5" x14ac:dyDescent="0.25">
      <c r="A106" t="s">
        <v>175</v>
      </c>
      <c r="B106">
        <v>82.277000000000001</v>
      </c>
      <c r="C106">
        <v>83.375</v>
      </c>
      <c r="E106" s="2"/>
    </row>
    <row r="107" spans="1:5" x14ac:dyDescent="0.25">
      <c r="A107" t="s">
        <v>176</v>
      </c>
      <c r="B107">
        <v>31.914000000000001</v>
      </c>
      <c r="C107">
        <v>32.340000000000003</v>
      </c>
      <c r="E107" s="2"/>
    </row>
    <row r="108" spans="1:5" x14ac:dyDescent="0.25">
      <c r="A108" t="s">
        <v>657</v>
      </c>
      <c r="B108">
        <v>71.417000000000002</v>
      </c>
      <c r="C108">
        <v>72.287000000000006</v>
      </c>
      <c r="E108" s="2"/>
    </row>
    <row r="109" spans="1:5" x14ac:dyDescent="0.25">
      <c r="A109" t="s">
        <v>658</v>
      </c>
      <c r="B109">
        <v>27.238</v>
      </c>
      <c r="C109">
        <v>27.568999999999999</v>
      </c>
      <c r="E109" s="2"/>
    </row>
    <row r="110" spans="1:5" x14ac:dyDescent="0.25">
      <c r="E110" s="2"/>
    </row>
    <row r="111" spans="1:5" x14ac:dyDescent="0.25">
      <c r="A111" t="s">
        <v>186</v>
      </c>
      <c r="B111" s="34" t="s">
        <v>118</v>
      </c>
    </row>
    <row r="112" spans="1:5" x14ac:dyDescent="0.25">
      <c r="A112" t="s">
        <v>187</v>
      </c>
      <c r="B112" s="34" t="s">
        <v>118</v>
      </c>
    </row>
    <row r="113" spans="1:4" ht="30" customHeight="1" x14ac:dyDescent="0.25">
      <c r="A113" s="47" t="s">
        <v>188</v>
      </c>
      <c r="B113" s="34" t="s">
        <v>118</v>
      </c>
    </row>
    <row r="114" spans="1:4" ht="30" customHeight="1" x14ac:dyDescent="0.25">
      <c r="A114" s="47" t="s">
        <v>189</v>
      </c>
      <c r="B114" s="34" t="s">
        <v>118</v>
      </c>
    </row>
    <row r="115" spans="1:4" x14ac:dyDescent="0.25">
      <c r="A115" t="s">
        <v>1768</v>
      </c>
      <c r="B115" s="49">
        <v>0.39559800000000001</v>
      </c>
    </row>
    <row r="116" spans="1:4" ht="45" customHeight="1" x14ac:dyDescent="0.25">
      <c r="A116" s="47" t="s">
        <v>191</v>
      </c>
      <c r="B116" s="34" t="s">
        <v>118</v>
      </c>
    </row>
    <row r="117" spans="1:4" ht="30" customHeight="1" x14ac:dyDescent="0.25">
      <c r="A117" s="47" t="s">
        <v>192</v>
      </c>
      <c r="B117" s="34" t="s">
        <v>118</v>
      </c>
    </row>
    <row r="118" spans="1:4" ht="30" customHeight="1" x14ac:dyDescent="0.25">
      <c r="A118" s="47" t="s">
        <v>193</v>
      </c>
      <c r="B118" s="34" t="s">
        <v>118</v>
      </c>
    </row>
    <row r="119" spans="1:4" x14ac:dyDescent="0.25">
      <c r="A119" t="s">
        <v>194</v>
      </c>
      <c r="B119" s="34" t="s">
        <v>118</v>
      </c>
    </row>
    <row r="120" spans="1:4" x14ac:dyDescent="0.25">
      <c r="A120" t="s">
        <v>195</v>
      </c>
      <c r="B120" s="34" t="s">
        <v>118</v>
      </c>
    </row>
    <row r="122" spans="1:4" ht="69.95" customHeight="1" x14ac:dyDescent="0.25">
      <c r="A122" s="71" t="s">
        <v>205</v>
      </c>
      <c r="B122" s="71" t="s">
        <v>206</v>
      </c>
      <c r="C122" s="71" t="s">
        <v>5</v>
      </c>
      <c r="D122" s="71" t="s">
        <v>6</v>
      </c>
    </row>
    <row r="123" spans="1:4" ht="69.95" customHeight="1" x14ac:dyDescent="0.25">
      <c r="A123" s="71" t="s">
        <v>1947</v>
      </c>
      <c r="B123" s="71"/>
      <c r="C123" s="71" t="s">
        <v>58</v>
      </c>
      <c r="D12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3"/>
  <sheetViews>
    <sheetView showGridLines="0" workbookViewId="0">
      <pane ySplit="4" topLeftCell="A115" activePane="bottomLeft" state="frozen"/>
      <selection pane="bottomLeft" activeCell="A120" sqref="A120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1948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1949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1406</v>
      </c>
      <c r="B8" s="30" t="s">
        <v>1407</v>
      </c>
      <c r="C8" s="30" t="s">
        <v>1198</v>
      </c>
      <c r="D8" s="13">
        <v>1280651</v>
      </c>
      <c r="E8" s="14">
        <v>9939.1299999999992</v>
      </c>
      <c r="F8" s="15">
        <v>3.1600000000000003E-2</v>
      </c>
      <c r="G8" s="15"/>
    </row>
    <row r="9" spans="1:8" x14ac:dyDescent="0.25">
      <c r="A9" s="12" t="s">
        <v>1882</v>
      </c>
      <c r="B9" s="30" t="s">
        <v>1883</v>
      </c>
      <c r="C9" s="30" t="s">
        <v>1301</v>
      </c>
      <c r="D9" s="13">
        <v>267561</v>
      </c>
      <c r="E9" s="14">
        <v>8590.7099999999991</v>
      </c>
      <c r="F9" s="15">
        <v>2.7300000000000001E-2</v>
      </c>
      <c r="G9" s="15"/>
    </row>
    <row r="10" spans="1:8" x14ac:dyDescent="0.25">
      <c r="A10" s="12" t="s">
        <v>1884</v>
      </c>
      <c r="B10" s="30" t="s">
        <v>1885</v>
      </c>
      <c r="C10" s="30" t="s">
        <v>1240</v>
      </c>
      <c r="D10" s="13">
        <v>508210</v>
      </c>
      <c r="E10" s="14">
        <v>7937.48</v>
      </c>
      <c r="F10" s="15">
        <v>2.52E-2</v>
      </c>
      <c r="G10" s="15"/>
    </row>
    <row r="11" spans="1:8" x14ac:dyDescent="0.25">
      <c r="A11" s="12" t="s">
        <v>1868</v>
      </c>
      <c r="B11" s="30" t="s">
        <v>1869</v>
      </c>
      <c r="C11" s="30" t="s">
        <v>1301</v>
      </c>
      <c r="D11" s="13">
        <v>490208</v>
      </c>
      <c r="E11" s="14">
        <v>7586.21</v>
      </c>
      <c r="F11" s="15">
        <v>2.41E-2</v>
      </c>
      <c r="G11" s="15"/>
    </row>
    <row r="12" spans="1:8" x14ac:dyDescent="0.25">
      <c r="A12" s="12" t="s">
        <v>1396</v>
      </c>
      <c r="B12" s="30" t="s">
        <v>1397</v>
      </c>
      <c r="C12" s="30" t="s">
        <v>1198</v>
      </c>
      <c r="D12" s="13">
        <v>85401</v>
      </c>
      <c r="E12" s="14">
        <v>7370.41</v>
      </c>
      <c r="F12" s="15">
        <v>2.3400000000000001E-2</v>
      </c>
      <c r="G12" s="15"/>
    </row>
    <row r="13" spans="1:8" x14ac:dyDescent="0.25">
      <c r="A13" s="12" t="s">
        <v>1799</v>
      </c>
      <c r="B13" s="30" t="s">
        <v>1800</v>
      </c>
      <c r="C13" s="30" t="s">
        <v>1271</v>
      </c>
      <c r="D13" s="13">
        <v>1071929</v>
      </c>
      <c r="E13" s="14">
        <v>7177.64</v>
      </c>
      <c r="F13" s="15">
        <v>2.2800000000000001E-2</v>
      </c>
      <c r="G13" s="15"/>
    </row>
    <row r="14" spans="1:8" x14ac:dyDescent="0.25">
      <c r="A14" s="12" t="s">
        <v>1922</v>
      </c>
      <c r="B14" s="30" t="s">
        <v>1923</v>
      </c>
      <c r="C14" s="30" t="s">
        <v>1240</v>
      </c>
      <c r="D14" s="13">
        <v>324945</v>
      </c>
      <c r="E14" s="14">
        <v>7174.79</v>
      </c>
      <c r="F14" s="15">
        <v>2.2800000000000001E-2</v>
      </c>
      <c r="G14" s="15"/>
    </row>
    <row r="15" spans="1:8" x14ac:dyDescent="0.25">
      <c r="A15" s="12" t="s">
        <v>1801</v>
      </c>
      <c r="B15" s="30" t="s">
        <v>1802</v>
      </c>
      <c r="C15" s="30" t="s">
        <v>1168</v>
      </c>
      <c r="D15" s="13">
        <v>1235969</v>
      </c>
      <c r="E15" s="14">
        <v>6490.69</v>
      </c>
      <c r="F15" s="15">
        <v>2.06E-2</v>
      </c>
      <c r="G15" s="15"/>
    </row>
    <row r="16" spans="1:8" x14ac:dyDescent="0.25">
      <c r="A16" s="12" t="s">
        <v>1950</v>
      </c>
      <c r="B16" s="30" t="s">
        <v>1951</v>
      </c>
      <c r="C16" s="30" t="s">
        <v>1283</v>
      </c>
      <c r="D16" s="13">
        <v>540851</v>
      </c>
      <c r="E16" s="14">
        <v>6428.83</v>
      </c>
      <c r="F16" s="15">
        <v>2.0400000000000001E-2</v>
      </c>
      <c r="G16" s="15"/>
    </row>
    <row r="17" spans="1:7" x14ac:dyDescent="0.25">
      <c r="A17" s="12" t="s">
        <v>1809</v>
      </c>
      <c r="B17" s="30" t="s">
        <v>1810</v>
      </c>
      <c r="C17" s="30" t="s">
        <v>1221</v>
      </c>
      <c r="D17" s="13">
        <v>853394</v>
      </c>
      <c r="E17" s="14">
        <v>6390.21</v>
      </c>
      <c r="F17" s="15">
        <v>2.0299999999999999E-2</v>
      </c>
      <c r="G17" s="15"/>
    </row>
    <row r="18" spans="1:7" x14ac:dyDescent="0.25">
      <c r="A18" s="12" t="s">
        <v>1772</v>
      </c>
      <c r="B18" s="30" t="s">
        <v>1773</v>
      </c>
      <c r="C18" s="30" t="s">
        <v>1491</v>
      </c>
      <c r="D18" s="13">
        <v>600138</v>
      </c>
      <c r="E18" s="14">
        <v>6007.08</v>
      </c>
      <c r="F18" s="15">
        <v>1.9099999999999999E-2</v>
      </c>
      <c r="G18" s="15"/>
    </row>
    <row r="19" spans="1:7" x14ac:dyDescent="0.25">
      <c r="A19" s="12" t="s">
        <v>1952</v>
      </c>
      <c r="B19" s="30" t="s">
        <v>1953</v>
      </c>
      <c r="C19" s="30" t="s">
        <v>1326</v>
      </c>
      <c r="D19" s="13">
        <v>261178</v>
      </c>
      <c r="E19" s="14">
        <v>5895.31</v>
      </c>
      <c r="F19" s="15">
        <v>1.8700000000000001E-2</v>
      </c>
      <c r="G19" s="15"/>
    </row>
    <row r="20" spans="1:7" x14ac:dyDescent="0.25">
      <c r="A20" s="12" t="s">
        <v>1892</v>
      </c>
      <c r="B20" s="30" t="s">
        <v>1893</v>
      </c>
      <c r="C20" s="30" t="s">
        <v>1168</v>
      </c>
      <c r="D20" s="13">
        <v>3113976</v>
      </c>
      <c r="E20" s="14">
        <v>5717.26</v>
      </c>
      <c r="F20" s="15">
        <v>1.8200000000000001E-2</v>
      </c>
      <c r="G20" s="15"/>
    </row>
    <row r="21" spans="1:7" x14ac:dyDescent="0.25">
      <c r="A21" s="12" t="s">
        <v>1284</v>
      </c>
      <c r="B21" s="30" t="s">
        <v>1285</v>
      </c>
      <c r="C21" s="30" t="s">
        <v>1263</v>
      </c>
      <c r="D21" s="13">
        <v>515356</v>
      </c>
      <c r="E21" s="14">
        <v>5715.81</v>
      </c>
      <c r="F21" s="15">
        <v>1.8200000000000001E-2</v>
      </c>
      <c r="G21" s="15"/>
    </row>
    <row r="22" spans="1:7" x14ac:dyDescent="0.25">
      <c r="A22" s="12" t="s">
        <v>1954</v>
      </c>
      <c r="B22" s="30" t="s">
        <v>1955</v>
      </c>
      <c r="C22" s="30" t="s">
        <v>1304</v>
      </c>
      <c r="D22" s="13">
        <v>440917</v>
      </c>
      <c r="E22" s="14">
        <v>5573.85</v>
      </c>
      <c r="F22" s="15">
        <v>1.77E-2</v>
      </c>
      <c r="G22" s="15"/>
    </row>
    <row r="23" spans="1:7" x14ac:dyDescent="0.25">
      <c r="A23" s="12" t="s">
        <v>1937</v>
      </c>
      <c r="B23" s="30" t="s">
        <v>1938</v>
      </c>
      <c r="C23" s="30" t="s">
        <v>1263</v>
      </c>
      <c r="D23" s="13">
        <v>762843</v>
      </c>
      <c r="E23" s="14">
        <v>5396.35</v>
      </c>
      <c r="F23" s="15">
        <v>1.7100000000000001E-2</v>
      </c>
      <c r="G23" s="15"/>
    </row>
    <row r="24" spans="1:7" x14ac:dyDescent="0.25">
      <c r="A24" s="12" t="s">
        <v>1862</v>
      </c>
      <c r="B24" s="30" t="s">
        <v>1863</v>
      </c>
      <c r="C24" s="30" t="s">
        <v>1491</v>
      </c>
      <c r="D24" s="13">
        <v>194245</v>
      </c>
      <c r="E24" s="14">
        <v>5362.52</v>
      </c>
      <c r="F24" s="15">
        <v>1.7000000000000001E-2</v>
      </c>
      <c r="G24" s="15"/>
    </row>
    <row r="25" spans="1:7" x14ac:dyDescent="0.25">
      <c r="A25" s="12" t="s">
        <v>1192</v>
      </c>
      <c r="B25" s="30" t="s">
        <v>1193</v>
      </c>
      <c r="C25" s="30" t="s">
        <v>1168</v>
      </c>
      <c r="D25" s="13">
        <v>3541593</v>
      </c>
      <c r="E25" s="14">
        <v>5326.56</v>
      </c>
      <c r="F25" s="15">
        <v>1.6899999999999998E-2</v>
      </c>
      <c r="G25" s="15"/>
    </row>
    <row r="26" spans="1:7" x14ac:dyDescent="0.25">
      <c r="A26" s="12" t="s">
        <v>1372</v>
      </c>
      <c r="B26" s="30" t="s">
        <v>1373</v>
      </c>
      <c r="C26" s="30" t="s">
        <v>1208</v>
      </c>
      <c r="D26" s="13">
        <v>674013</v>
      </c>
      <c r="E26" s="14">
        <v>5219.8900000000003</v>
      </c>
      <c r="F26" s="15">
        <v>1.66E-2</v>
      </c>
      <c r="G26" s="15"/>
    </row>
    <row r="27" spans="1:7" x14ac:dyDescent="0.25">
      <c r="A27" s="12" t="s">
        <v>1918</v>
      </c>
      <c r="B27" s="30" t="s">
        <v>1919</v>
      </c>
      <c r="C27" s="30" t="s">
        <v>1168</v>
      </c>
      <c r="D27" s="13">
        <v>4819435</v>
      </c>
      <c r="E27" s="14">
        <v>4802.57</v>
      </c>
      <c r="F27" s="15">
        <v>1.5299999999999999E-2</v>
      </c>
      <c r="G27" s="15"/>
    </row>
    <row r="28" spans="1:7" x14ac:dyDescent="0.25">
      <c r="A28" s="12" t="s">
        <v>1956</v>
      </c>
      <c r="B28" s="30" t="s">
        <v>1957</v>
      </c>
      <c r="C28" s="30" t="s">
        <v>1310</v>
      </c>
      <c r="D28" s="13">
        <v>970732</v>
      </c>
      <c r="E28" s="14">
        <v>4676.99</v>
      </c>
      <c r="F28" s="15">
        <v>1.49E-2</v>
      </c>
      <c r="G28" s="15"/>
    </row>
    <row r="29" spans="1:7" x14ac:dyDescent="0.25">
      <c r="A29" s="12" t="s">
        <v>1890</v>
      </c>
      <c r="B29" s="30" t="s">
        <v>1891</v>
      </c>
      <c r="C29" s="30" t="s">
        <v>1191</v>
      </c>
      <c r="D29" s="13">
        <v>256728</v>
      </c>
      <c r="E29" s="14">
        <v>4644.47</v>
      </c>
      <c r="F29" s="15">
        <v>1.4800000000000001E-2</v>
      </c>
      <c r="G29" s="15"/>
    </row>
    <row r="30" spans="1:7" x14ac:dyDescent="0.25">
      <c r="A30" s="12" t="s">
        <v>1886</v>
      </c>
      <c r="B30" s="30" t="s">
        <v>1887</v>
      </c>
      <c r="C30" s="30" t="s">
        <v>1461</v>
      </c>
      <c r="D30" s="13">
        <v>879368</v>
      </c>
      <c r="E30" s="14">
        <v>4588.9799999999996</v>
      </c>
      <c r="F30" s="15">
        <v>1.46E-2</v>
      </c>
      <c r="G30" s="15"/>
    </row>
    <row r="31" spans="1:7" x14ac:dyDescent="0.25">
      <c r="A31" s="12" t="s">
        <v>1958</v>
      </c>
      <c r="B31" s="30" t="s">
        <v>1959</v>
      </c>
      <c r="C31" s="30" t="s">
        <v>1283</v>
      </c>
      <c r="D31" s="13">
        <v>1044979</v>
      </c>
      <c r="E31" s="14">
        <v>4465.72</v>
      </c>
      <c r="F31" s="15">
        <v>1.4200000000000001E-2</v>
      </c>
      <c r="G31" s="15"/>
    </row>
    <row r="32" spans="1:7" x14ac:dyDescent="0.25">
      <c r="A32" s="12" t="s">
        <v>1960</v>
      </c>
      <c r="B32" s="30" t="s">
        <v>1961</v>
      </c>
      <c r="C32" s="30" t="s">
        <v>1301</v>
      </c>
      <c r="D32" s="13">
        <v>634027</v>
      </c>
      <c r="E32" s="14">
        <v>4457.21</v>
      </c>
      <c r="F32" s="15">
        <v>1.4200000000000001E-2</v>
      </c>
      <c r="G32" s="15"/>
    </row>
    <row r="33" spans="1:7" x14ac:dyDescent="0.25">
      <c r="A33" s="12" t="s">
        <v>1261</v>
      </c>
      <c r="B33" s="30" t="s">
        <v>1262</v>
      </c>
      <c r="C33" s="30" t="s">
        <v>1263</v>
      </c>
      <c r="D33" s="13">
        <v>66682</v>
      </c>
      <c r="E33" s="14">
        <v>4456.92</v>
      </c>
      <c r="F33" s="15">
        <v>1.4200000000000001E-2</v>
      </c>
      <c r="G33" s="15"/>
    </row>
    <row r="34" spans="1:7" x14ac:dyDescent="0.25">
      <c r="A34" s="12" t="s">
        <v>1924</v>
      </c>
      <c r="B34" s="30" t="s">
        <v>1925</v>
      </c>
      <c r="C34" s="30" t="s">
        <v>1356</v>
      </c>
      <c r="D34" s="13">
        <v>602415</v>
      </c>
      <c r="E34" s="14">
        <v>4377.45</v>
      </c>
      <c r="F34" s="15">
        <v>1.3899999999999999E-2</v>
      </c>
      <c r="G34" s="15"/>
    </row>
    <row r="35" spans="1:7" x14ac:dyDescent="0.25">
      <c r="A35" s="12" t="s">
        <v>1962</v>
      </c>
      <c r="B35" s="30" t="s">
        <v>1963</v>
      </c>
      <c r="C35" s="30" t="s">
        <v>1331</v>
      </c>
      <c r="D35" s="13">
        <v>474450</v>
      </c>
      <c r="E35" s="14">
        <v>4359.72</v>
      </c>
      <c r="F35" s="15">
        <v>1.3899999999999999E-2</v>
      </c>
      <c r="G35" s="15"/>
    </row>
    <row r="36" spans="1:7" x14ac:dyDescent="0.25">
      <c r="A36" s="12" t="s">
        <v>1803</v>
      </c>
      <c r="B36" s="30" t="s">
        <v>1804</v>
      </c>
      <c r="C36" s="30" t="s">
        <v>1208</v>
      </c>
      <c r="D36" s="13">
        <v>412600</v>
      </c>
      <c r="E36" s="14">
        <v>4339.7299999999996</v>
      </c>
      <c r="F36" s="15">
        <v>1.38E-2</v>
      </c>
      <c r="G36" s="15"/>
    </row>
    <row r="37" spans="1:7" x14ac:dyDescent="0.25">
      <c r="A37" s="12" t="s">
        <v>1920</v>
      </c>
      <c r="B37" s="30" t="s">
        <v>1921</v>
      </c>
      <c r="C37" s="30" t="s">
        <v>1323</v>
      </c>
      <c r="D37" s="13">
        <v>262261</v>
      </c>
      <c r="E37" s="14">
        <v>4116.97</v>
      </c>
      <c r="F37" s="15">
        <v>1.3100000000000001E-2</v>
      </c>
      <c r="G37" s="15"/>
    </row>
    <row r="38" spans="1:7" x14ac:dyDescent="0.25">
      <c r="A38" s="12" t="s">
        <v>1964</v>
      </c>
      <c r="B38" s="30" t="s">
        <v>1965</v>
      </c>
      <c r="C38" s="30" t="s">
        <v>1198</v>
      </c>
      <c r="D38" s="13">
        <v>500588</v>
      </c>
      <c r="E38" s="14">
        <v>4065.28</v>
      </c>
      <c r="F38" s="15">
        <v>1.29E-2</v>
      </c>
      <c r="G38" s="15"/>
    </row>
    <row r="39" spans="1:7" x14ac:dyDescent="0.25">
      <c r="A39" s="12" t="s">
        <v>1966</v>
      </c>
      <c r="B39" s="30" t="s">
        <v>1967</v>
      </c>
      <c r="C39" s="30" t="s">
        <v>1274</v>
      </c>
      <c r="D39" s="13">
        <v>886594</v>
      </c>
      <c r="E39" s="14">
        <v>4056.17</v>
      </c>
      <c r="F39" s="15">
        <v>1.29E-2</v>
      </c>
      <c r="G39" s="15"/>
    </row>
    <row r="40" spans="1:7" x14ac:dyDescent="0.25">
      <c r="A40" s="12" t="s">
        <v>1968</v>
      </c>
      <c r="B40" s="30" t="s">
        <v>1969</v>
      </c>
      <c r="C40" s="30" t="s">
        <v>1356</v>
      </c>
      <c r="D40" s="13">
        <v>45611</v>
      </c>
      <c r="E40" s="14">
        <v>4016.94</v>
      </c>
      <c r="F40" s="15">
        <v>1.2800000000000001E-2</v>
      </c>
      <c r="G40" s="15"/>
    </row>
    <row r="41" spans="1:7" x14ac:dyDescent="0.25">
      <c r="A41" s="12" t="s">
        <v>1916</v>
      </c>
      <c r="B41" s="30" t="s">
        <v>1917</v>
      </c>
      <c r="C41" s="30" t="s">
        <v>1208</v>
      </c>
      <c r="D41" s="13">
        <v>449528</v>
      </c>
      <c r="E41" s="14">
        <v>3902.8</v>
      </c>
      <c r="F41" s="15">
        <v>1.24E-2</v>
      </c>
      <c r="G41" s="15"/>
    </row>
    <row r="42" spans="1:7" x14ac:dyDescent="0.25">
      <c r="A42" s="12" t="s">
        <v>1970</v>
      </c>
      <c r="B42" s="30" t="s">
        <v>1971</v>
      </c>
      <c r="C42" s="30" t="s">
        <v>1301</v>
      </c>
      <c r="D42" s="13">
        <v>127658</v>
      </c>
      <c r="E42" s="14">
        <v>3874.87</v>
      </c>
      <c r="F42" s="15">
        <v>1.23E-2</v>
      </c>
      <c r="G42" s="15"/>
    </row>
    <row r="43" spans="1:7" x14ac:dyDescent="0.25">
      <c r="A43" s="12" t="s">
        <v>1908</v>
      </c>
      <c r="B43" s="30" t="s">
        <v>1909</v>
      </c>
      <c r="C43" s="30" t="s">
        <v>1240</v>
      </c>
      <c r="D43" s="13">
        <v>264705</v>
      </c>
      <c r="E43" s="14">
        <v>3854.1</v>
      </c>
      <c r="F43" s="15">
        <v>1.2200000000000001E-2</v>
      </c>
      <c r="G43" s="15"/>
    </row>
    <row r="44" spans="1:7" x14ac:dyDescent="0.25">
      <c r="A44" s="12" t="s">
        <v>1900</v>
      </c>
      <c r="B44" s="30" t="s">
        <v>1901</v>
      </c>
      <c r="C44" s="30" t="s">
        <v>1208</v>
      </c>
      <c r="D44" s="13">
        <v>415729</v>
      </c>
      <c r="E44" s="14">
        <v>3806.62</v>
      </c>
      <c r="F44" s="15">
        <v>1.21E-2</v>
      </c>
      <c r="G44" s="15"/>
    </row>
    <row r="45" spans="1:7" x14ac:dyDescent="0.25">
      <c r="A45" s="12" t="s">
        <v>1972</v>
      </c>
      <c r="B45" s="30" t="s">
        <v>1973</v>
      </c>
      <c r="C45" s="30" t="s">
        <v>1974</v>
      </c>
      <c r="D45" s="13">
        <v>124730</v>
      </c>
      <c r="E45" s="14">
        <v>3757.62</v>
      </c>
      <c r="F45" s="15">
        <v>1.1900000000000001E-2</v>
      </c>
      <c r="G45" s="15"/>
    </row>
    <row r="46" spans="1:7" x14ac:dyDescent="0.25">
      <c r="A46" s="12" t="s">
        <v>1813</v>
      </c>
      <c r="B46" s="30" t="s">
        <v>1814</v>
      </c>
      <c r="C46" s="30" t="s">
        <v>1356</v>
      </c>
      <c r="D46" s="13">
        <v>696041</v>
      </c>
      <c r="E46" s="14">
        <v>3695.63</v>
      </c>
      <c r="F46" s="15">
        <v>1.17E-2</v>
      </c>
      <c r="G46" s="15"/>
    </row>
    <row r="47" spans="1:7" x14ac:dyDescent="0.25">
      <c r="A47" s="12" t="s">
        <v>1975</v>
      </c>
      <c r="B47" s="30" t="s">
        <v>1976</v>
      </c>
      <c r="C47" s="30" t="s">
        <v>1301</v>
      </c>
      <c r="D47" s="13">
        <v>436998</v>
      </c>
      <c r="E47" s="14">
        <v>3692.41</v>
      </c>
      <c r="F47" s="15">
        <v>1.17E-2</v>
      </c>
      <c r="G47" s="15"/>
    </row>
    <row r="48" spans="1:7" x14ac:dyDescent="0.25">
      <c r="A48" s="12" t="s">
        <v>1894</v>
      </c>
      <c r="B48" s="30" t="s">
        <v>1895</v>
      </c>
      <c r="C48" s="30" t="s">
        <v>1283</v>
      </c>
      <c r="D48" s="13">
        <v>70532</v>
      </c>
      <c r="E48" s="14">
        <v>3608.77</v>
      </c>
      <c r="F48" s="15">
        <v>1.15E-2</v>
      </c>
      <c r="G48" s="15"/>
    </row>
    <row r="49" spans="1:7" x14ac:dyDescent="0.25">
      <c r="A49" s="12" t="s">
        <v>1977</v>
      </c>
      <c r="B49" s="30" t="s">
        <v>1978</v>
      </c>
      <c r="C49" s="30" t="s">
        <v>1458</v>
      </c>
      <c r="D49" s="13">
        <v>444660</v>
      </c>
      <c r="E49" s="14">
        <v>3420.32</v>
      </c>
      <c r="F49" s="15">
        <v>1.09E-2</v>
      </c>
      <c r="G49" s="15"/>
    </row>
    <row r="50" spans="1:7" x14ac:dyDescent="0.25">
      <c r="A50" s="12" t="s">
        <v>1299</v>
      </c>
      <c r="B50" s="30" t="s">
        <v>1300</v>
      </c>
      <c r="C50" s="30" t="s">
        <v>1301</v>
      </c>
      <c r="D50" s="13">
        <v>121005</v>
      </c>
      <c r="E50" s="14">
        <v>3313.9</v>
      </c>
      <c r="F50" s="15">
        <v>1.0500000000000001E-2</v>
      </c>
      <c r="G50" s="15"/>
    </row>
    <row r="51" spans="1:7" x14ac:dyDescent="0.25">
      <c r="A51" s="12" t="s">
        <v>1502</v>
      </c>
      <c r="B51" s="30" t="s">
        <v>1503</v>
      </c>
      <c r="C51" s="30" t="s">
        <v>1326</v>
      </c>
      <c r="D51" s="13">
        <v>469146</v>
      </c>
      <c r="E51" s="14">
        <v>3312.41</v>
      </c>
      <c r="F51" s="15">
        <v>1.0500000000000001E-2</v>
      </c>
      <c r="G51" s="15"/>
    </row>
    <row r="52" spans="1:7" x14ac:dyDescent="0.25">
      <c r="A52" s="12" t="s">
        <v>1337</v>
      </c>
      <c r="B52" s="30" t="s">
        <v>1338</v>
      </c>
      <c r="C52" s="30" t="s">
        <v>1331</v>
      </c>
      <c r="D52" s="13">
        <v>162585</v>
      </c>
      <c r="E52" s="14">
        <v>3292.18</v>
      </c>
      <c r="F52" s="15">
        <v>1.0500000000000001E-2</v>
      </c>
      <c r="G52" s="15"/>
    </row>
    <row r="53" spans="1:7" x14ac:dyDescent="0.25">
      <c r="A53" s="12" t="s">
        <v>1941</v>
      </c>
      <c r="B53" s="30" t="s">
        <v>1942</v>
      </c>
      <c r="C53" s="30" t="s">
        <v>1326</v>
      </c>
      <c r="D53" s="13">
        <v>797685</v>
      </c>
      <c r="E53" s="14">
        <v>3254.55</v>
      </c>
      <c r="F53" s="15">
        <v>1.03E-2</v>
      </c>
      <c r="G53" s="15"/>
    </row>
    <row r="54" spans="1:7" x14ac:dyDescent="0.25">
      <c r="A54" s="12" t="s">
        <v>1290</v>
      </c>
      <c r="B54" s="30" t="s">
        <v>1291</v>
      </c>
      <c r="C54" s="30" t="s">
        <v>1292</v>
      </c>
      <c r="D54" s="13">
        <v>86415</v>
      </c>
      <c r="E54" s="14">
        <v>3252.49</v>
      </c>
      <c r="F54" s="15">
        <v>1.03E-2</v>
      </c>
      <c r="G54" s="15"/>
    </row>
    <row r="55" spans="1:7" x14ac:dyDescent="0.25">
      <c r="A55" s="12" t="s">
        <v>1979</v>
      </c>
      <c r="B55" s="30" t="s">
        <v>1980</v>
      </c>
      <c r="C55" s="30" t="s">
        <v>1981</v>
      </c>
      <c r="D55" s="13">
        <v>421488</v>
      </c>
      <c r="E55" s="14">
        <v>3147.25</v>
      </c>
      <c r="F55" s="15">
        <v>0.01</v>
      </c>
      <c r="G55" s="15"/>
    </row>
    <row r="56" spans="1:7" x14ac:dyDescent="0.25">
      <c r="A56" s="12" t="s">
        <v>1982</v>
      </c>
      <c r="B56" s="30" t="s">
        <v>1983</v>
      </c>
      <c r="C56" s="30" t="s">
        <v>1458</v>
      </c>
      <c r="D56" s="13">
        <v>86303</v>
      </c>
      <c r="E56" s="14">
        <v>3138.97</v>
      </c>
      <c r="F56" s="15">
        <v>0.01</v>
      </c>
      <c r="G56" s="15"/>
    </row>
    <row r="57" spans="1:7" x14ac:dyDescent="0.25">
      <c r="A57" s="12" t="s">
        <v>1943</v>
      </c>
      <c r="B57" s="30" t="s">
        <v>1944</v>
      </c>
      <c r="C57" s="30" t="s">
        <v>1263</v>
      </c>
      <c r="D57" s="13">
        <v>273107</v>
      </c>
      <c r="E57" s="14">
        <v>3110.96</v>
      </c>
      <c r="F57" s="15">
        <v>9.9000000000000008E-3</v>
      </c>
      <c r="G57" s="15"/>
    </row>
    <row r="58" spans="1:7" x14ac:dyDescent="0.25">
      <c r="A58" s="12" t="s">
        <v>1984</v>
      </c>
      <c r="B58" s="30" t="s">
        <v>1985</v>
      </c>
      <c r="C58" s="30" t="s">
        <v>1271</v>
      </c>
      <c r="D58" s="13">
        <v>731976</v>
      </c>
      <c r="E58" s="14">
        <v>3079.42</v>
      </c>
      <c r="F58" s="15">
        <v>9.7999999999999997E-3</v>
      </c>
      <c r="G58" s="15"/>
    </row>
    <row r="59" spans="1:7" x14ac:dyDescent="0.25">
      <c r="A59" s="12" t="s">
        <v>1986</v>
      </c>
      <c r="B59" s="30" t="s">
        <v>1987</v>
      </c>
      <c r="C59" s="30" t="s">
        <v>1240</v>
      </c>
      <c r="D59" s="13">
        <v>473875</v>
      </c>
      <c r="E59" s="14">
        <v>2982.57</v>
      </c>
      <c r="F59" s="15">
        <v>9.4999999999999998E-3</v>
      </c>
      <c r="G59" s="15"/>
    </row>
    <row r="60" spans="1:7" x14ac:dyDescent="0.25">
      <c r="A60" s="12" t="s">
        <v>1988</v>
      </c>
      <c r="B60" s="30" t="s">
        <v>1989</v>
      </c>
      <c r="C60" s="30" t="s">
        <v>1271</v>
      </c>
      <c r="D60" s="13">
        <v>2463529</v>
      </c>
      <c r="E60" s="14">
        <v>2953.77</v>
      </c>
      <c r="F60" s="15">
        <v>9.4000000000000004E-3</v>
      </c>
      <c r="G60" s="15"/>
    </row>
    <row r="61" spans="1:7" x14ac:dyDescent="0.25">
      <c r="A61" s="12" t="s">
        <v>1990</v>
      </c>
      <c r="B61" s="30" t="s">
        <v>1991</v>
      </c>
      <c r="C61" s="30" t="s">
        <v>1274</v>
      </c>
      <c r="D61" s="13">
        <v>150957</v>
      </c>
      <c r="E61" s="14">
        <v>2886.83</v>
      </c>
      <c r="F61" s="15">
        <v>9.1999999999999998E-3</v>
      </c>
      <c r="G61" s="15"/>
    </row>
    <row r="62" spans="1:7" x14ac:dyDescent="0.25">
      <c r="A62" s="12" t="s">
        <v>1487</v>
      </c>
      <c r="B62" s="30" t="s">
        <v>1488</v>
      </c>
      <c r="C62" s="30" t="s">
        <v>1168</v>
      </c>
      <c r="D62" s="13">
        <v>2111279</v>
      </c>
      <c r="E62" s="14">
        <v>2853.39</v>
      </c>
      <c r="F62" s="15">
        <v>9.1000000000000004E-3</v>
      </c>
      <c r="G62" s="15"/>
    </row>
    <row r="63" spans="1:7" x14ac:dyDescent="0.25">
      <c r="A63" s="12" t="s">
        <v>1945</v>
      </c>
      <c r="B63" s="30" t="s">
        <v>1946</v>
      </c>
      <c r="C63" s="30" t="s">
        <v>1859</v>
      </c>
      <c r="D63" s="13">
        <v>219005</v>
      </c>
      <c r="E63" s="14">
        <v>2851.45</v>
      </c>
      <c r="F63" s="15">
        <v>9.1000000000000004E-3</v>
      </c>
      <c r="G63" s="15"/>
    </row>
    <row r="64" spans="1:7" x14ac:dyDescent="0.25">
      <c r="A64" s="12" t="s">
        <v>1992</v>
      </c>
      <c r="B64" s="30" t="s">
        <v>1993</v>
      </c>
      <c r="C64" s="30" t="s">
        <v>1446</v>
      </c>
      <c r="D64" s="13">
        <v>601101</v>
      </c>
      <c r="E64" s="14">
        <v>2801.13</v>
      </c>
      <c r="F64" s="15">
        <v>8.8999999999999999E-3</v>
      </c>
      <c r="G64" s="15"/>
    </row>
    <row r="65" spans="1:7" x14ac:dyDescent="0.25">
      <c r="A65" s="12" t="s">
        <v>1994</v>
      </c>
      <c r="B65" s="30" t="s">
        <v>1995</v>
      </c>
      <c r="C65" s="30" t="s">
        <v>1263</v>
      </c>
      <c r="D65" s="13">
        <v>36835</v>
      </c>
      <c r="E65" s="14">
        <v>2791.91</v>
      </c>
      <c r="F65" s="15">
        <v>8.8999999999999999E-3</v>
      </c>
      <c r="G65" s="15"/>
    </row>
    <row r="66" spans="1:7" x14ac:dyDescent="0.25">
      <c r="A66" s="12" t="s">
        <v>1390</v>
      </c>
      <c r="B66" s="30" t="s">
        <v>1391</v>
      </c>
      <c r="C66" s="30" t="s">
        <v>1266</v>
      </c>
      <c r="D66" s="13">
        <v>282140</v>
      </c>
      <c r="E66" s="14">
        <v>2735.91</v>
      </c>
      <c r="F66" s="15">
        <v>8.6999999999999994E-3</v>
      </c>
      <c r="G66" s="15"/>
    </row>
    <row r="67" spans="1:7" x14ac:dyDescent="0.25">
      <c r="A67" s="12" t="s">
        <v>1996</v>
      </c>
      <c r="B67" s="30" t="s">
        <v>1997</v>
      </c>
      <c r="C67" s="30" t="s">
        <v>1271</v>
      </c>
      <c r="D67" s="13">
        <v>129483</v>
      </c>
      <c r="E67" s="14">
        <v>2653.3</v>
      </c>
      <c r="F67" s="15">
        <v>8.3999999999999995E-3</v>
      </c>
      <c r="G67" s="15"/>
    </row>
    <row r="68" spans="1:7" x14ac:dyDescent="0.25">
      <c r="A68" s="12" t="s">
        <v>1998</v>
      </c>
      <c r="B68" s="30" t="s">
        <v>1999</v>
      </c>
      <c r="C68" s="30" t="s">
        <v>1292</v>
      </c>
      <c r="D68" s="13">
        <v>94728</v>
      </c>
      <c r="E68" s="14">
        <v>2636</v>
      </c>
      <c r="F68" s="15">
        <v>8.3999999999999995E-3</v>
      </c>
      <c r="G68" s="15"/>
    </row>
    <row r="69" spans="1:7" x14ac:dyDescent="0.25">
      <c r="A69" s="12" t="s">
        <v>1786</v>
      </c>
      <c r="B69" s="30" t="s">
        <v>1787</v>
      </c>
      <c r="C69" s="30" t="s">
        <v>1326</v>
      </c>
      <c r="D69" s="13">
        <v>330514</v>
      </c>
      <c r="E69" s="14">
        <v>2622.13</v>
      </c>
      <c r="F69" s="15">
        <v>8.3000000000000001E-3</v>
      </c>
      <c r="G69" s="15"/>
    </row>
    <row r="70" spans="1:7" x14ac:dyDescent="0.25">
      <c r="A70" s="12" t="s">
        <v>2000</v>
      </c>
      <c r="B70" s="30" t="s">
        <v>2001</v>
      </c>
      <c r="C70" s="30" t="s">
        <v>1283</v>
      </c>
      <c r="D70" s="13">
        <v>955202</v>
      </c>
      <c r="E70" s="14">
        <v>2559.94</v>
      </c>
      <c r="F70" s="15">
        <v>8.0999999999999996E-3</v>
      </c>
      <c r="G70" s="15"/>
    </row>
    <row r="71" spans="1:7" x14ac:dyDescent="0.25">
      <c r="A71" s="12" t="s">
        <v>2002</v>
      </c>
      <c r="B71" s="30" t="s">
        <v>2003</v>
      </c>
      <c r="C71" s="30" t="s">
        <v>1345</v>
      </c>
      <c r="D71" s="13">
        <v>565425</v>
      </c>
      <c r="E71" s="14">
        <v>2401.08</v>
      </c>
      <c r="F71" s="15">
        <v>7.6E-3</v>
      </c>
      <c r="G71" s="15"/>
    </row>
    <row r="72" spans="1:7" x14ac:dyDescent="0.25">
      <c r="A72" s="12" t="s">
        <v>1935</v>
      </c>
      <c r="B72" s="30" t="s">
        <v>1936</v>
      </c>
      <c r="C72" s="30" t="s">
        <v>1271</v>
      </c>
      <c r="D72" s="13">
        <v>341415</v>
      </c>
      <c r="E72" s="14">
        <v>2353.54</v>
      </c>
      <c r="F72" s="15">
        <v>7.4999999999999997E-3</v>
      </c>
      <c r="G72" s="15"/>
    </row>
    <row r="73" spans="1:7" x14ac:dyDescent="0.25">
      <c r="A73" s="12" t="s">
        <v>2004</v>
      </c>
      <c r="B73" s="30" t="s">
        <v>2005</v>
      </c>
      <c r="C73" s="30" t="s">
        <v>1859</v>
      </c>
      <c r="D73" s="13">
        <v>466382</v>
      </c>
      <c r="E73" s="14">
        <v>2331.6799999999998</v>
      </c>
      <c r="F73" s="15">
        <v>7.4000000000000003E-3</v>
      </c>
      <c r="G73" s="15"/>
    </row>
    <row r="74" spans="1:7" x14ac:dyDescent="0.25">
      <c r="A74" s="12" t="s">
        <v>2006</v>
      </c>
      <c r="B74" s="30" t="s">
        <v>2007</v>
      </c>
      <c r="C74" s="30" t="s">
        <v>1301</v>
      </c>
      <c r="D74" s="13">
        <v>394631</v>
      </c>
      <c r="E74" s="14">
        <v>2251.5700000000002</v>
      </c>
      <c r="F74" s="15">
        <v>7.1999999999999998E-3</v>
      </c>
      <c r="G74" s="15"/>
    </row>
    <row r="75" spans="1:7" x14ac:dyDescent="0.25">
      <c r="A75" s="12" t="s">
        <v>2008</v>
      </c>
      <c r="B75" s="30" t="s">
        <v>2009</v>
      </c>
      <c r="C75" s="30" t="s">
        <v>1168</v>
      </c>
      <c r="D75" s="13">
        <v>640134</v>
      </c>
      <c r="E75" s="14">
        <v>2238.5500000000002</v>
      </c>
      <c r="F75" s="15">
        <v>7.1000000000000004E-3</v>
      </c>
      <c r="G75" s="15"/>
    </row>
    <row r="76" spans="1:7" x14ac:dyDescent="0.25">
      <c r="A76" s="12" t="s">
        <v>2010</v>
      </c>
      <c r="B76" s="30" t="s">
        <v>2011</v>
      </c>
      <c r="C76" s="30" t="s">
        <v>1345</v>
      </c>
      <c r="D76" s="13">
        <v>1996056</v>
      </c>
      <c r="E76" s="14">
        <v>2157.7399999999998</v>
      </c>
      <c r="F76" s="15">
        <v>6.8999999999999999E-3</v>
      </c>
      <c r="G76" s="15"/>
    </row>
    <row r="77" spans="1:7" x14ac:dyDescent="0.25">
      <c r="A77" s="12" t="s">
        <v>2012</v>
      </c>
      <c r="B77" s="30" t="s">
        <v>2013</v>
      </c>
      <c r="C77" s="30" t="s">
        <v>1461</v>
      </c>
      <c r="D77" s="13">
        <v>215662</v>
      </c>
      <c r="E77" s="14">
        <v>2147.67</v>
      </c>
      <c r="F77" s="15">
        <v>6.7999999999999996E-3</v>
      </c>
      <c r="G77" s="15"/>
    </row>
    <row r="78" spans="1:7" x14ac:dyDescent="0.25">
      <c r="A78" s="12" t="s">
        <v>2014</v>
      </c>
      <c r="B78" s="30" t="s">
        <v>2015</v>
      </c>
      <c r="C78" s="30" t="s">
        <v>1310</v>
      </c>
      <c r="D78" s="13">
        <v>771979</v>
      </c>
      <c r="E78" s="14">
        <v>2025.67</v>
      </c>
      <c r="F78" s="15">
        <v>6.4000000000000003E-3</v>
      </c>
      <c r="G78" s="15"/>
    </row>
    <row r="79" spans="1:7" x14ac:dyDescent="0.25">
      <c r="A79" s="12" t="s">
        <v>2016</v>
      </c>
      <c r="B79" s="30" t="s">
        <v>2017</v>
      </c>
      <c r="C79" s="30" t="s">
        <v>1301</v>
      </c>
      <c r="D79" s="13">
        <v>187622</v>
      </c>
      <c r="E79" s="14">
        <v>2006.24</v>
      </c>
      <c r="F79" s="15">
        <v>6.4000000000000003E-3</v>
      </c>
      <c r="G79" s="15"/>
    </row>
    <row r="80" spans="1:7" x14ac:dyDescent="0.25">
      <c r="A80" s="12" t="s">
        <v>1440</v>
      </c>
      <c r="B80" s="30" t="s">
        <v>1441</v>
      </c>
      <c r="C80" s="30" t="s">
        <v>1310</v>
      </c>
      <c r="D80" s="13">
        <v>53925</v>
      </c>
      <c r="E80" s="14">
        <v>1629.13</v>
      </c>
      <c r="F80" s="15">
        <v>5.1999999999999998E-3</v>
      </c>
      <c r="G80" s="15"/>
    </row>
    <row r="81" spans="1:7" x14ac:dyDescent="0.25">
      <c r="A81" s="12" t="s">
        <v>1888</v>
      </c>
      <c r="B81" s="30" t="s">
        <v>1889</v>
      </c>
      <c r="C81" s="30" t="s">
        <v>1263</v>
      </c>
      <c r="D81" s="13">
        <v>41877</v>
      </c>
      <c r="E81" s="14">
        <v>1542.16</v>
      </c>
      <c r="F81" s="15">
        <v>4.8999999999999998E-3</v>
      </c>
      <c r="G81" s="15"/>
    </row>
    <row r="82" spans="1:7" x14ac:dyDescent="0.25">
      <c r="A82" s="12" t="s">
        <v>1928</v>
      </c>
      <c r="B82" s="30" t="s">
        <v>1929</v>
      </c>
      <c r="C82" s="30" t="s">
        <v>1367</v>
      </c>
      <c r="D82" s="13">
        <v>30000</v>
      </c>
      <c r="E82" s="14">
        <v>325.02</v>
      </c>
      <c r="F82" s="15">
        <v>1E-3</v>
      </c>
      <c r="G82" s="15"/>
    </row>
    <row r="83" spans="1:7" x14ac:dyDescent="0.25">
      <c r="A83" s="16" t="s">
        <v>124</v>
      </c>
      <c r="B83" s="31"/>
      <c r="C83" s="31"/>
      <c r="D83" s="17"/>
      <c r="E83" s="37">
        <v>305979.5</v>
      </c>
      <c r="F83" s="38">
        <v>0.97240000000000004</v>
      </c>
      <c r="G83" s="20"/>
    </row>
    <row r="84" spans="1:7" x14ac:dyDescent="0.25">
      <c r="A84" s="16" t="s">
        <v>1546</v>
      </c>
      <c r="B84" s="30"/>
      <c r="C84" s="30"/>
      <c r="D84" s="13"/>
      <c r="E84" s="14"/>
      <c r="F84" s="15"/>
      <c r="G84" s="15"/>
    </row>
    <row r="85" spans="1:7" x14ac:dyDescent="0.25">
      <c r="A85" s="16" t="s">
        <v>124</v>
      </c>
      <c r="B85" s="30"/>
      <c r="C85" s="30"/>
      <c r="D85" s="13"/>
      <c r="E85" s="39" t="s">
        <v>118</v>
      </c>
      <c r="F85" s="40" t="s">
        <v>118</v>
      </c>
      <c r="G85" s="15"/>
    </row>
    <row r="86" spans="1:7" x14ac:dyDescent="0.25">
      <c r="A86" s="21" t="s">
        <v>156</v>
      </c>
      <c r="B86" s="32"/>
      <c r="C86" s="32"/>
      <c r="D86" s="22"/>
      <c r="E86" s="27">
        <v>305979.5</v>
      </c>
      <c r="F86" s="28">
        <v>0.97240000000000004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160</v>
      </c>
      <c r="B89" s="30"/>
      <c r="C89" s="30"/>
      <c r="D89" s="13"/>
      <c r="E89" s="14"/>
      <c r="F89" s="15"/>
      <c r="G89" s="15"/>
    </row>
    <row r="90" spans="1:7" x14ac:dyDescent="0.25">
      <c r="A90" s="12" t="s">
        <v>161</v>
      </c>
      <c r="B90" s="30"/>
      <c r="C90" s="30"/>
      <c r="D90" s="13"/>
      <c r="E90" s="14">
        <v>9551.26</v>
      </c>
      <c r="F90" s="15">
        <v>3.0300000000000001E-2</v>
      </c>
      <c r="G90" s="15">
        <v>6.6458000000000003E-2</v>
      </c>
    </row>
    <row r="91" spans="1:7" x14ac:dyDescent="0.25">
      <c r="A91" s="16" t="s">
        <v>124</v>
      </c>
      <c r="B91" s="31"/>
      <c r="C91" s="31"/>
      <c r="D91" s="17"/>
      <c r="E91" s="37">
        <v>9551.26</v>
      </c>
      <c r="F91" s="38">
        <v>3.0300000000000001E-2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156</v>
      </c>
      <c r="B93" s="32"/>
      <c r="C93" s="32"/>
      <c r="D93" s="22"/>
      <c r="E93" s="18">
        <v>9551.26</v>
      </c>
      <c r="F93" s="19">
        <v>3.0300000000000001E-2</v>
      </c>
      <c r="G93" s="20"/>
    </row>
    <row r="94" spans="1:7" x14ac:dyDescent="0.25">
      <c r="A94" s="12" t="s">
        <v>162</v>
      </c>
      <c r="B94" s="30"/>
      <c r="C94" s="30"/>
      <c r="D94" s="13"/>
      <c r="E94" s="14">
        <v>1.7390622</v>
      </c>
      <c r="F94" s="15">
        <v>5.0000000000000004E-6</v>
      </c>
      <c r="G94" s="15"/>
    </row>
    <row r="95" spans="1:7" x14ac:dyDescent="0.25">
      <c r="A95" s="12" t="s">
        <v>163</v>
      </c>
      <c r="B95" s="30"/>
      <c r="C95" s="30"/>
      <c r="D95" s="13"/>
      <c r="E95" s="23">
        <v>-796.10906220000004</v>
      </c>
      <c r="F95" s="24">
        <v>-2.7049999999999999E-3</v>
      </c>
      <c r="G95" s="15">
        <v>6.6458000000000003E-2</v>
      </c>
    </row>
    <row r="96" spans="1:7" x14ac:dyDescent="0.25">
      <c r="A96" s="25" t="s">
        <v>164</v>
      </c>
      <c r="B96" s="33"/>
      <c r="C96" s="33"/>
      <c r="D96" s="26"/>
      <c r="E96" s="27">
        <v>314736.39</v>
      </c>
      <c r="F96" s="28">
        <v>1</v>
      </c>
      <c r="G96" s="28"/>
    </row>
    <row r="101" spans="1:5" x14ac:dyDescent="0.25">
      <c r="A101" s="1" t="s">
        <v>167</v>
      </c>
    </row>
    <row r="102" spans="1:5" x14ac:dyDescent="0.25">
      <c r="A102" s="47" t="s">
        <v>168</v>
      </c>
      <c r="B102" s="34" t="s">
        <v>118</v>
      </c>
    </row>
    <row r="103" spans="1:5" x14ac:dyDescent="0.25">
      <c r="A103" t="s">
        <v>169</v>
      </c>
    </row>
    <row r="104" spans="1:5" x14ac:dyDescent="0.25">
      <c r="A104" t="s">
        <v>170</v>
      </c>
      <c r="B104" t="s">
        <v>171</v>
      </c>
      <c r="C104" t="s">
        <v>171</v>
      </c>
    </row>
    <row r="105" spans="1:5" x14ac:dyDescent="0.25">
      <c r="B105" s="48">
        <v>45322</v>
      </c>
      <c r="C105" s="48">
        <v>45351</v>
      </c>
    </row>
    <row r="106" spans="1:5" x14ac:dyDescent="0.25">
      <c r="A106" t="s">
        <v>175</v>
      </c>
      <c r="B106">
        <v>40.362000000000002</v>
      </c>
      <c r="C106">
        <v>39.743000000000002</v>
      </c>
      <c r="E106" s="2"/>
    </row>
    <row r="107" spans="1:5" x14ac:dyDescent="0.25">
      <c r="A107" t="s">
        <v>176</v>
      </c>
      <c r="B107">
        <v>35.31</v>
      </c>
      <c r="C107">
        <v>34.768000000000001</v>
      </c>
      <c r="E107" s="2"/>
    </row>
    <row r="108" spans="1:5" x14ac:dyDescent="0.25">
      <c r="A108" t="s">
        <v>657</v>
      </c>
      <c r="B108">
        <v>37.289000000000001</v>
      </c>
      <c r="C108">
        <v>36.673000000000002</v>
      </c>
      <c r="E108" s="2"/>
    </row>
    <row r="109" spans="1:5" x14ac:dyDescent="0.25">
      <c r="A109" t="s">
        <v>658</v>
      </c>
      <c r="B109">
        <v>32.402000000000001</v>
      </c>
      <c r="C109">
        <v>31.867000000000001</v>
      </c>
      <c r="E109" s="2"/>
    </row>
    <row r="110" spans="1:5" x14ac:dyDescent="0.25">
      <c r="E110" s="2"/>
    </row>
    <row r="111" spans="1:5" x14ac:dyDescent="0.25">
      <c r="A111" t="s">
        <v>186</v>
      </c>
      <c r="B111" s="34" t="s">
        <v>118</v>
      </c>
    </row>
    <row r="112" spans="1:5" x14ac:dyDescent="0.25">
      <c r="A112" t="s">
        <v>187</v>
      </c>
      <c r="B112" s="34" t="s">
        <v>118</v>
      </c>
    </row>
    <row r="113" spans="1:4" ht="30" customHeight="1" x14ac:dyDescent="0.25">
      <c r="A113" s="47" t="s">
        <v>188</v>
      </c>
      <c r="B113" s="34" t="s">
        <v>118</v>
      </c>
    </row>
    <row r="114" spans="1:4" ht="30" customHeight="1" x14ac:dyDescent="0.25">
      <c r="A114" s="47" t="s">
        <v>189</v>
      </c>
      <c r="B114" s="34" t="s">
        <v>118</v>
      </c>
    </row>
    <row r="115" spans="1:4" x14ac:dyDescent="0.25">
      <c r="A115" t="s">
        <v>1768</v>
      </c>
      <c r="B115" s="49">
        <v>0.26230199999999998</v>
      </c>
    </row>
    <row r="116" spans="1:4" ht="45" customHeight="1" x14ac:dyDescent="0.25">
      <c r="A116" s="47" t="s">
        <v>191</v>
      </c>
      <c r="B116" s="34" t="s">
        <v>118</v>
      </c>
    </row>
    <row r="117" spans="1:4" ht="30" customHeight="1" x14ac:dyDescent="0.25">
      <c r="A117" s="47" t="s">
        <v>192</v>
      </c>
      <c r="B117" s="34" t="s">
        <v>118</v>
      </c>
    </row>
    <row r="118" spans="1:4" ht="30" customHeight="1" x14ac:dyDescent="0.25">
      <c r="A118" s="47" t="s">
        <v>193</v>
      </c>
      <c r="B118" s="34" t="s">
        <v>118</v>
      </c>
    </row>
    <row r="119" spans="1:4" x14ac:dyDescent="0.25">
      <c r="A119" t="s">
        <v>194</v>
      </c>
      <c r="B119" s="34" t="s">
        <v>118</v>
      </c>
    </row>
    <row r="120" spans="1:4" x14ac:dyDescent="0.25">
      <c r="A120" t="s">
        <v>195</v>
      </c>
      <c r="B120" s="34" t="s">
        <v>118</v>
      </c>
    </row>
    <row r="122" spans="1:4" ht="69.95" customHeight="1" x14ac:dyDescent="0.25">
      <c r="A122" s="71" t="s">
        <v>205</v>
      </c>
      <c r="B122" s="71" t="s">
        <v>206</v>
      </c>
      <c r="C122" s="71" t="s">
        <v>5</v>
      </c>
      <c r="D122" s="71" t="s">
        <v>6</v>
      </c>
    </row>
    <row r="123" spans="1:4" ht="69.95" customHeight="1" x14ac:dyDescent="0.25">
      <c r="A123" s="71" t="s">
        <v>2018</v>
      </c>
      <c r="B123" s="71"/>
      <c r="C123" s="71" t="s">
        <v>60</v>
      </c>
      <c r="D12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1"/>
  <sheetViews>
    <sheetView showGridLines="0" workbookViewId="0">
      <pane ySplit="4" topLeftCell="A95" activePane="bottomLeft" state="frozen"/>
      <selection pane="bottomLeft" activeCell="A97" sqref="A97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207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208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211</v>
      </c>
      <c r="B11" s="30" t="s">
        <v>212</v>
      </c>
      <c r="C11" s="30" t="s">
        <v>213</v>
      </c>
      <c r="D11" s="13">
        <v>121000000</v>
      </c>
      <c r="E11" s="14">
        <v>118548.18</v>
      </c>
      <c r="F11" s="15">
        <v>0.1018</v>
      </c>
      <c r="G11" s="15">
        <v>7.8149999999999997E-2</v>
      </c>
    </row>
    <row r="12" spans="1:8" x14ac:dyDescent="0.25">
      <c r="A12" s="12" t="s">
        <v>214</v>
      </c>
      <c r="B12" s="30" t="s">
        <v>215</v>
      </c>
      <c r="C12" s="30" t="s">
        <v>216</v>
      </c>
      <c r="D12" s="13">
        <v>85000000</v>
      </c>
      <c r="E12" s="14">
        <v>83017.63</v>
      </c>
      <c r="F12" s="15">
        <v>7.1300000000000002E-2</v>
      </c>
      <c r="G12" s="15">
        <v>7.6600000000000001E-2</v>
      </c>
    </row>
    <row r="13" spans="1:8" x14ac:dyDescent="0.25">
      <c r="A13" s="12" t="s">
        <v>217</v>
      </c>
      <c r="B13" s="30" t="s">
        <v>218</v>
      </c>
      <c r="C13" s="30" t="s">
        <v>216</v>
      </c>
      <c r="D13" s="13">
        <v>83500000</v>
      </c>
      <c r="E13" s="14">
        <v>81510.03</v>
      </c>
      <c r="F13" s="15">
        <v>7.0000000000000007E-2</v>
      </c>
      <c r="G13" s="15">
        <v>7.6700000000000004E-2</v>
      </c>
    </row>
    <row r="14" spans="1:8" x14ac:dyDescent="0.25">
      <c r="A14" s="12" t="s">
        <v>219</v>
      </c>
      <c r="B14" s="30" t="s">
        <v>220</v>
      </c>
      <c r="C14" s="30" t="s">
        <v>216</v>
      </c>
      <c r="D14" s="13">
        <v>81000000</v>
      </c>
      <c r="E14" s="14">
        <v>80373.55</v>
      </c>
      <c r="F14" s="15">
        <v>6.9000000000000006E-2</v>
      </c>
      <c r="G14" s="15">
        <v>7.7499999999999999E-2</v>
      </c>
    </row>
    <row r="15" spans="1:8" x14ac:dyDescent="0.25">
      <c r="A15" s="12" t="s">
        <v>221</v>
      </c>
      <c r="B15" s="30" t="s">
        <v>222</v>
      </c>
      <c r="C15" s="30" t="s">
        <v>216</v>
      </c>
      <c r="D15" s="13">
        <v>74000000</v>
      </c>
      <c r="E15" s="14">
        <v>72551.75</v>
      </c>
      <c r="F15" s="15">
        <v>6.2300000000000001E-2</v>
      </c>
      <c r="G15" s="15">
        <v>7.85E-2</v>
      </c>
    </row>
    <row r="16" spans="1:8" x14ac:dyDescent="0.25">
      <c r="A16" s="12" t="s">
        <v>223</v>
      </c>
      <c r="B16" s="30" t="s">
        <v>224</v>
      </c>
      <c r="C16" s="30" t="s">
        <v>216</v>
      </c>
      <c r="D16" s="13">
        <v>65000000</v>
      </c>
      <c r="E16" s="14">
        <v>63631.95</v>
      </c>
      <c r="F16" s="15">
        <v>5.4600000000000003E-2</v>
      </c>
      <c r="G16" s="15">
        <v>7.8100000000000003E-2</v>
      </c>
    </row>
    <row r="17" spans="1:7" x14ac:dyDescent="0.25">
      <c r="A17" s="12" t="s">
        <v>225</v>
      </c>
      <c r="B17" s="30" t="s">
        <v>226</v>
      </c>
      <c r="C17" s="30" t="s">
        <v>227</v>
      </c>
      <c r="D17" s="13">
        <v>58000000</v>
      </c>
      <c r="E17" s="14">
        <v>56564.73</v>
      </c>
      <c r="F17" s="15">
        <v>4.8599999999999997E-2</v>
      </c>
      <c r="G17" s="15">
        <v>7.8600000000000003E-2</v>
      </c>
    </row>
    <row r="18" spans="1:7" x14ac:dyDescent="0.25">
      <c r="A18" s="12" t="s">
        <v>228</v>
      </c>
      <c r="B18" s="30" t="s">
        <v>229</v>
      </c>
      <c r="C18" s="30" t="s">
        <v>227</v>
      </c>
      <c r="D18" s="13">
        <v>54000000</v>
      </c>
      <c r="E18" s="14">
        <v>52596.38</v>
      </c>
      <c r="F18" s="15">
        <v>4.5199999999999997E-2</v>
      </c>
      <c r="G18" s="15">
        <v>7.8750000000000001E-2</v>
      </c>
    </row>
    <row r="19" spans="1:7" x14ac:dyDescent="0.25">
      <c r="A19" s="12" t="s">
        <v>230</v>
      </c>
      <c r="B19" s="30" t="s">
        <v>231</v>
      </c>
      <c r="C19" s="30" t="s">
        <v>216</v>
      </c>
      <c r="D19" s="13">
        <v>51000000</v>
      </c>
      <c r="E19" s="14">
        <v>50402.43</v>
      </c>
      <c r="F19" s="15">
        <v>4.3299999999999998E-2</v>
      </c>
      <c r="G19" s="15">
        <v>7.6350000000000001E-2</v>
      </c>
    </row>
    <row r="20" spans="1:7" x14ac:dyDescent="0.25">
      <c r="A20" s="12" t="s">
        <v>232</v>
      </c>
      <c r="B20" s="30" t="s">
        <v>233</v>
      </c>
      <c r="C20" s="30" t="s">
        <v>216</v>
      </c>
      <c r="D20" s="13">
        <v>42500000</v>
      </c>
      <c r="E20" s="14">
        <v>42325.37</v>
      </c>
      <c r="F20" s="15">
        <v>3.6299999999999999E-2</v>
      </c>
      <c r="G20" s="15">
        <v>7.8600000000000003E-2</v>
      </c>
    </row>
    <row r="21" spans="1:7" x14ac:dyDescent="0.25">
      <c r="A21" s="12" t="s">
        <v>234</v>
      </c>
      <c r="B21" s="30" t="s">
        <v>235</v>
      </c>
      <c r="C21" s="30" t="s">
        <v>227</v>
      </c>
      <c r="D21" s="13">
        <v>41500000</v>
      </c>
      <c r="E21" s="14">
        <v>40468.1</v>
      </c>
      <c r="F21" s="15">
        <v>3.4799999999999998E-2</v>
      </c>
      <c r="G21" s="15">
        <v>7.6600000000000001E-2</v>
      </c>
    </row>
    <row r="22" spans="1:7" x14ac:dyDescent="0.25">
      <c r="A22" s="12" t="s">
        <v>236</v>
      </c>
      <c r="B22" s="30" t="s">
        <v>237</v>
      </c>
      <c r="C22" s="30" t="s">
        <v>216</v>
      </c>
      <c r="D22" s="13">
        <v>39500000</v>
      </c>
      <c r="E22" s="14">
        <v>38493.58</v>
      </c>
      <c r="F22" s="15">
        <v>3.3099999999999997E-2</v>
      </c>
      <c r="G22" s="15">
        <v>7.8130000000000005E-2</v>
      </c>
    </row>
    <row r="23" spans="1:7" x14ac:dyDescent="0.25">
      <c r="A23" s="12" t="s">
        <v>238</v>
      </c>
      <c r="B23" s="30" t="s">
        <v>239</v>
      </c>
      <c r="C23" s="30" t="s">
        <v>216</v>
      </c>
      <c r="D23" s="13">
        <v>36000000</v>
      </c>
      <c r="E23" s="14">
        <v>35664.800000000003</v>
      </c>
      <c r="F23" s="15">
        <v>3.0599999999999999E-2</v>
      </c>
      <c r="G23" s="15">
        <v>7.85E-2</v>
      </c>
    </row>
    <row r="24" spans="1:7" x14ac:dyDescent="0.25">
      <c r="A24" s="12" t="s">
        <v>240</v>
      </c>
      <c r="B24" s="30" t="s">
        <v>241</v>
      </c>
      <c r="C24" s="30" t="s">
        <v>216</v>
      </c>
      <c r="D24" s="13">
        <v>33500000</v>
      </c>
      <c r="E24" s="14">
        <v>33298.53</v>
      </c>
      <c r="F24" s="15">
        <v>2.86E-2</v>
      </c>
      <c r="G24" s="15">
        <v>7.7399999999999997E-2</v>
      </c>
    </row>
    <row r="25" spans="1:7" x14ac:dyDescent="0.25">
      <c r="A25" s="12" t="s">
        <v>242</v>
      </c>
      <c r="B25" s="30" t="s">
        <v>243</v>
      </c>
      <c r="C25" s="30" t="s">
        <v>216</v>
      </c>
      <c r="D25" s="13">
        <v>22500000</v>
      </c>
      <c r="E25" s="14">
        <v>22342.23</v>
      </c>
      <c r="F25" s="15">
        <v>1.9199999999999998E-2</v>
      </c>
      <c r="G25" s="15">
        <v>7.7100000000000002E-2</v>
      </c>
    </row>
    <row r="26" spans="1:7" x14ac:dyDescent="0.25">
      <c r="A26" s="12" t="s">
        <v>244</v>
      </c>
      <c r="B26" s="30" t="s">
        <v>245</v>
      </c>
      <c r="C26" s="30" t="s">
        <v>227</v>
      </c>
      <c r="D26" s="13">
        <v>22500000</v>
      </c>
      <c r="E26" s="14">
        <v>22028.42</v>
      </c>
      <c r="F26" s="15">
        <v>1.89E-2</v>
      </c>
      <c r="G26" s="15">
        <v>7.7950000000000005E-2</v>
      </c>
    </row>
    <row r="27" spans="1:7" x14ac:dyDescent="0.25">
      <c r="A27" s="12" t="s">
        <v>246</v>
      </c>
      <c r="B27" s="30" t="s">
        <v>247</v>
      </c>
      <c r="C27" s="30" t="s">
        <v>216</v>
      </c>
      <c r="D27" s="13">
        <v>21000000</v>
      </c>
      <c r="E27" s="14">
        <v>20748.34</v>
      </c>
      <c r="F27" s="15">
        <v>1.78E-2</v>
      </c>
      <c r="G27" s="15">
        <v>7.6600000000000001E-2</v>
      </c>
    </row>
    <row r="28" spans="1:7" x14ac:dyDescent="0.25">
      <c r="A28" s="12" t="s">
        <v>248</v>
      </c>
      <c r="B28" s="30" t="s">
        <v>249</v>
      </c>
      <c r="C28" s="30" t="s">
        <v>216</v>
      </c>
      <c r="D28" s="13">
        <v>19500000</v>
      </c>
      <c r="E28" s="14">
        <v>19573.36</v>
      </c>
      <c r="F28" s="15">
        <v>1.6799999999999999E-2</v>
      </c>
      <c r="G28" s="15">
        <v>7.8450000000000006E-2</v>
      </c>
    </row>
    <row r="29" spans="1:7" x14ac:dyDescent="0.25">
      <c r="A29" s="12" t="s">
        <v>250</v>
      </c>
      <c r="B29" s="30" t="s">
        <v>251</v>
      </c>
      <c r="C29" s="30" t="s">
        <v>216</v>
      </c>
      <c r="D29" s="13">
        <v>12000000</v>
      </c>
      <c r="E29" s="14">
        <v>12039.95</v>
      </c>
      <c r="F29" s="15">
        <v>1.03E-2</v>
      </c>
      <c r="G29" s="15">
        <v>7.8450000000000006E-2</v>
      </c>
    </row>
    <row r="30" spans="1:7" x14ac:dyDescent="0.25">
      <c r="A30" s="12" t="s">
        <v>252</v>
      </c>
      <c r="B30" s="30" t="s">
        <v>253</v>
      </c>
      <c r="C30" s="30" t="s">
        <v>216</v>
      </c>
      <c r="D30" s="13">
        <v>10000000</v>
      </c>
      <c r="E30" s="14">
        <v>10141.290000000001</v>
      </c>
      <c r="F30" s="15">
        <v>8.6999999999999994E-3</v>
      </c>
      <c r="G30" s="15">
        <v>7.6472999999999999E-2</v>
      </c>
    </row>
    <row r="31" spans="1:7" x14ac:dyDescent="0.25">
      <c r="A31" s="12" t="s">
        <v>254</v>
      </c>
      <c r="B31" s="30" t="s">
        <v>255</v>
      </c>
      <c r="C31" s="30" t="s">
        <v>216</v>
      </c>
      <c r="D31" s="13">
        <v>9000000</v>
      </c>
      <c r="E31" s="14">
        <v>9031.43</v>
      </c>
      <c r="F31" s="15">
        <v>7.7999999999999996E-3</v>
      </c>
      <c r="G31" s="15">
        <v>7.85E-2</v>
      </c>
    </row>
    <row r="32" spans="1:7" x14ac:dyDescent="0.25">
      <c r="A32" s="12" t="s">
        <v>256</v>
      </c>
      <c r="B32" s="30" t="s">
        <v>257</v>
      </c>
      <c r="C32" s="30" t="s">
        <v>216</v>
      </c>
      <c r="D32" s="13">
        <v>8500000</v>
      </c>
      <c r="E32" s="14">
        <v>8545</v>
      </c>
      <c r="F32" s="15">
        <v>7.3000000000000001E-3</v>
      </c>
      <c r="G32" s="15">
        <v>7.85E-2</v>
      </c>
    </row>
    <row r="33" spans="1:7" x14ac:dyDescent="0.25">
      <c r="A33" s="12" t="s">
        <v>258</v>
      </c>
      <c r="B33" s="30" t="s">
        <v>259</v>
      </c>
      <c r="C33" s="30" t="s">
        <v>216</v>
      </c>
      <c r="D33" s="13">
        <v>8500000</v>
      </c>
      <c r="E33" s="14">
        <v>8541.67</v>
      </c>
      <c r="F33" s="15">
        <v>7.3000000000000001E-3</v>
      </c>
      <c r="G33" s="15">
        <v>7.8311000000000006E-2</v>
      </c>
    </row>
    <row r="34" spans="1:7" x14ac:dyDescent="0.25">
      <c r="A34" s="12" t="s">
        <v>260</v>
      </c>
      <c r="B34" s="30" t="s">
        <v>261</v>
      </c>
      <c r="C34" s="30" t="s">
        <v>216</v>
      </c>
      <c r="D34" s="13">
        <v>6500000</v>
      </c>
      <c r="E34" s="14">
        <v>6444.39</v>
      </c>
      <c r="F34" s="15">
        <v>5.4999999999999997E-3</v>
      </c>
      <c r="G34" s="15">
        <v>7.6475000000000001E-2</v>
      </c>
    </row>
    <row r="35" spans="1:7" x14ac:dyDescent="0.25">
      <c r="A35" s="12" t="s">
        <v>262</v>
      </c>
      <c r="B35" s="30" t="s">
        <v>263</v>
      </c>
      <c r="C35" s="30" t="s">
        <v>216</v>
      </c>
      <c r="D35" s="13">
        <v>5500000</v>
      </c>
      <c r="E35" s="14">
        <v>5518.75</v>
      </c>
      <c r="F35" s="15">
        <v>4.7000000000000002E-3</v>
      </c>
      <c r="G35" s="15">
        <v>7.7274999999999996E-2</v>
      </c>
    </row>
    <row r="36" spans="1:7" x14ac:dyDescent="0.25">
      <c r="A36" s="12" t="s">
        <v>264</v>
      </c>
      <c r="B36" s="30" t="s">
        <v>265</v>
      </c>
      <c r="C36" s="30" t="s">
        <v>216</v>
      </c>
      <c r="D36" s="13">
        <v>5000000</v>
      </c>
      <c r="E36" s="14">
        <v>5027.46</v>
      </c>
      <c r="F36" s="15">
        <v>4.3E-3</v>
      </c>
      <c r="G36" s="15">
        <v>7.7800999999999995E-2</v>
      </c>
    </row>
    <row r="37" spans="1:7" x14ac:dyDescent="0.25">
      <c r="A37" s="12" t="s">
        <v>266</v>
      </c>
      <c r="B37" s="30" t="s">
        <v>267</v>
      </c>
      <c r="C37" s="30" t="s">
        <v>216</v>
      </c>
      <c r="D37" s="13">
        <v>5000000</v>
      </c>
      <c r="E37" s="14">
        <v>5008.95</v>
      </c>
      <c r="F37" s="15">
        <v>4.3E-3</v>
      </c>
      <c r="G37" s="15">
        <v>7.7950000000000005E-2</v>
      </c>
    </row>
    <row r="38" spans="1:7" x14ac:dyDescent="0.25">
      <c r="A38" s="12" t="s">
        <v>268</v>
      </c>
      <c r="B38" s="30" t="s">
        <v>269</v>
      </c>
      <c r="C38" s="30" t="s">
        <v>227</v>
      </c>
      <c r="D38" s="13">
        <v>2500000</v>
      </c>
      <c r="E38" s="14">
        <v>2448.1</v>
      </c>
      <c r="F38" s="15">
        <v>2.0999999999999999E-3</v>
      </c>
      <c r="G38" s="15">
        <v>7.7950000000000005E-2</v>
      </c>
    </row>
    <row r="39" spans="1:7" x14ac:dyDescent="0.25">
      <c r="A39" s="12" t="s">
        <v>270</v>
      </c>
      <c r="B39" s="30" t="s">
        <v>271</v>
      </c>
      <c r="C39" s="30" t="s">
        <v>216</v>
      </c>
      <c r="D39" s="13">
        <v>1970000</v>
      </c>
      <c r="E39" s="14">
        <v>1984.32</v>
      </c>
      <c r="F39" s="15">
        <v>1.6999999999999999E-3</v>
      </c>
      <c r="G39" s="15">
        <v>7.8248999999999999E-2</v>
      </c>
    </row>
    <row r="40" spans="1:7" x14ac:dyDescent="0.25">
      <c r="A40" s="12" t="s">
        <v>272</v>
      </c>
      <c r="B40" s="30" t="s">
        <v>273</v>
      </c>
      <c r="C40" s="30" t="s">
        <v>216</v>
      </c>
      <c r="D40" s="13">
        <v>1650000</v>
      </c>
      <c r="E40" s="14">
        <v>1668.03</v>
      </c>
      <c r="F40" s="15">
        <v>1.4E-3</v>
      </c>
      <c r="G40" s="15">
        <v>7.8299999999999995E-2</v>
      </c>
    </row>
    <row r="41" spans="1:7" x14ac:dyDescent="0.25">
      <c r="A41" s="12" t="s">
        <v>274</v>
      </c>
      <c r="B41" s="30" t="s">
        <v>275</v>
      </c>
      <c r="C41" s="30" t="s">
        <v>216</v>
      </c>
      <c r="D41" s="13">
        <v>1500000</v>
      </c>
      <c r="E41" s="14">
        <v>1517.67</v>
      </c>
      <c r="F41" s="15">
        <v>1.2999999999999999E-3</v>
      </c>
      <c r="G41" s="15">
        <v>7.6299000000000006E-2</v>
      </c>
    </row>
    <row r="42" spans="1:7" x14ac:dyDescent="0.25">
      <c r="A42" s="12" t="s">
        <v>276</v>
      </c>
      <c r="B42" s="30" t="s">
        <v>277</v>
      </c>
      <c r="C42" s="30" t="s">
        <v>216</v>
      </c>
      <c r="D42" s="13">
        <v>1500000</v>
      </c>
      <c r="E42" s="14">
        <v>1507.28</v>
      </c>
      <c r="F42" s="15">
        <v>1.2999999999999999E-3</v>
      </c>
      <c r="G42" s="15">
        <v>7.6300000000000007E-2</v>
      </c>
    </row>
    <row r="43" spans="1:7" x14ac:dyDescent="0.25">
      <c r="A43" s="12" t="s">
        <v>278</v>
      </c>
      <c r="B43" s="30" t="s">
        <v>279</v>
      </c>
      <c r="C43" s="30" t="s">
        <v>216</v>
      </c>
      <c r="D43" s="13">
        <v>1500000</v>
      </c>
      <c r="E43" s="14">
        <v>1505.62</v>
      </c>
      <c r="F43" s="15">
        <v>1.2999999999999999E-3</v>
      </c>
      <c r="G43" s="15">
        <v>7.6350000000000001E-2</v>
      </c>
    </row>
    <row r="44" spans="1:7" x14ac:dyDescent="0.25">
      <c r="A44" s="12" t="s">
        <v>280</v>
      </c>
      <c r="B44" s="30" t="s">
        <v>281</v>
      </c>
      <c r="C44" s="30" t="s">
        <v>216</v>
      </c>
      <c r="D44" s="13">
        <v>1000000</v>
      </c>
      <c r="E44" s="14">
        <v>1005.6</v>
      </c>
      <c r="F44" s="15">
        <v>8.9999999999999998E-4</v>
      </c>
      <c r="G44" s="15">
        <v>7.7524999999999997E-2</v>
      </c>
    </row>
    <row r="45" spans="1:7" x14ac:dyDescent="0.25">
      <c r="A45" s="12" t="s">
        <v>282</v>
      </c>
      <c r="B45" s="30" t="s">
        <v>283</v>
      </c>
      <c r="C45" s="30" t="s">
        <v>216</v>
      </c>
      <c r="D45" s="13">
        <v>500000</v>
      </c>
      <c r="E45" s="14">
        <v>506.67</v>
      </c>
      <c r="F45" s="15">
        <v>4.0000000000000002E-4</v>
      </c>
      <c r="G45" s="15">
        <v>7.7100000000000002E-2</v>
      </c>
    </row>
    <row r="46" spans="1:7" x14ac:dyDescent="0.25">
      <c r="A46" s="12" t="s">
        <v>284</v>
      </c>
      <c r="B46" s="30" t="s">
        <v>285</v>
      </c>
      <c r="C46" s="30" t="s">
        <v>216</v>
      </c>
      <c r="D46" s="13">
        <v>500000</v>
      </c>
      <c r="E46" s="14">
        <v>504.98</v>
      </c>
      <c r="F46" s="15">
        <v>4.0000000000000002E-4</v>
      </c>
      <c r="G46" s="15">
        <v>7.7499999999999999E-2</v>
      </c>
    </row>
    <row r="47" spans="1:7" x14ac:dyDescent="0.25">
      <c r="A47" s="12" t="s">
        <v>286</v>
      </c>
      <c r="B47" s="30" t="s">
        <v>287</v>
      </c>
      <c r="C47" s="30" t="s">
        <v>216</v>
      </c>
      <c r="D47" s="13">
        <v>500000</v>
      </c>
      <c r="E47" s="14">
        <v>502.21</v>
      </c>
      <c r="F47" s="15">
        <v>4.0000000000000002E-4</v>
      </c>
      <c r="G47" s="15">
        <v>7.6774999999999996E-2</v>
      </c>
    </row>
    <row r="48" spans="1:7" x14ac:dyDescent="0.25">
      <c r="A48" s="12" t="s">
        <v>288</v>
      </c>
      <c r="B48" s="30" t="s">
        <v>289</v>
      </c>
      <c r="C48" s="30" t="s">
        <v>216</v>
      </c>
      <c r="D48" s="13">
        <v>498000</v>
      </c>
      <c r="E48" s="14">
        <v>496.56</v>
      </c>
      <c r="F48" s="15">
        <v>4.0000000000000002E-4</v>
      </c>
      <c r="G48" s="15">
        <v>7.7524999999999997E-2</v>
      </c>
    </row>
    <row r="49" spans="1:7" x14ac:dyDescent="0.25">
      <c r="A49" s="16" t="s">
        <v>124</v>
      </c>
      <c r="B49" s="31"/>
      <c r="C49" s="31"/>
      <c r="D49" s="17"/>
      <c r="E49" s="18">
        <v>1018085.29</v>
      </c>
      <c r="F49" s="19">
        <v>0.874</v>
      </c>
      <c r="G49" s="20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6" t="s">
        <v>290</v>
      </c>
      <c r="B51" s="30"/>
      <c r="C51" s="30"/>
      <c r="D51" s="13"/>
      <c r="E51" s="14"/>
      <c r="F51" s="15"/>
      <c r="G51" s="15"/>
    </row>
    <row r="52" spans="1:7" x14ac:dyDescent="0.25">
      <c r="A52" s="16" t="s">
        <v>124</v>
      </c>
      <c r="B52" s="30"/>
      <c r="C52" s="30"/>
      <c r="D52" s="13"/>
      <c r="E52" s="35" t="s">
        <v>118</v>
      </c>
      <c r="F52" s="36" t="s">
        <v>118</v>
      </c>
      <c r="G52" s="15"/>
    </row>
    <row r="53" spans="1:7" x14ac:dyDescent="0.25">
      <c r="A53" s="12"/>
      <c r="B53" s="30"/>
      <c r="C53" s="30"/>
      <c r="D53" s="13"/>
      <c r="E53" s="14"/>
      <c r="F53" s="15"/>
      <c r="G53" s="15"/>
    </row>
    <row r="54" spans="1:7" x14ac:dyDescent="0.25">
      <c r="A54" s="16" t="s">
        <v>291</v>
      </c>
      <c r="B54" s="30"/>
      <c r="C54" s="30"/>
      <c r="D54" s="13"/>
      <c r="E54" s="14"/>
      <c r="F54" s="15"/>
      <c r="G54" s="15"/>
    </row>
    <row r="55" spans="1:7" x14ac:dyDescent="0.25">
      <c r="A55" s="16" t="s">
        <v>124</v>
      </c>
      <c r="B55" s="30"/>
      <c r="C55" s="30"/>
      <c r="D55" s="13"/>
      <c r="E55" s="35" t="s">
        <v>118</v>
      </c>
      <c r="F55" s="36" t="s">
        <v>118</v>
      </c>
      <c r="G55" s="15"/>
    </row>
    <row r="56" spans="1:7" x14ac:dyDescent="0.25">
      <c r="A56" s="12"/>
      <c r="B56" s="30"/>
      <c r="C56" s="30"/>
      <c r="D56" s="13"/>
      <c r="E56" s="14"/>
      <c r="F56" s="15"/>
      <c r="G56" s="15"/>
    </row>
    <row r="57" spans="1:7" x14ac:dyDescent="0.25">
      <c r="A57" s="21" t="s">
        <v>156</v>
      </c>
      <c r="B57" s="32"/>
      <c r="C57" s="32"/>
      <c r="D57" s="22"/>
      <c r="E57" s="18">
        <v>1018085.29</v>
      </c>
      <c r="F57" s="19">
        <v>0.874</v>
      </c>
      <c r="G57" s="20"/>
    </row>
    <row r="58" spans="1:7" x14ac:dyDescent="0.25">
      <c r="A58" s="12"/>
      <c r="B58" s="30"/>
      <c r="C58" s="30"/>
      <c r="D58" s="13"/>
      <c r="E58" s="14"/>
      <c r="F58" s="15"/>
      <c r="G58" s="15"/>
    </row>
    <row r="59" spans="1:7" x14ac:dyDescent="0.25">
      <c r="A59" s="16" t="s">
        <v>119</v>
      </c>
      <c r="B59" s="30"/>
      <c r="C59" s="30"/>
      <c r="D59" s="13"/>
      <c r="E59" s="14"/>
      <c r="F59" s="15"/>
      <c r="G59" s="15"/>
    </row>
    <row r="60" spans="1:7" x14ac:dyDescent="0.25">
      <c r="A60" s="16" t="s">
        <v>125</v>
      </c>
      <c r="B60" s="30"/>
      <c r="C60" s="30"/>
      <c r="D60" s="13"/>
      <c r="E60" s="14"/>
      <c r="F60" s="15"/>
      <c r="G60" s="15"/>
    </row>
    <row r="61" spans="1:7" x14ac:dyDescent="0.25">
      <c r="A61" s="12" t="s">
        <v>292</v>
      </c>
      <c r="B61" s="30" t="s">
        <v>293</v>
      </c>
      <c r="C61" s="30" t="s">
        <v>128</v>
      </c>
      <c r="D61" s="13">
        <v>107500000</v>
      </c>
      <c r="E61" s="14">
        <v>98774.33</v>
      </c>
      <c r="F61" s="15">
        <v>8.48E-2</v>
      </c>
      <c r="G61" s="15">
        <v>7.8644000000000006E-2</v>
      </c>
    </row>
    <row r="62" spans="1:7" x14ac:dyDescent="0.25">
      <c r="A62" s="12" t="s">
        <v>294</v>
      </c>
      <c r="B62" s="30" t="s">
        <v>295</v>
      </c>
      <c r="C62" s="30" t="s">
        <v>128</v>
      </c>
      <c r="D62" s="13">
        <v>7500000</v>
      </c>
      <c r="E62" s="14">
        <v>7361.37</v>
      </c>
      <c r="F62" s="15">
        <v>6.3E-3</v>
      </c>
      <c r="G62" s="15">
        <v>7.7232999999999996E-2</v>
      </c>
    </row>
    <row r="63" spans="1:7" x14ac:dyDescent="0.25">
      <c r="A63" s="12" t="s">
        <v>296</v>
      </c>
      <c r="B63" s="30" t="s">
        <v>297</v>
      </c>
      <c r="C63" s="30" t="s">
        <v>128</v>
      </c>
      <c r="D63" s="13">
        <v>5000000</v>
      </c>
      <c r="E63" s="14">
        <v>4898.0200000000004</v>
      </c>
      <c r="F63" s="15">
        <v>4.1999999999999997E-3</v>
      </c>
      <c r="G63" s="15">
        <v>7.8350000000000003E-2</v>
      </c>
    </row>
    <row r="64" spans="1:7" x14ac:dyDescent="0.25">
      <c r="A64" s="16" t="s">
        <v>124</v>
      </c>
      <c r="B64" s="31"/>
      <c r="C64" s="31"/>
      <c r="D64" s="17"/>
      <c r="E64" s="18">
        <v>111033.72</v>
      </c>
      <c r="F64" s="19">
        <v>9.5299999999999996E-2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21" t="s">
        <v>156</v>
      </c>
      <c r="B66" s="32"/>
      <c r="C66" s="32"/>
      <c r="D66" s="22"/>
      <c r="E66" s="18">
        <v>111033.72</v>
      </c>
      <c r="F66" s="19">
        <v>9.5299999999999996E-2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2"/>
      <c r="B68" s="30"/>
      <c r="C68" s="30"/>
      <c r="D68" s="13"/>
      <c r="E68" s="14"/>
      <c r="F68" s="15"/>
      <c r="G68" s="15"/>
    </row>
    <row r="69" spans="1:7" x14ac:dyDescent="0.25">
      <c r="A69" s="16" t="s">
        <v>160</v>
      </c>
      <c r="B69" s="30"/>
      <c r="C69" s="30"/>
      <c r="D69" s="13"/>
      <c r="E69" s="14"/>
      <c r="F69" s="15"/>
      <c r="G69" s="15"/>
    </row>
    <row r="70" spans="1:7" x14ac:dyDescent="0.25">
      <c r="A70" s="12" t="s">
        <v>161</v>
      </c>
      <c r="B70" s="30"/>
      <c r="C70" s="30"/>
      <c r="D70" s="13"/>
      <c r="E70" s="14">
        <v>8791.4</v>
      </c>
      <c r="F70" s="15">
        <v>7.4999999999999997E-3</v>
      </c>
      <c r="G70" s="15">
        <v>6.6458000000000003E-2</v>
      </c>
    </row>
    <row r="71" spans="1:7" x14ac:dyDescent="0.25">
      <c r="A71" s="16" t="s">
        <v>124</v>
      </c>
      <c r="B71" s="31"/>
      <c r="C71" s="31"/>
      <c r="D71" s="17"/>
      <c r="E71" s="18">
        <v>8791.4</v>
      </c>
      <c r="F71" s="19">
        <v>7.4999999999999997E-3</v>
      </c>
      <c r="G71" s="20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21" t="s">
        <v>156</v>
      </c>
      <c r="B73" s="32"/>
      <c r="C73" s="32"/>
      <c r="D73" s="22"/>
      <c r="E73" s="18">
        <v>8791.4</v>
      </c>
      <c r="F73" s="19">
        <v>7.4999999999999997E-3</v>
      </c>
      <c r="G73" s="20"/>
    </row>
    <row r="74" spans="1:7" x14ac:dyDescent="0.25">
      <c r="A74" s="12" t="s">
        <v>162</v>
      </c>
      <c r="B74" s="30"/>
      <c r="C74" s="30"/>
      <c r="D74" s="13"/>
      <c r="E74" s="14">
        <v>26527.8959555</v>
      </c>
      <c r="F74" s="15">
        <v>2.2780000000000002E-2</v>
      </c>
      <c r="G74" s="15"/>
    </row>
    <row r="75" spans="1:7" x14ac:dyDescent="0.25">
      <c r="A75" s="12" t="s">
        <v>163</v>
      </c>
      <c r="B75" s="30"/>
      <c r="C75" s="30"/>
      <c r="D75" s="13"/>
      <c r="E75" s="14">
        <v>55.984044500000003</v>
      </c>
      <c r="F75" s="15">
        <v>4.2000000000000002E-4</v>
      </c>
      <c r="G75" s="15">
        <v>6.6458000000000003E-2</v>
      </c>
    </row>
    <row r="76" spans="1:7" x14ac:dyDescent="0.25">
      <c r="A76" s="25" t="s">
        <v>164</v>
      </c>
      <c r="B76" s="33"/>
      <c r="C76" s="33"/>
      <c r="D76" s="26"/>
      <c r="E76" s="27">
        <v>1164494.29</v>
      </c>
      <c r="F76" s="28">
        <v>1</v>
      </c>
      <c r="G76" s="28"/>
    </row>
    <row r="78" spans="1:7" x14ac:dyDescent="0.25">
      <c r="A78" s="1" t="s">
        <v>165</v>
      </c>
    </row>
    <row r="79" spans="1:7" x14ac:dyDescent="0.25">
      <c r="A79" s="1" t="s">
        <v>166</v>
      </c>
    </row>
    <row r="81" spans="1:5" x14ac:dyDescent="0.25">
      <c r="A81" s="1" t="s">
        <v>167</v>
      </c>
    </row>
    <row r="82" spans="1:5" x14ac:dyDescent="0.25">
      <c r="A82" s="47" t="s">
        <v>168</v>
      </c>
      <c r="B82" s="34" t="s">
        <v>118</v>
      </c>
    </row>
    <row r="83" spans="1:5" x14ac:dyDescent="0.25">
      <c r="A83" t="s">
        <v>169</v>
      </c>
    </row>
    <row r="84" spans="1:5" x14ac:dyDescent="0.25">
      <c r="A84" t="s">
        <v>298</v>
      </c>
      <c r="B84" t="s">
        <v>171</v>
      </c>
      <c r="C84" t="s">
        <v>171</v>
      </c>
    </row>
    <row r="85" spans="1:5" x14ac:dyDescent="0.25">
      <c r="B85" s="48">
        <v>45322</v>
      </c>
      <c r="C85" s="48">
        <v>45351</v>
      </c>
    </row>
    <row r="86" spans="1:5" x14ac:dyDescent="0.25">
      <c r="A86" t="s">
        <v>299</v>
      </c>
      <c r="B86">
        <v>1181.04</v>
      </c>
      <c r="C86">
        <v>1188.7456</v>
      </c>
      <c r="E86" s="2"/>
    </row>
    <row r="87" spans="1:5" x14ac:dyDescent="0.25">
      <c r="E87" s="2"/>
    </row>
    <row r="88" spans="1:5" x14ac:dyDescent="0.25">
      <c r="A88" t="s">
        <v>186</v>
      </c>
      <c r="B88" s="34" t="s">
        <v>118</v>
      </c>
    </row>
    <row r="89" spans="1:5" x14ac:dyDescent="0.25">
      <c r="A89" t="s">
        <v>187</v>
      </c>
      <c r="B89" s="34" t="s">
        <v>118</v>
      </c>
    </row>
    <row r="90" spans="1:5" ht="30" customHeight="1" x14ac:dyDescent="0.25">
      <c r="A90" s="47" t="s">
        <v>188</v>
      </c>
      <c r="B90" s="34" t="s">
        <v>118</v>
      </c>
    </row>
    <row r="91" spans="1:5" ht="30" customHeight="1" x14ac:dyDescent="0.25">
      <c r="A91" s="47" t="s">
        <v>189</v>
      </c>
      <c r="B91" s="34" t="s">
        <v>118</v>
      </c>
    </row>
    <row r="92" spans="1:5" x14ac:dyDescent="0.25">
      <c r="A92" t="s">
        <v>190</v>
      </c>
      <c r="B92" s="49">
        <f>+B106</f>
        <v>1.008359949870929</v>
      </c>
    </row>
    <row r="93" spans="1:5" ht="45" customHeight="1" x14ac:dyDescent="0.25">
      <c r="A93" s="47" t="s">
        <v>191</v>
      </c>
      <c r="B93" s="34" t="s">
        <v>118</v>
      </c>
    </row>
    <row r="94" spans="1:5" ht="30" customHeight="1" x14ac:dyDescent="0.25">
      <c r="A94" s="47" t="s">
        <v>192</v>
      </c>
      <c r="B94" s="34" t="s">
        <v>118</v>
      </c>
    </row>
    <row r="95" spans="1:5" ht="30" customHeight="1" x14ac:dyDescent="0.25">
      <c r="A95" s="47" t="s">
        <v>193</v>
      </c>
      <c r="B95" s="49">
        <v>489115.193569</v>
      </c>
    </row>
    <row r="96" spans="1:5" x14ac:dyDescent="0.25">
      <c r="A96" t="s">
        <v>194</v>
      </c>
      <c r="B96" s="34" t="s">
        <v>118</v>
      </c>
    </row>
    <row r="97" spans="1:4" x14ac:dyDescent="0.25">
      <c r="A97" t="s">
        <v>195</v>
      </c>
      <c r="B97" s="34" t="s">
        <v>118</v>
      </c>
    </row>
    <row r="99" spans="1:4" x14ac:dyDescent="0.25">
      <c r="A99" t="s">
        <v>196</v>
      </c>
    </row>
    <row r="100" spans="1:4" ht="30" customHeight="1" x14ac:dyDescent="0.25">
      <c r="A100" s="55" t="s">
        <v>197</v>
      </c>
      <c r="B100" s="56" t="s">
        <v>300</v>
      </c>
    </row>
    <row r="101" spans="1:4" x14ac:dyDescent="0.25">
      <c r="A101" s="55" t="s">
        <v>199</v>
      </c>
      <c r="B101" s="55" t="s">
        <v>301</v>
      </c>
    </row>
    <row r="102" spans="1:4" x14ac:dyDescent="0.25">
      <c r="A102" s="55"/>
      <c r="B102" s="55"/>
    </row>
    <row r="103" spans="1:4" x14ac:dyDescent="0.25">
      <c r="A103" s="55" t="s">
        <v>201</v>
      </c>
      <c r="B103" s="57">
        <v>7.7696655527252414</v>
      </c>
    </row>
    <row r="104" spans="1:4" x14ac:dyDescent="0.25">
      <c r="A104" s="55"/>
      <c r="B104" s="55"/>
    </row>
    <row r="105" spans="1:4" x14ac:dyDescent="0.25">
      <c r="A105" s="55" t="s">
        <v>202</v>
      </c>
      <c r="B105" s="58">
        <v>0.98560000000000003</v>
      </c>
    </row>
    <row r="106" spans="1:4" x14ac:dyDescent="0.25">
      <c r="A106" s="55" t="s">
        <v>203</v>
      </c>
      <c r="B106" s="58">
        <v>1.008359949870929</v>
      </c>
    </row>
    <row r="107" spans="1:4" x14ac:dyDescent="0.25">
      <c r="A107" s="55"/>
      <c r="B107" s="55"/>
    </row>
    <row r="108" spans="1:4" x14ac:dyDescent="0.25">
      <c r="A108" s="55" t="s">
        <v>204</v>
      </c>
      <c r="B108" s="59">
        <v>45351</v>
      </c>
    </row>
    <row r="110" spans="1:4" ht="69.95" customHeight="1" x14ac:dyDescent="0.25">
      <c r="A110" s="71" t="s">
        <v>205</v>
      </c>
      <c r="B110" s="71" t="s">
        <v>206</v>
      </c>
      <c r="C110" s="71" t="s">
        <v>5</v>
      </c>
      <c r="D110" s="71" t="s">
        <v>6</v>
      </c>
    </row>
    <row r="111" spans="1:4" ht="69.95" customHeight="1" x14ac:dyDescent="0.25">
      <c r="A111" s="71" t="s">
        <v>300</v>
      </c>
      <c r="B111" s="71"/>
      <c r="C111" s="71" t="s">
        <v>11</v>
      </c>
      <c r="D11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02"/>
  <sheetViews>
    <sheetView showGridLines="0" workbookViewId="0">
      <pane ySplit="4" topLeftCell="A149" activePane="bottomLeft" state="frozen"/>
      <selection pane="bottomLeft" activeCell="A154" sqref="A154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2019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2020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1166</v>
      </c>
      <c r="B8" s="30" t="s">
        <v>1167</v>
      </c>
      <c r="C8" s="30" t="s">
        <v>1168</v>
      </c>
      <c r="D8" s="13">
        <v>136067</v>
      </c>
      <c r="E8" s="14">
        <v>1909.56</v>
      </c>
      <c r="F8" s="15">
        <v>5.21E-2</v>
      </c>
      <c r="G8" s="15"/>
    </row>
    <row r="9" spans="1:8" x14ac:dyDescent="0.25">
      <c r="A9" s="12" t="s">
        <v>1341</v>
      </c>
      <c r="B9" s="30" t="s">
        <v>1342</v>
      </c>
      <c r="C9" s="30" t="s">
        <v>1331</v>
      </c>
      <c r="D9" s="13">
        <v>311400</v>
      </c>
      <c r="E9" s="14">
        <v>1886.77</v>
      </c>
      <c r="F9" s="15">
        <v>5.1499999999999997E-2</v>
      </c>
      <c r="G9" s="15"/>
    </row>
    <row r="10" spans="1:8" x14ac:dyDescent="0.25">
      <c r="A10" s="12" t="s">
        <v>1339</v>
      </c>
      <c r="B10" s="30" t="s">
        <v>1340</v>
      </c>
      <c r="C10" s="30" t="s">
        <v>1250</v>
      </c>
      <c r="D10" s="13">
        <v>136000</v>
      </c>
      <c r="E10" s="14">
        <v>1795.88</v>
      </c>
      <c r="F10" s="15">
        <v>4.9000000000000002E-2</v>
      </c>
      <c r="G10" s="15"/>
    </row>
    <row r="11" spans="1:8" x14ac:dyDescent="0.25">
      <c r="A11" s="12" t="s">
        <v>1178</v>
      </c>
      <c r="B11" s="30" t="s">
        <v>1179</v>
      </c>
      <c r="C11" s="30" t="s">
        <v>1180</v>
      </c>
      <c r="D11" s="13">
        <v>292094</v>
      </c>
      <c r="E11" s="14">
        <v>1275.57</v>
      </c>
      <c r="F11" s="15">
        <v>3.4799999999999998E-2</v>
      </c>
      <c r="G11" s="15"/>
    </row>
    <row r="12" spans="1:8" x14ac:dyDescent="0.25">
      <c r="A12" s="12" t="s">
        <v>1386</v>
      </c>
      <c r="B12" s="30" t="s">
        <v>1387</v>
      </c>
      <c r="C12" s="30" t="s">
        <v>1356</v>
      </c>
      <c r="D12" s="13">
        <v>498750</v>
      </c>
      <c r="E12" s="14">
        <v>1134.9100000000001</v>
      </c>
      <c r="F12" s="15">
        <v>3.1E-2</v>
      </c>
      <c r="G12" s="15"/>
    </row>
    <row r="13" spans="1:8" x14ac:dyDescent="0.25">
      <c r="A13" s="12" t="s">
        <v>1244</v>
      </c>
      <c r="B13" s="30" t="s">
        <v>1245</v>
      </c>
      <c r="C13" s="30" t="s">
        <v>1168</v>
      </c>
      <c r="D13" s="13">
        <v>57600</v>
      </c>
      <c r="E13" s="14">
        <v>973.12</v>
      </c>
      <c r="F13" s="15">
        <v>2.6599999999999999E-2</v>
      </c>
      <c r="G13" s="15"/>
    </row>
    <row r="14" spans="1:8" x14ac:dyDescent="0.25">
      <c r="A14" s="12" t="s">
        <v>1192</v>
      </c>
      <c r="B14" s="30" t="s">
        <v>1193</v>
      </c>
      <c r="C14" s="30" t="s">
        <v>1168</v>
      </c>
      <c r="D14" s="13">
        <v>579345</v>
      </c>
      <c r="E14" s="14">
        <v>871.33</v>
      </c>
      <c r="F14" s="15">
        <v>2.3800000000000002E-2</v>
      </c>
      <c r="G14" s="15"/>
    </row>
    <row r="15" spans="1:8" x14ac:dyDescent="0.25">
      <c r="A15" s="12" t="s">
        <v>1199</v>
      </c>
      <c r="B15" s="30" t="s">
        <v>1200</v>
      </c>
      <c r="C15" s="30" t="s">
        <v>1168</v>
      </c>
      <c r="D15" s="13">
        <v>58874</v>
      </c>
      <c r="E15" s="14">
        <v>868.33</v>
      </c>
      <c r="F15" s="15">
        <v>2.3699999999999999E-2</v>
      </c>
      <c r="G15" s="15"/>
    </row>
    <row r="16" spans="1:8" x14ac:dyDescent="0.25">
      <c r="A16" s="12" t="s">
        <v>1169</v>
      </c>
      <c r="B16" s="30" t="s">
        <v>1170</v>
      </c>
      <c r="C16" s="30" t="s">
        <v>1171</v>
      </c>
      <c r="D16" s="13">
        <v>29274</v>
      </c>
      <c r="E16" s="14">
        <v>855.27</v>
      </c>
      <c r="F16" s="15">
        <v>2.3300000000000001E-2</v>
      </c>
      <c r="G16" s="15"/>
    </row>
    <row r="17" spans="1:7" x14ac:dyDescent="0.25">
      <c r="A17" s="12" t="s">
        <v>1281</v>
      </c>
      <c r="B17" s="30" t="s">
        <v>1282</v>
      </c>
      <c r="C17" s="30" t="s">
        <v>1283</v>
      </c>
      <c r="D17" s="13">
        <v>22937</v>
      </c>
      <c r="E17" s="14">
        <v>797.65</v>
      </c>
      <c r="F17" s="15">
        <v>2.18E-2</v>
      </c>
      <c r="G17" s="15"/>
    </row>
    <row r="18" spans="1:7" x14ac:dyDescent="0.25">
      <c r="A18" s="12" t="s">
        <v>1297</v>
      </c>
      <c r="B18" s="30" t="s">
        <v>1298</v>
      </c>
      <c r="C18" s="30" t="s">
        <v>1208</v>
      </c>
      <c r="D18" s="13">
        <v>438000</v>
      </c>
      <c r="E18" s="14">
        <v>771.76</v>
      </c>
      <c r="F18" s="15">
        <v>2.1100000000000001E-2</v>
      </c>
      <c r="G18" s="15"/>
    </row>
    <row r="19" spans="1:7" x14ac:dyDescent="0.25">
      <c r="A19" s="12" t="s">
        <v>1229</v>
      </c>
      <c r="B19" s="30" t="s">
        <v>1230</v>
      </c>
      <c r="C19" s="30" t="s">
        <v>1231</v>
      </c>
      <c r="D19" s="13">
        <v>471000</v>
      </c>
      <c r="E19" s="14">
        <v>758.07</v>
      </c>
      <c r="F19" s="15">
        <v>2.07E-2</v>
      </c>
      <c r="G19" s="15"/>
    </row>
    <row r="20" spans="1:7" x14ac:dyDescent="0.25">
      <c r="A20" s="12" t="s">
        <v>1181</v>
      </c>
      <c r="B20" s="30" t="s">
        <v>1182</v>
      </c>
      <c r="C20" s="30" t="s">
        <v>1183</v>
      </c>
      <c r="D20" s="13">
        <v>191373</v>
      </c>
      <c r="E20" s="14">
        <v>642.25</v>
      </c>
      <c r="F20" s="15">
        <v>1.7500000000000002E-2</v>
      </c>
      <c r="G20" s="15"/>
    </row>
    <row r="21" spans="1:7" x14ac:dyDescent="0.25">
      <c r="A21" s="12" t="s">
        <v>1222</v>
      </c>
      <c r="B21" s="30" t="s">
        <v>1223</v>
      </c>
      <c r="C21" s="30" t="s">
        <v>1168</v>
      </c>
      <c r="D21" s="13">
        <v>50656</v>
      </c>
      <c r="E21" s="14">
        <v>533</v>
      </c>
      <c r="F21" s="15">
        <v>1.46E-2</v>
      </c>
      <c r="G21" s="15"/>
    </row>
    <row r="22" spans="1:7" x14ac:dyDescent="0.25">
      <c r="A22" s="12" t="s">
        <v>1172</v>
      </c>
      <c r="B22" s="30" t="s">
        <v>1173</v>
      </c>
      <c r="C22" s="30" t="s">
        <v>1174</v>
      </c>
      <c r="D22" s="13">
        <v>10500</v>
      </c>
      <c r="E22" s="14">
        <v>344.97</v>
      </c>
      <c r="F22" s="15">
        <v>9.4000000000000004E-3</v>
      </c>
      <c r="G22" s="15"/>
    </row>
    <row r="23" spans="1:7" x14ac:dyDescent="0.25">
      <c r="A23" s="12" t="s">
        <v>1801</v>
      </c>
      <c r="B23" s="30" t="s">
        <v>1802</v>
      </c>
      <c r="C23" s="30" t="s">
        <v>1168</v>
      </c>
      <c r="D23" s="13">
        <v>59176</v>
      </c>
      <c r="E23" s="14">
        <v>310.76</v>
      </c>
      <c r="F23" s="15">
        <v>8.5000000000000006E-3</v>
      </c>
      <c r="G23" s="15"/>
    </row>
    <row r="24" spans="1:7" x14ac:dyDescent="0.25">
      <c r="A24" s="12" t="s">
        <v>1194</v>
      </c>
      <c r="B24" s="30" t="s">
        <v>1195</v>
      </c>
      <c r="C24" s="30" t="s">
        <v>1168</v>
      </c>
      <c r="D24" s="13">
        <v>41000</v>
      </c>
      <c r="E24" s="14">
        <v>306.72000000000003</v>
      </c>
      <c r="F24" s="15">
        <v>8.3999999999999995E-3</v>
      </c>
      <c r="G24" s="15"/>
    </row>
    <row r="25" spans="1:7" x14ac:dyDescent="0.25">
      <c r="A25" s="12" t="s">
        <v>1175</v>
      </c>
      <c r="B25" s="30" t="s">
        <v>1176</v>
      </c>
      <c r="C25" s="30" t="s">
        <v>1177</v>
      </c>
      <c r="D25" s="13">
        <v>115500</v>
      </c>
      <c r="E25" s="14">
        <v>305.61</v>
      </c>
      <c r="F25" s="15">
        <v>8.3000000000000001E-3</v>
      </c>
      <c r="G25" s="15"/>
    </row>
    <row r="26" spans="1:7" x14ac:dyDescent="0.25">
      <c r="A26" s="12" t="s">
        <v>1315</v>
      </c>
      <c r="B26" s="30" t="s">
        <v>1316</v>
      </c>
      <c r="C26" s="30" t="s">
        <v>1292</v>
      </c>
      <c r="D26" s="13">
        <v>213750</v>
      </c>
      <c r="E26" s="14">
        <v>303.85000000000002</v>
      </c>
      <c r="F26" s="15">
        <v>8.3000000000000001E-3</v>
      </c>
      <c r="G26" s="15"/>
    </row>
    <row r="27" spans="1:7" x14ac:dyDescent="0.25">
      <c r="A27" s="12" t="s">
        <v>1189</v>
      </c>
      <c r="B27" s="30" t="s">
        <v>1190</v>
      </c>
      <c r="C27" s="30" t="s">
        <v>1191</v>
      </c>
      <c r="D27" s="13">
        <v>9000</v>
      </c>
      <c r="E27" s="14">
        <v>277.56</v>
      </c>
      <c r="F27" s="15">
        <v>7.6E-3</v>
      </c>
      <c r="G27" s="15"/>
    </row>
    <row r="28" spans="1:7" x14ac:dyDescent="0.25">
      <c r="A28" s="12" t="s">
        <v>1357</v>
      </c>
      <c r="B28" s="30" t="s">
        <v>1358</v>
      </c>
      <c r="C28" s="30" t="s">
        <v>1307</v>
      </c>
      <c r="D28" s="13">
        <v>67800</v>
      </c>
      <c r="E28" s="14">
        <v>275.47000000000003</v>
      </c>
      <c r="F28" s="15">
        <v>7.4999999999999997E-3</v>
      </c>
      <c r="G28" s="15"/>
    </row>
    <row r="29" spans="1:7" x14ac:dyDescent="0.25">
      <c r="A29" s="12" t="s">
        <v>1253</v>
      </c>
      <c r="B29" s="30" t="s">
        <v>1254</v>
      </c>
      <c r="C29" s="30" t="s">
        <v>1208</v>
      </c>
      <c r="D29" s="13">
        <v>4205</v>
      </c>
      <c r="E29" s="14">
        <v>273.13</v>
      </c>
      <c r="F29" s="15">
        <v>7.4999999999999997E-3</v>
      </c>
      <c r="G29" s="15"/>
    </row>
    <row r="30" spans="1:7" x14ac:dyDescent="0.25">
      <c r="A30" s="12" t="s">
        <v>1864</v>
      </c>
      <c r="B30" s="30" t="s">
        <v>1865</v>
      </c>
      <c r="C30" s="30" t="s">
        <v>1221</v>
      </c>
      <c r="D30" s="13">
        <v>129024</v>
      </c>
      <c r="E30" s="14">
        <v>271.92</v>
      </c>
      <c r="F30" s="15">
        <v>7.4000000000000003E-3</v>
      </c>
      <c r="G30" s="15"/>
    </row>
    <row r="31" spans="1:7" x14ac:dyDescent="0.25">
      <c r="A31" s="12" t="s">
        <v>2021</v>
      </c>
      <c r="B31" s="30" t="s">
        <v>2022</v>
      </c>
      <c r="C31" s="30" t="s">
        <v>1240</v>
      </c>
      <c r="D31" s="13">
        <v>12177</v>
      </c>
      <c r="E31" s="14">
        <v>260.05</v>
      </c>
      <c r="F31" s="15">
        <v>7.1000000000000004E-3</v>
      </c>
      <c r="G31" s="15"/>
    </row>
    <row r="32" spans="1:7" x14ac:dyDescent="0.25">
      <c r="A32" s="12" t="s">
        <v>1212</v>
      </c>
      <c r="B32" s="30" t="s">
        <v>1213</v>
      </c>
      <c r="C32" s="30" t="s">
        <v>1214</v>
      </c>
      <c r="D32" s="13">
        <v>2236</v>
      </c>
      <c r="E32" s="14">
        <v>252.41</v>
      </c>
      <c r="F32" s="15">
        <v>6.8999999999999999E-3</v>
      </c>
      <c r="G32" s="15"/>
    </row>
    <row r="33" spans="1:7" x14ac:dyDescent="0.25">
      <c r="A33" s="12" t="s">
        <v>1424</v>
      </c>
      <c r="B33" s="30" t="s">
        <v>1425</v>
      </c>
      <c r="C33" s="30" t="s">
        <v>1331</v>
      </c>
      <c r="D33" s="13">
        <v>9600</v>
      </c>
      <c r="E33" s="14">
        <v>252.41</v>
      </c>
      <c r="F33" s="15">
        <v>6.8999999999999999E-3</v>
      </c>
      <c r="G33" s="15"/>
    </row>
    <row r="34" spans="1:7" x14ac:dyDescent="0.25">
      <c r="A34" s="12" t="s">
        <v>1217</v>
      </c>
      <c r="B34" s="30" t="s">
        <v>1218</v>
      </c>
      <c r="C34" s="30" t="s">
        <v>1208</v>
      </c>
      <c r="D34" s="13">
        <v>50852</v>
      </c>
      <c r="E34" s="14">
        <v>203.76</v>
      </c>
      <c r="F34" s="15">
        <v>5.5999999999999999E-3</v>
      </c>
      <c r="G34" s="15"/>
    </row>
    <row r="35" spans="1:7" x14ac:dyDescent="0.25">
      <c r="A35" s="12" t="s">
        <v>1206</v>
      </c>
      <c r="B35" s="30" t="s">
        <v>1207</v>
      </c>
      <c r="C35" s="30" t="s">
        <v>1208</v>
      </c>
      <c r="D35" s="13">
        <v>46000</v>
      </c>
      <c r="E35" s="14">
        <v>203.34</v>
      </c>
      <c r="F35" s="15">
        <v>5.5999999999999999E-3</v>
      </c>
      <c r="G35" s="15"/>
    </row>
    <row r="36" spans="1:7" x14ac:dyDescent="0.25">
      <c r="A36" s="12" t="s">
        <v>1251</v>
      </c>
      <c r="B36" s="30" t="s">
        <v>1252</v>
      </c>
      <c r="C36" s="30" t="s">
        <v>1168</v>
      </c>
      <c r="D36" s="13">
        <v>17690</v>
      </c>
      <c r="E36" s="14">
        <v>190.19</v>
      </c>
      <c r="F36" s="15">
        <v>5.1999999999999998E-3</v>
      </c>
      <c r="G36" s="15"/>
    </row>
    <row r="37" spans="1:7" x14ac:dyDescent="0.25">
      <c r="A37" s="12" t="s">
        <v>2023</v>
      </c>
      <c r="B37" s="30" t="s">
        <v>2024</v>
      </c>
      <c r="C37" s="30" t="s">
        <v>1859</v>
      </c>
      <c r="D37" s="13">
        <v>6367</v>
      </c>
      <c r="E37" s="14">
        <v>188.19</v>
      </c>
      <c r="F37" s="15">
        <v>5.1000000000000004E-3</v>
      </c>
      <c r="G37" s="15"/>
    </row>
    <row r="38" spans="1:7" x14ac:dyDescent="0.25">
      <c r="A38" s="12" t="s">
        <v>1201</v>
      </c>
      <c r="B38" s="30" t="s">
        <v>1202</v>
      </c>
      <c r="C38" s="30" t="s">
        <v>1188</v>
      </c>
      <c r="D38" s="13">
        <v>16505</v>
      </c>
      <c r="E38" s="14">
        <v>185.41</v>
      </c>
      <c r="F38" s="15">
        <v>5.1000000000000004E-3</v>
      </c>
      <c r="G38" s="15"/>
    </row>
    <row r="39" spans="1:7" x14ac:dyDescent="0.25">
      <c r="A39" s="12" t="s">
        <v>1506</v>
      </c>
      <c r="B39" s="30" t="s">
        <v>1507</v>
      </c>
      <c r="C39" s="30" t="s">
        <v>1221</v>
      </c>
      <c r="D39" s="13">
        <v>30649</v>
      </c>
      <c r="E39" s="14">
        <v>179.82</v>
      </c>
      <c r="F39" s="15">
        <v>4.8999999999999998E-3</v>
      </c>
      <c r="G39" s="15"/>
    </row>
    <row r="40" spans="1:7" x14ac:dyDescent="0.25">
      <c r="A40" s="12" t="s">
        <v>1412</v>
      </c>
      <c r="B40" s="30" t="s">
        <v>1413</v>
      </c>
      <c r="C40" s="30" t="s">
        <v>1198</v>
      </c>
      <c r="D40" s="13">
        <v>10131</v>
      </c>
      <c r="E40" s="14">
        <v>169.58</v>
      </c>
      <c r="F40" s="15">
        <v>4.5999999999999999E-3</v>
      </c>
      <c r="G40" s="15"/>
    </row>
    <row r="41" spans="1:7" x14ac:dyDescent="0.25">
      <c r="A41" s="12" t="s">
        <v>1857</v>
      </c>
      <c r="B41" s="30" t="s">
        <v>1858</v>
      </c>
      <c r="C41" s="30" t="s">
        <v>1859</v>
      </c>
      <c r="D41" s="13">
        <v>28621</v>
      </c>
      <c r="E41" s="14">
        <v>168.08</v>
      </c>
      <c r="F41" s="15">
        <v>4.5999999999999999E-3</v>
      </c>
      <c r="G41" s="15"/>
    </row>
    <row r="42" spans="1:7" x14ac:dyDescent="0.25">
      <c r="A42" s="12" t="s">
        <v>1311</v>
      </c>
      <c r="B42" s="30" t="s">
        <v>1312</v>
      </c>
      <c r="C42" s="30" t="s">
        <v>1214</v>
      </c>
      <c r="D42" s="13">
        <v>7640</v>
      </c>
      <c r="E42" s="14">
        <v>163.43</v>
      </c>
      <c r="F42" s="15">
        <v>4.4999999999999997E-3</v>
      </c>
      <c r="G42" s="15"/>
    </row>
    <row r="43" spans="1:7" x14ac:dyDescent="0.25">
      <c r="A43" s="12" t="s">
        <v>1317</v>
      </c>
      <c r="B43" s="30" t="s">
        <v>1318</v>
      </c>
      <c r="C43" s="30" t="s">
        <v>1240</v>
      </c>
      <c r="D43" s="13">
        <v>17400</v>
      </c>
      <c r="E43" s="14">
        <v>160.97</v>
      </c>
      <c r="F43" s="15">
        <v>4.4000000000000003E-3</v>
      </c>
      <c r="G43" s="15"/>
    </row>
    <row r="44" spans="1:7" x14ac:dyDescent="0.25">
      <c r="A44" s="12" t="s">
        <v>1227</v>
      </c>
      <c r="B44" s="30" t="s">
        <v>1228</v>
      </c>
      <c r="C44" s="30" t="s">
        <v>1198</v>
      </c>
      <c r="D44" s="13">
        <v>3843</v>
      </c>
      <c r="E44" s="14">
        <v>157.37</v>
      </c>
      <c r="F44" s="15">
        <v>4.3E-3</v>
      </c>
      <c r="G44" s="15"/>
    </row>
    <row r="45" spans="1:7" x14ac:dyDescent="0.25">
      <c r="A45" s="12" t="s">
        <v>2025</v>
      </c>
      <c r="B45" s="30" t="s">
        <v>2026</v>
      </c>
      <c r="C45" s="30" t="s">
        <v>1271</v>
      </c>
      <c r="D45" s="13">
        <v>53186</v>
      </c>
      <c r="E45" s="14">
        <v>155.6</v>
      </c>
      <c r="F45" s="15">
        <v>4.1999999999999997E-3</v>
      </c>
      <c r="G45" s="15"/>
    </row>
    <row r="46" spans="1:7" x14ac:dyDescent="0.25">
      <c r="A46" s="12" t="s">
        <v>1459</v>
      </c>
      <c r="B46" s="30" t="s">
        <v>1460</v>
      </c>
      <c r="C46" s="30" t="s">
        <v>1461</v>
      </c>
      <c r="D46" s="13">
        <v>3046</v>
      </c>
      <c r="E46" s="14">
        <v>151.24</v>
      </c>
      <c r="F46" s="15">
        <v>4.1000000000000003E-3</v>
      </c>
      <c r="G46" s="15"/>
    </row>
    <row r="47" spans="1:7" x14ac:dyDescent="0.25">
      <c r="A47" s="12" t="s">
        <v>2027</v>
      </c>
      <c r="B47" s="30" t="s">
        <v>2028</v>
      </c>
      <c r="C47" s="30" t="s">
        <v>1221</v>
      </c>
      <c r="D47" s="13">
        <v>88064</v>
      </c>
      <c r="E47" s="14">
        <v>148.38999999999999</v>
      </c>
      <c r="F47" s="15">
        <v>4.1000000000000003E-3</v>
      </c>
      <c r="G47" s="15"/>
    </row>
    <row r="48" spans="1:7" x14ac:dyDescent="0.25">
      <c r="A48" s="12" t="s">
        <v>1803</v>
      </c>
      <c r="B48" s="30" t="s">
        <v>1804</v>
      </c>
      <c r="C48" s="30" t="s">
        <v>1208</v>
      </c>
      <c r="D48" s="13">
        <v>13765</v>
      </c>
      <c r="E48" s="14">
        <v>144.78</v>
      </c>
      <c r="F48" s="15">
        <v>4.0000000000000001E-3</v>
      </c>
      <c r="G48" s="15"/>
    </row>
    <row r="49" spans="1:7" x14ac:dyDescent="0.25">
      <c r="A49" s="12" t="s">
        <v>1215</v>
      </c>
      <c r="B49" s="30" t="s">
        <v>1216</v>
      </c>
      <c r="C49" s="30" t="s">
        <v>1171</v>
      </c>
      <c r="D49" s="13">
        <v>28355</v>
      </c>
      <c r="E49" s="14">
        <v>144.44</v>
      </c>
      <c r="F49" s="15">
        <v>3.8999999999999998E-3</v>
      </c>
      <c r="G49" s="15"/>
    </row>
    <row r="50" spans="1:7" x14ac:dyDescent="0.25">
      <c r="A50" s="12" t="s">
        <v>1860</v>
      </c>
      <c r="B50" s="30" t="s">
        <v>1861</v>
      </c>
      <c r="C50" s="30" t="s">
        <v>1198</v>
      </c>
      <c r="D50" s="13">
        <v>8872</v>
      </c>
      <c r="E50" s="14">
        <v>139.34</v>
      </c>
      <c r="F50" s="15">
        <v>3.8E-3</v>
      </c>
      <c r="G50" s="15"/>
    </row>
    <row r="51" spans="1:7" x14ac:dyDescent="0.25">
      <c r="A51" s="12" t="s">
        <v>1536</v>
      </c>
      <c r="B51" s="30" t="s">
        <v>1537</v>
      </c>
      <c r="C51" s="30" t="s">
        <v>1331</v>
      </c>
      <c r="D51" s="13">
        <v>1401</v>
      </c>
      <c r="E51" s="14">
        <v>138.59</v>
      </c>
      <c r="F51" s="15">
        <v>3.8E-3</v>
      </c>
      <c r="G51" s="15"/>
    </row>
    <row r="52" spans="1:7" x14ac:dyDescent="0.25">
      <c r="A52" s="12" t="s">
        <v>1290</v>
      </c>
      <c r="B52" s="30" t="s">
        <v>1291</v>
      </c>
      <c r="C52" s="30" t="s">
        <v>1292</v>
      </c>
      <c r="D52" s="13">
        <v>3653</v>
      </c>
      <c r="E52" s="14">
        <v>137.49</v>
      </c>
      <c r="F52" s="15">
        <v>3.8E-3</v>
      </c>
      <c r="G52" s="15"/>
    </row>
    <row r="53" spans="1:7" x14ac:dyDescent="0.25">
      <c r="A53" s="12" t="s">
        <v>1422</v>
      </c>
      <c r="B53" s="30" t="s">
        <v>1423</v>
      </c>
      <c r="C53" s="30" t="s">
        <v>1208</v>
      </c>
      <c r="D53" s="13">
        <v>80316</v>
      </c>
      <c r="E53" s="14">
        <v>134.25</v>
      </c>
      <c r="F53" s="15">
        <v>3.7000000000000002E-3</v>
      </c>
      <c r="G53" s="15"/>
    </row>
    <row r="54" spans="1:7" x14ac:dyDescent="0.25">
      <c r="A54" s="12" t="s">
        <v>1184</v>
      </c>
      <c r="B54" s="30" t="s">
        <v>1185</v>
      </c>
      <c r="C54" s="30" t="s">
        <v>1168</v>
      </c>
      <c r="D54" s="13">
        <v>49812</v>
      </c>
      <c r="E54" s="14">
        <v>132.22999999999999</v>
      </c>
      <c r="F54" s="15">
        <v>3.5999999999999999E-3</v>
      </c>
      <c r="G54" s="15"/>
    </row>
    <row r="55" spans="1:7" x14ac:dyDescent="0.25">
      <c r="A55" s="12" t="s">
        <v>1410</v>
      </c>
      <c r="B55" s="30" t="s">
        <v>1411</v>
      </c>
      <c r="C55" s="30" t="s">
        <v>1198</v>
      </c>
      <c r="D55" s="13">
        <v>7672</v>
      </c>
      <c r="E55" s="14">
        <v>127.65</v>
      </c>
      <c r="F55" s="15">
        <v>3.5000000000000001E-3</v>
      </c>
      <c r="G55" s="15"/>
    </row>
    <row r="56" spans="1:7" x14ac:dyDescent="0.25">
      <c r="A56" s="12" t="s">
        <v>1275</v>
      </c>
      <c r="B56" s="30" t="s">
        <v>1276</v>
      </c>
      <c r="C56" s="30" t="s">
        <v>1214</v>
      </c>
      <c r="D56" s="13">
        <v>13282</v>
      </c>
      <c r="E56" s="14">
        <v>126.21</v>
      </c>
      <c r="F56" s="15">
        <v>3.3999999999999998E-3</v>
      </c>
      <c r="G56" s="15"/>
    </row>
    <row r="57" spans="1:7" x14ac:dyDescent="0.25">
      <c r="A57" s="12" t="s">
        <v>1209</v>
      </c>
      <c r="B57" s="30" t="s">
        <v>1210</v>
      </c>
      <c r="C57" s="30" t="s">
        <v>1211</v>
      </c>
      <c r="D57" s="13">
        <v>46000</v>
      </c>
      <c r="E57" s="14">
        <v>123.3</v>
      </c>
      <c r="F57" s="15">
        <v>3.3999999999999998E-3</v>
      </c>
      <c r="G57" s="15"/>
    </row>
    <row r="58" spans="1:7" x14ac:dyDescent="0.25">
      <c r="A58" s="12" t="s">
        <v>1267</v>
      </c>
      <c r="B58" s="30" t="s">
        <v>1268</v>
      </c>
      <c r="C58" s="30" t="s">
        <v>1171</v>
      </c>
      <c r="D58" s="13">
        <v>20232</v>
      </c>
      <c r="E58" s="14">
        <v>122.17</v>
      </c>
      <c r="F58" s="15">
        <v>3.3E-3</v>
      </c>
      <c r="G58" s="15"/>
    </row>
    <row r="59" spans="1:7" x14ac:dyDescent="0.25">
      <c r="A59" s="12" t="s">
        <v>1774</v>
      </c>
      <c r="B59" s="30" t="s">
        <v>1775</v>
      </c>
      <c r="C59" s="30" t="s">
        <v>1240</v>
      </c>
      <c r="D59" s="13">
        <v>1787</v>
      </c>
      <c r="E59" s="14">
        <v>114.8</v>
      </c>
      <c r="F59" s="15">
        <v>3.0999999999999999E-3</v>
      </c>
      <c r="G59" s="15"/>
    </row>
    <row r="60" spans="1:7" x14ac:dyDescent="0.25">
      <c r="A60" s="12" t="s">
        <v>1402</v>
      </c>
      <c r="B60" s="30" t="s">
        <v>1403</v>
      </c>
      <c r="C60" s="30" t="s">
        <v>1240</v>
      </c>
      <c r="D60" s="13">
        <v>379</v>
      </c>
      <c r="E60" s="14">
        <v>107.77</v>
      </c>
      <c r="F60" s="15">
        <v>2.8999999999999998E-3</v>
      </c>
      <c r="G60" s="15"/>
    </row>
    <row r="61" spans="1:7" x14ac:dyDescent="0.25">
      <c r="A61" s="12" t="s">
        <v>1819</v>
      </c>
      <c r="B61" s="30" t="s">
        <v>1820</v>
      </c>
      <c r="C61" s="30" t="s">
        <v>1250</v>
      </c>
      <c r="D61" s="13">
        <v>40000</v>
      </c>
      <c r="E61" s="14">
        <v>102.6</v>
      </c>
      <c r="F61" s="15">
        <v>2.8E-3</v>
      </c>
      <c r="G61" s="15"/>
    </row>
    <row r="62" spans="1:7" x14ac:dyDescent="0.25">
      <c r="A62" s="12" t="s">
        <v>1485</v>
      </c>
      <c r="B62" s="30" t="s">
        <v>1486</v>
      </c>
      <c r="C62" s="30" t="s">
        <v>1240</v>
      </c>
      <c r="D62" s="13">
        <v>10861</v>
      </c>
      <c r="E62" s="14">
        <v>102.3</v>
      </c>
      <c r="F62" s="15">
        <v>2.8E-3</v>
      </c>
      <c r="G62" s="15"/>
    </row>
    <row r="63" spans="1:7" x14ac:dyDescent="0.25">
      <c r="A63" s="12" t="s">
        <v>1780</v>
      </c>
      <c r="B63" s="30" t="s">
        <v>1781</v>
      </c>
      <c r="C63" s="30" t="s">
        <v>1183</v>
      </c>
      <c r="D63" s="13">
        <v>9465</v>
      </c>
      <c r="E63" s="14">
        <v>102.02</v>
      </c>
      <c r="F63" s="15">
        <v>2.8E-3</v>
      </c>
      <c r="G63" s="15"/>
    </row>
    <row r="64" spans="1:7" x14ac:dyDescent="0.25">
      <c r="A64" s="12" t="s">
        <v>1354</v>
      </c>
      <c r="B64" s="30" t="s">
        <v>1355</v>
      </c>
      <c r="C64" s="30" t="s">
        <v>1356</v>
      </c>
      <c r="D64" s="13">
        <v>1800</v>
      </c>
      <c r="E64" s="14">
        <v>98.01</v>
      </c>
      <c r="F64" s="15">
        <v>2.7000000000000001E-3</v>
      </c>
      <c r="G64" s="15"/>
    </row>
    <row r="65" spans="1:7" x14ac:dyDescent="0.25">
      <c r="A65" s="12" t="s">
        <v>1305</v>
      </c>
      <c r="B65" s="30" t="s">
        <v>1306</v>
      </c>
      <c r="C65" s="30" t="s">
        <v>1307</v>
      </c>
      <c r="D65" s="13">
        <v>4000</v>
      </c>
      <c r="E65" s="14">
        <v>96.49</v>
      </c>
      <c r="F65" s="15">
        <v>2.5999999999999999E-3</v>
      </c>
      <c r="G65" s="15"/>
    </row>
    <row r="66" spans="1:7" x14ac:dyDescent="0.25">
      <c r="A66" s="12" t="s">
        <v>1299</v>
      </c>
      <c r="B66" s="30" t="s">
        <v>1300</v>
      </c>
      <c r="C66" s="30" t="s">
        <v>1301</v>
      </c>
      <c r="D66" s="13">
        <v>3523</v>
      </c>
      <c r="E66" s="14">
        <v>96.48</v>
      </c>
      <c r="F66" s="15">
        <v>2.5999999999999999E-3</v>
      </c>
      <c r="G66" s="15"/>
    </row>
    <row r="67" spans="1:7" x14ac:dyDescent="0.25">
      <c r="A67" s="12" t="s">
        <v>2029</v>
      </c>
      <c r="B67" s="30" t="s">
        <v>2030</v>
      </c>
      <c r="C67" s="30" t="s">
        <v>1271</v>
      </c>
      <c r="D67" s="13">
        <v>27474</v>
      </c>
      <c r="E67" s="14">
        <v>94.77</v>
      </c>
      <c r="F67" s="15">
        <v>2.5999999999999999E-3</v>
      </c>
      <c r="G67" s="15"/>
    </row>
    <row r="68" spans="1:7" x14ac:dyDescent="0.25">
      <c r="A68" s="12" t="s">
        <v>1817</v>
      </c>
      <c r="B68" s="30" t="s">
        <v>1818</v>
      </c>
      <c r="C68" s="30" t="s">
        <v>1491</v>
      </c>
      <c r="D68" s="13">
        <v>37400</v>
      </c>
      <c r="E68" s="14">
        <v>94.72</v>
      </c>
      <c r="F68" s="15">
        <v>2.5999999999999999E-3</v>
      </c>
      <c r="G68" s="15"/>
    </row>
    <row r="69" spans="1:7" x14ac:dyDescent="0.25">
      <c r="A69" s="12" t="s">
        <v>1319</v>
      </c>
      <c r="B69" s="30" t="s">
        <v>1320</v>
      </c>
      <c r="C69" s="30" t="s">
        <v>1240</v>
      </c>
      <c r="D69" s="13">
        <v>5752</v>
      </c>
      <c r="E69" s="14">
        <v>90.76</v>
      </c>
      <c r="F69" s="15">
        <v>2.5000000000000001E-3</v>
      </c>
      <c r="G69" s="15"/>
    </row>
    <row r="70" spans="1:7" x14ac:dyDescent="0.25">
      <c r="A70" s="12" t="s">
        <v>1512</v>
      </c>
      <c r="B70" s="30" t="s">
        <v>1513</v>
      </c>
      <c r="C70" s="30" t="s">
        <v>1461</v>
      </c>
      <c r="D70" s="13">
        <v>3330</v>
      </c>
      <c r="E70" s="14">
        <v>86.45</v>
      </c>
      <c r="F70" s="15">
        <v>2.3999999999999998E-3</v>
      </c>
      <c r="G70" s="15"/>
    </row>
    <row r="71" spans="1:7" x14ac:dyDescent="0.25">
      <c r="A71" s="12" t="s">
        <v>1772</v>
      </c>
      <c r="B71" s="30" t="s">
        <v>1773</v>
      </c>
      <c r="C71" s="30" t="s">
        <v>1491</v>
      </c>
      <c r="D71" s="13">
        <v>8632</v>
      </c>
      <c r="E71" s="14">
        <v>86.4</v>
      </c>
      <c r="F71" s="15">
        <v>2.3999999999999998E-3</v>
      </c>
      <c r="G71" s="15"/>
    </row>
    <row r="72" spans="1:7" x14ac:dyDescent="0.25">
      <c r="A72" s="12" t="s">
        <v>2031</v>
      </c>
      <c r="B72" s="30" t="s">
        <v>2032</v>
      </c>
      <c r="C72" s="30" t="s">
        <v>1453</v>
      </c>
      <c r="D72" s="13">
        <v>12769</v>
      </c>
      <c r="E72" s="14">
        <v>80.41</v>
      </c>
      <c r="F72" s="15">
        <v>2.2000000000000001E-3</v>
      </c>
      <c r="G72" s="15"/>
    </row>
    <row r="73" spans="1:7" x14ac:dyDescent="0.25">
      <c r="A73" s="12" t="s">
        <v>1793</v>
      </c>
      <c r="B73" s="30" t="s">
        <v>1794</v>
      </c>
      <c r="C73" s="30" t="s">
        <v>1301</v>
      </c>
      <c r="D73" s="13">
        <v>2200</v>
      </c>
      <c r="E73" s="14">
        <v>80.2</v>
      </c>
      <c r="F73" s="15">
        <v>2.2000000000000001E-3</v>
      </c>
      <c r="G73" s="15"/>
    </row>
    <row r="74" spans="1:7" x14ac:dyDescent="0.25">
      <c r="A74" s="12" t="s">
        <v>1498</v>
      </c>
      <c r="B74" s="30" t="s">
        <v>1499</v>
      </c>
      <c r="C74" s="30" t="s">
        <v>1208</v>
      </c>
      <c r="D74" s="13">
        <v>4957</v>
      </c>
      <c r="E74" s="14">
        <v>79</v>
      </c>
      <c r="F74" s="15">
        <v>2.2000000000000001E-3</v>
      </c>
      <c r="G74" s="15"/>
    </row>
    <row r="75" spans="1:7" x14ac:dyDescent="0.25">
      <c r="A75" s="12" t="s">
        <v>1382</v>
      </c>
      <c r="B75" s="30" t="s">
        <v>1383</v>
      </c>
      <c r="C75" s="30" t="s">
        <v>1208</v>
      </c>
      <c r="D75" s="13">
        <v>67810</v>
      </c>
      <c r="E75" s="14">
        <v>78.959999999999994</v>
      </c>
      <c r="F75" s="15">
        <v>2.2000000000000001E-3</v>
      </c>
      <c r="G75" s="15"/>
    </row>
    <row r="76" spans="1:7" x14ac:dyDescent="0.25">
      <c r="A76" s="12" t="s">
        <v>1394</v>
      </c>
      <c r="B76" s="30" t="s">
        <v>1395</v>
      </c>
      <c r="C76" s="30" t="s">
        <v>1214</v>
      </c>
      <c r="D76" s="13">
        <v>2000</v>
      </c>
      <c r="E76" s="14">
        <v>75.849999999999994</v>
      </c>
      <c r="F76" s="15">
        <v>2.0999999999999999E-3</v>
      </c>
      <c r="G76" s="15"/>
    </row>
    <row r="77" spans="1:7" x14ac:dyDescent="0.25">
      <c r="A77" s="12" t="s">
        <v>1502</v>
      </c>
      <c r="B77" s="30" t="s">
        <v>1503</v>
      </c>
      <c r="C77" s="30" t="s">
        <v>1326</v>
      </c>
      <c r="D77" s="13">
        <v>10296</v>
      </c>
      <c r="E77" s="14">
        <v>72.69</v>
      </c>
      <c r="F77" s="15">
        <v>2E-3</v>
      </c>
      <c r="G77" s="15"/>
    </row>
    <row r="78" spans="1:7" x14ac:dyDescent="0.25">
      <c r="A78" s="12" t="s">
        <v>1542</v>
      </c>
      <c r="B78" s="30" t="s">
        <v>1543</v>
      </c>
      <c r="C78" s="30" t="s">
        <v>1323</v>
      </c>
      <c r="D78" s="13">
        <v>5897</v>
      </c>
      <c r="E78" s="14">
        <v>68.75</v>
      </c>
      <c r="F78" s="15">
        <v>1.9E-3</v>
      </c>
      <c r="G78" s="15"/>
    </row>
    <row r="79" spans="1:7" x14ac:dyDescent="0.25">
      <c r="A79" s="12" t="s">
        <v>1447</v>
      </c>
      <c r="B79" s="30" t="s">
        <v>1448</v>
      </c>
      <c r="C79" s="30" t="s">
        <v>1274</v>
      </c>
      <c r="D79" s="13">
        <v>1760</v>
      </c>
      <c r="E79" s="14">
        <v>68.319999999999993</v>
      </c>
      <c r="F79" s="15">
        <v>1.9E-3</v>
      </c>
      <c r="G79" s="15"/>
    </row>
    <row r="80" spans="1:7" x14ac:dyDescent="0.25">
      <c r="A80" s="12" t="s">
        <v>1797</v>
      </c>
      <c r="B80" s="30" t="s">
        <v>1798</v>
      </c>
      <c r="C80" s="30" t="s">
        <v>1208</v>
      </c>
      <c r="D80" s="13">
        <v>4586</v>
      </c>
      <c r="E80" s="14">
        <v>67.42</v>
      </c>
      <c r="F80" s="15">
        <v>1.8E-3</v>
      </c>
      <c r="G80" s="15"/>
    </row>
    <row r="81" spans="1:7" x14ac:dyDescent="0.25">
      <c r="A81" s="12" t="s">
        <v>2033</v>
      </c>
      <c r="B81" s="30" t="s">
        <v>2034</v>
      </c>
      <c r="C81" s="30" t="s">
        <v>1263</v>
      </c>
      <c r="D81" s="13">
        <v>4000</v>
      </c>
      <c r="E81" s="14">
        <v>62.3</v>
      </c>
      <c r="F81" s="15">
        <v>1.6999999999999999E-3</v>
      </c>
      <c r="G81" s="15"/>
    </row>
    <row r="82" spans="1:7" x14ac:dyDescent="0.25">
      <c r="A82" s="12" t="s">
        <v>1500</v>
      </c>
      <c r="B82" s="30" t="s">
        <v>1501</v>
      </c>
      <c r="C82" s="30" t="s">
        <v>1466</v>
      </c>
      <c r="D82" s="13">
        <v>1658</v>
      </c>
      <c r="E82" s="14">
        <v>60.89</v>
      </c>
      <c r="F82" s="15">
        <v>1.6999999999999999E-3</v>
      </c>
      <c r="G82" s="15"/>
    </row>
    <row r="83" spans="1:7" x14ac:dyDescent="0.25">
      <c r="A83" s="12" t="s">
        <v>1236</v>
      </c>
      <c r="B83" s="30" t="s">
        <v>1237</v>
      </c>
      <c r="C83" s="30" t="s">
        <v>1226</v>
      </c>
      <c r="D83" s="13">
        <v>41934</v>
      </c>
      <c r="E83" s="14">
        <v>59.06</v>
      </c>
      <c r="F83" s="15">
        <v>1.6000000000000001E-3</v>
      </c>
      <c r="G83" s="15"/>
    </row>
    <row r="84" spans="1:7" x14ac:dyDescent="0.25">
      <c r="A84" s="12" t="s">
        <v>1196</v>
      </c>
      <c r="B84" s="30" t="s">
        <v>1197</v>
      </c>
      <c r="C84" s="30" t="s">
        <v>1198</v>
      </c>
      <c r="D84" s="13">
        <v>900</v>
      </c>
      <c r="E84" s="14">
        <v>58.99</v>
      </c>
      <c r="F84" s="15">
        <v>1.6000000000000001E-3</v>
      </c>
      <c r="G84" s="15"/>
    </row>
    <row r="85" spans="1:7" x14ac:dyDescent="0.25">
      <c r="A85" s="12" t="s">
        <v>1821</v>
      </c>
      <c r="B85" s="30" t="s">
        <v>1822</v>
      </c>
      <c r="C85" s="30" t="s">
        <v>1208</v>
      </c>
      <c r="D85" s="13">
        <v>1355</v>
      </c>
      <c r="E85" s="14">
        <v>56.5</v>
      </c>
      <c r="F85" s="15">
        <v>1.5E-3</v>
      </c>
      <c r="G85" s="15"/>
    </row>
    <row r="86" spans="1:7" x14ac:dyDescent="0.25">
      <c r="A86" s="12" t="s">
        <v>1522</v>
      </c>
      <c r="B86" s="30" t="s">
        <v>1523</v>
      </c>
      <c r="C86" s="30" t="s">
        <v>1446</v>
      </c>
      <c r="D86" s="13">
        <v>4432</v>
      </c>
      <c r="E86" s="14">
        <v>55.74</v>
      </c>
      <c r="F86" s="15">
        <v>1.5E-3</v>
      </c>
      <c r="G86" s="15"/>
    </row>
    <row r="87" spans="1:7" x14ac:dyDescent="0.25">
      <c r="A87" s="12" t="s">
        <v>1799</v>
      </c>
      <c r="B87" s="30" t="s">
        <v>1800</v>
      </c>
      <c r="C87" s="30" t="s">
        <v>1271</v>
      </c>
      <c r="D87" s="13">
        <v>8193</v>
      </c>
      <c r="E87" s="14">
        <v>54.86</v>
      </c>
      <c r="F87" s="15">
        <v>1.5E-3</v>
      </c>
      <c r="G87" s="15"/>
    </row>
    <row r="88" spans="1:7" x14ac:dyDescent="0.25">
      <c r="A88" s="12" t="s">
        <v>1786</v>
      </c>
      <c r="B88" s="30" t="s">
        <v>1787</v>
      </c>
      <c r="C88" s="30" t="s">
        <v>1326</v>
      </c>
      <c r="D88" s="13">
        <v>6737</v>
      </c>
      <c r="E88" s="14">
        <v>53.45</v>
      </c>
      <c r="F88" s="15">
        <v>1.5E-3</v>
      </c>
      <c r="G88" s="15"/>
    </row>
    <row r="89" spans="1:7" x14ac:dyDescent="0.25">
      <c r="A89" s="12" t="s">
        <v>1334</v>
      </c>
      <c r="B89" s="30" t="s">
        <v>1335</v>
      </c>
      <c r="C89" s="30" t="s">
        <v>1336</v>
      </c>
      <c r="D89" s="13">
        <v>22500</v>
      </c>
      <c r="E89" s="14">
        <v>50.83</v>
      </c>
      <c r="F89" s="15">
        <v>1.4E-3</v>
      </c>
      <c r="G89" s="15"/>
    </row>
    <row r="90" spans="1:7" x14ac:dyDescent="0.25">
      <c r="A90" s="12" t="s">
        <v>1481</v>
      </c>
      <c r="B90" s="30" t="s">
        <v>1482</v>
      </c>
      <c r="C90" s="30" t="s">
        <v>1240</v>
      </c>
      <c r="D90" s="13">
        <v>17500</v>
      </c>
      <c r="E90" s="14">
        <v>48.39</v>
      </c>
      <c r="F90" s="15">
        <v>1.2999999999999999E-3</v>
      </c>
      <c r="G90" s="15"/>
    </row>
    <row r="91" spans="1:7" x14ac:dyDescent="0.25">
      <c r="A91" s="12" t="s">
        <v>2035</v>
      </c>
      <c r="B91" s="30" t="s">
        <v>2036</v>
      </c>
      <c r="C91" s="30" t="s">
        <v>1491</v>
      </c>
      <c r="D91" s="13">
        <v>12000</v>
      </c>
      <c r="E91" s="14">
        <v>40.82</v>
      </c>
      <c r="F91" s="15">
        <v>1.1000000000000001E-3</v>
      </c>
      <c r="G91" s="15"/>
    </row>
    <row r="92" spans="1:7" x14ac:dyDescent="0.25">
      <c r="A92" s="16" t="s">
        <v>124</v>
      </c>
      <c r="B92" s="31"/>
      <c r="C92" s="31"/>
      <c r="D92" s="17"/>
      <c r="E92" s="37">
        <v>24951.15</v>
      </c>
      <c r="F92" s="38">
        <v>0.68149999999999999</v>
      </c>
      <c r="G92" s="20"/>
    </row>
    <row r="93" spans="1:7" x14ac:dyDescent="0.25">
      <c r="A93" s="16" t="s">
        <v>1546</v>
      </c>
      <c r="B93" s="30"/>
      <c r="C93" s="30"/>
      <c r="D93" s="13"/>
      <c r="E93" s="14"/>
      <c r="F93" s="15"/>
      <c r="G93" s="15"/>
    </row>
    <row r="94" spans="1:7" x14ac:dyDescent="0.25">
      <c r="A94" s="16" t="s">
        <v>124</v>
      </c>
      <c r="B94" s="30"/>
      <c r="C94" s="30"/>
      <c r="D94" s="13"/>
      <c r="E94" s="39" t="s">
        <v>118</v>
      </c>
      <c r="F94" s="40" t="s">
        <v>118</v>
      </c>
      <c r="G94" s="15"/>
    </row>
    <row r="95" spans="1:7" x14ac:dyDescent="0.25">
      <c r="A95" s="21" t="s">
        <v>156</v>
      </c>
      <c r="B95" s="32"/>
      <c r="C95" s="32"/>
      <c r="D95" s="22"/>
      <c r="E95" s="27">
        <v>24951.15</v>
      </c>
      <c r="F95" s="28">
        <v>0.68149999999999999</v>
      </c>
      <c r="G95" s="20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16" t="s">
        <v>1547</v>
      </c>
      <c r="B97" s="30"/>
      <c r="C97" s="30"/>
      <c r="D97" s="13"/>
      <c r="E97" s="14"/>
      <c r="F97" s="15"/>
      <c r="G97" s="15"/>
    </row>
    <row r="98" spans="1:7" x14ac:dyDescent="0.25">
      <c r="A98" s="16" t="s">
        <v>1548</v>
      </c>
      <c r="B98" s="30"/>
      <c r="C98" s="30"/>
      <c r="D98" s="13"/>
      <c r="E98" s="14"/>
      <c r="F98" s="15"/>
      <c r="G98" s="15"/>
    </row>
    <row r="99" spans="1:7" x14ac:dyDescent="0.25">
      <c r="A99" s="12" t="s">
        <v>1674</v>
      </c>
      <c r="B99" s="30"/>
      <c r="C99" s="30" t="s">
        <v>1214</v>
      </c>
      <c r="D99" s="41">
        <v>-1425</v>
      </c>
      <c r="E99" s="23">
        <v>-13.64</v>
      </c>
      <c r="F99" s="24">
        <v>-3.7199999999999999E-4</v>
      </c>
      <c r="G99" s="15"/>
    </row>
    <row r="100" spans="1:7" x14ac:dyDescent="0.25">
      <c r="A100" s="12" t="s">
        <v>1659</v>
      </c>
      <c r="B100" s="30"/>
      <c r="C100" s="30" t="s">
        <v>1214</v>
      </c>
      <c r="D100" s="41">
        <v>-1050</v>
      </c>
      <c r="E100" s="23">
        <v>-22.48</v>
      </c>
      <c r="F100" s="24">
        <v>-6.1300000000000005E-4</v>
      </c>
      <c r="G100" s="15"/>
    </row>
    <row r="101" spans="1:7" x14ac:dyDescent="0.25">
      <c r="A101" s="12" t="s">
        <v>1580</v>
      </c>
      <c r="B101" s="30"/>
      <c r="C101" s="30" t="s">
        <v>1240</v>
      </c>
      <c r="D101" s="41">
        <v>-17500</v>
      </c>
      <c r="E101" s="23">
        <v>-48.79</v>
      </c>
      <c r="F101" s="24">
        <v>-1.3320000000000001E-3</v>
      </c>
      <c r="G101" s="15"/>
    </row>
    <row r="102" spans="1:7" x14ac:dyDescent="0.25">
      <c r="A102" s="12" t="s">
        <v>1706</v>
      </c>
      <c r="B102" s="30"/>
      <c r="C102" s="30" t="s">
        <v>1198</v>
      </c>
      <c r="D102" s="41">
        <v>-900</v>
      </c>
      <c r="E102" s="23">
        <v>-59.32</v>
      </c>
      <c r="F102" s="24">
        <v>-1.619E-3</v>
      </c>
      <c r="G102" s="15"/>
    </row>
    <row r="103" spans="1:7" x14ac:dyDescent="0.25">
      <c r="A103" s="12" t="s">
        <v>1683</v>
      </c>
      <c r="B103" s="30"/>
      <c r="C103" s="30" t="s">
        <v>1208</v>
      </c>
      <c r="D103" s="41">
        <v>-1250</v>
      </c>
      <c r="E103" s="23">
        <v>-81.62</v>
      </c>
      <c r="F103" s="24">
        <v>-2.2279999999999999E-3</v>
      </c>
      <c r="G103" s="15"/>
    </row>
    <row r="104" spans="1:7" x14ac:dyDescent="0.25">
      <c r="A104" s="12" t="s">
        <v>1696</v>
      </c>
      <c r="B104" s="30"/>
      <c r="C104" s="30" t="s">
        <v>1168</v>
      </c>
      <c r="D104" s="41">
        <v>-8400</v>
      </c>
      <c r="E104" s="23">
        <v>-89.07</v>
      </c>
      <c r="F104" s="24">
        <v>-2.431E-3</v>
      </c>
      <c r="G104" s="15"/>
    </row>
    <row r="105" spans="1:7" x14ac:dyDescent="0.25">
      <c r="A105" s="12" t="s">
        <v>1568</v>
      </c>
      <c r="B105" s="30"/>
      <c r="C105" s="30" t="s">
        <v>1221</v>
      </c>
      <c r="D105" s="41">
        <v>-20000</v>
      </c>
      <c r="E105" s="23">
        <v>-117.8</v>
      </c>
      <c r="F105" s="24">
        <v>-3.2160000000000001E-3</v>
      </c>
      <c r="G105" s="15"/>
    </row>
    <row r="106" spans="1:7" x14ac:dyDescent="0.25">
      <c r="A106" s="12" t="s">
        <v>1701</v>
      </c>
      <c r="B106" s="30"/>
      <c r="C106" s="30" t="s">
        <v>1211</v>
      </c>
      <c r="D106" s="41">
        <v>-46000</v>
      </c>
      <c r="E106" s="23">
        <v>-124.11</v>
      </c>
      <c r="F106" s="24">
        <v>-3.388E-3</v>
      </c>
      <c r="G106" s="15"/>
    </row>
    <row r="107" spans="1:7" x14ac:dyDescent="0.25">
      <c r="A107" s="12" t="s">
        <v>1607</v>
      </c>
      <c r="B107" s="30"/>
      <c r="C107" s="30" t="s">
        <v>1208</v>
      </c>
      <c r="D107" s="41">
        <v>-80316</v>
      </c>
      <c r="E107" s="23">
        <v>-135.21</v>
      </c>
      <c r="F107" s="24">
        <v>-3.6909999999999998E-3</v>
      </c>
      <c r="G107" s="15"/>
    </row>
    <row r="108" spans="1:7" x14ac:dyDescent="0.25">
      <c r="A108" s="12" t="s">
        <v>1656</v>
      </c>
      <c r="B108" s="30"/>
      <c r="C108" s="30" t="s">
        <v>1240</v>
      </c>
      <c r="D108" s="41">
        <v>-17400</v>
      </c>
      <c r="E108" s="23">
        <v>-161.68</v>
      </c>
      <c r="F108" s="24">
        <v>-4.4140000000000004E-3</v>
      </c>
      <c r="G108" s="15"/>
    </row>
    <row r="109" spans="1:7" x14ac:dyDescent="0.25">
      <c r="A109" s="12" t="s">
        <v>1702</v>
      </c>
      <c r="B109" s="30"/>
      <c r="C109" s="30" t="s">
        <v>1208</v>
      </c>
      <c r="D109" s="41">
        <v>-46000</v>
      </c>
      <c r="E109" s="23">
        <v>-203.69</v>
      </c>
      <c r="F109" s="24">
        <v>-5.5599999999999998E-3</v>
      </c>
      <c r="G109" s="15"/>
    </row>
    <row r="110" spans="1:7" x14ac:dyDescent="0.25">
      <c r="A110" s="12" t="s">
        <v>1606</v>
      </c>
      <c r="B110" s="30"/>
      <c r="C110" s="30" t="s">
        <v>1331</v>
      </c>
      <c r="D110" s="41">
        <v>-9600</v>
      </c>
      <c r="E110" s="23">
        <v>-254.68</v>
      </c>
      <c r="F110" s="24">
        <v>-6.953E-3</v>
      </c>
      <c r="G110" s="15"/>
    </row>
    <row r="111" spans="1:7" x14ac:dyDescent="0.25">
      <c r="A111" s="12" t="s">
        <v>1709</v>
      </c>
      <c r="B111" s="30"/>
      <c r="C111" s="30" t="s">
        <v>1191</v>
      </c>
      <c r="D111" s="41">
        <v>-9000</v>
      </c>
      <c r="E111" s="23">
        <v>-279.3</v>
      </c>
      <c r="F111" s="24">
        <v>-7.6249999999999998E-3</v>
      </c>
      <c r="G111" s="15"/>
    </row>
    <row r="112" spans="1:7" x14ac:dyDescent="0.25">
      <c r="A112" s="12" t="s">
        <v>1657</v>
      </c>
      <c r="B112" s="30"/>
      <c r="C112" s="30" t="s">
        <v>1292</v>
      </c>
      <c r="D112" s="41">
        <v>-213750</v>
      </c>
      <c r="E112" s="23">
        <v>-305.77</v>
      </c>
      <c r="F112" s="24">
        <v>-8.3470000000000003E-3</v>
      </c>
      <c r="G112" s="15"/>
    </row>
    <row r="113" spans="1:7" x14ac:dyDescent="0.25">
      <c r="A113" s="12" t="s">
        <v>1715</v>
      </c>
      <c r="B113" s="30"/>
      <c r="C113" s="30" t="s">
        <v>1177</v>
      </c>
      <c r="D113" s="41">
        <v>-115500</v>
      </c>
      <c r="E113" s="23">
        <v>-308.14999999999998</v>
      </c>
      <c r="F113" s="24">
        <v>-8.4119999999999993E-3</v>
      </c>
      <c r="G113" s="15"/>
    </row>
    <row r="114" spans="1:7" x14ac:dyDescent="0.25">
      <c r="A114" s="12" t="s">
        <v>1716</v>
      </c>
      <c r="B114" s="30"/>
      <c r="C114" s="30" t="s">
        <v>1174</v>
      </c>
      <c r="D114" s="41">
        <v>-10500</v>
      </c>
      <c r="E114" s="23">
        <v>-347.62</v>
      </c>
      <c r="F114" s="24">
        <v>-9.4900000000000002E-3</v>
      </c>
      <c r="G114" s="15"/>
    </row>
    <row r="115" spans="1:7" x14ac:dyDescent="0.25">
      <c r="A115" s="12" t="s">
        <v>1717</v>
      </c>
      <c r="B115" s="30"/>
      <c r="C115" s="30" t="s">
        <v>1171</v>
      </c>
      <c r="D115" s="41">
        <v>-15000</v>
      </c>
      <c r="E115" s="23">
        <v>-441.64</v>
      </c>
      <c r="F115" s="24">
        <v>-1.2057E-2</v>
      </c>
      <c r="G115" s="15"/>
    </row>
    <row r="116" spans="1:7" x14ac:dyDescent="0.25">
      <c r="A116" s="12" t="s">
        <v>1712</v>
      </c>
      <c r="B116" s="30"/>
      <c r="C116" s="30" t="s">
        <v>1183</v>
      </c>
      <c r="D116" s="41">
        <v>-132000</v>
      </c>
      <c r="E116" s="23">
        <v>-445.96</v>
      </c>
      <c r="F116" s="24">
        <v>-1.2175E-2</v>
      </c>
      <c r="G116" s="15"/>
    </row>
    <row r="117" spans="1:7" x14ac:dyDescent="0.25">
      <c r="A117" s="12" t="s">
        <v>1671</v>
      </c>
      <c r="B117" s="30"/>
      <c r="C117" s="30" t="s">
        <v>1283</v>
      </c>
      <c r="D117" s="41">
        <v>-15600</v>
      </c>
      <c r="E117" s="23">
        <v>-546.16999999999996</v>
      </c>
      <c r="F117" s="24">
        <v>-1.491E-2</v>
      </c>
      <c r="G117" s="15"/>
    </row>
    <row r="118" spans="1:7" x14ac:dyDescent="0.25">
      <c r="A118" s="12" t="s">
        <v>1705</v>
      </c>
      <c r="B118" s="30"/>
      <c r="C118" s="30" t="s">
        <v>1168</v>
      </c>
      <c r="D118" s="41">
        <v>-50500</v>
      </c>
      <c r="E118" s="23">
        <v>-748.56</v>
      </c>
      <c r="F118" s="24">
        <v>-2.0435999999999999E-2</v>
      </c>
      <c r="G118" s="15"/>
    </row>
    <row r="119" spans="1:7" x14ac:dyDescent="0.25">
      <c r="A119" s="12" t="s">
        <v>1693</v>
      </c>
      <c r="B119" s="30"/>
      <c r="C119" s="30" t="s">
        <v>1231</v>
      </c>
      <c r="D119" s="41">
        <v>-471000</v>
      </c>
      <c r="E119" s="23">
        <v>-764.67</v>
      </c>
      <c r="F119" s="24">
        <v>-2.0875999999999999E-2</v>
      </c>
      <c r="G119" s="15"/>
    </row>
    <row r="120" spans="1:7" x14ac:dyDescent="0.25">
      <c r="A120" s="12" t="s">
        <v>1664</v>
      </c>
      <c r="B120" s="30"/>
      <c r="C120" s="30" t="s">
        <v>1208</v>
      </c>
      <c r="D120" s="41">
        <v>-438000</v>
      </c>
      <c r="E120" s="23">
        <v>-775.26</v>
      </c>
      <c r="F120" s="24">
        <v>-2.1165E-2</v>
      </c>
      <c r="G120" s="15"/>
    </row>
    <row r="121" spans="1:7" x14ac:dyDescent="0.25">
      <c r="A121" s="12" t="s">
        <v>1708</v>
      </c>
      <c r="B121" s="30"/>
      <c r="C121" s="30" t="s">
        <v>1168</v>
      </c>
      <c r="D121" s="41">
        <v>-530000</v>
      </c>
      <c r="E121" s="23">
        <v>-804.28</v>
      </c>
      <c r="F121" s="24">
        <v>-2.1957000000000001E-2</v>
      </c>
      <c r="G121" s="15"/>
    </row>
    <row r="122" spans="1:7" x14ac:dyDescent="0.25">
      <c r="A122" s="12" t="s">
        <v>1687</v>
      </c>
      <c r="B122" s="30"/>
      <c r="C122" s="30" t="s">
        <v>1168</v>
      </c>
      <c r="D122" s="41">
        <v>-57600</v>
      </c>
      <c r="E122" s="23">
        <v>-979.26</v>
      </c>
      <c r="F122" s="24">
        <v>-2.6734000000000001E-2</v>
      </c>
      <c r="G122" s="15"/>
    </row>
    <row r="123" spans="1:7" x14ac:dyDescent="0.25">
      <c r="A123" s="12" t="s">
        <v>1623</v>
      </c>
      <c r="B123" s="30"/>
      <c r="C123" s="30" t="s">
        <v>1356</v>
      </c>
      <c r="D123" s="41">
        <v>-498750</v>
      </c>
      <c r="E123" s="23">
        <v>-1138.9000000000001</v>
      </c>
      <c r="F123" s="24">
        <v>-3.1092000000000002E-2</v>
      </c>
      <c r="G123" s="15"/>
    </row>
    <row r="124" spans="1:7" x14ac:dyDescent="0.25">
      <c r="A124" s="12" t="s">
        <v>1714</v>
      </c>
      <c r="B124" s="30"/>
      <c r="C124" s="30" t="s">
        <v>1180</v>
      </c>
      <c r="D124" s="41">
        <v>-268800</v>
      </c>
      <c r="E124" s="23">
        <v>-1182.45</v>
      </c>
      <c r="F124" s="24">
        <v>-3.2280999999999997E-2</v>
      </c>
      <c r="G124" s="15"/>
    </row>
    <row r="125" spans="1:7" x14ac:dyDescent="0.25">
      <c r="A125" s="12" t="s">
        <v>1718</v>
      </c>
      <c r="B125" s="30"/>
      <c r="C125" s="30" t="s">
        <v>1168</v>
      </c>
      <c r="D125" s="41">
        <v>-105050</v>
      </c>
      <c r="E125" s="23">
        <v>-1485.04</v>
      </c>
      <c r="F125" s="24">
        <v>-4.0542000000000002E-2</v>
      </c>
      <c r="G125" s="15"/>
    </row>
    <row r="126" spans="1:7" x14ac:dyDescent="0.25">
      <c r="A126" s="12" t="s">
        <v>1647</v>
      </c>
      <c r="B126" s="30"/>
      <c r="C126" s="30" t="s">
        <v>1250</v>
      </c>
      <c r="D126" s="41">
        <v>-136000</v>
      </c>
      <c r="E126" s="23">
        <v>-1807.85</v>
      </c>
      <c r="F126" s="24">
        <v>-4.9355000000000003E-2</v>
      </c>
      <c r="G126" s="15"/>
    </row>
    <row r="127" spans="1:7" x14ac:dyDescent="0.25">
      <c r="A127" s="12" t="s">
        <v>1646</v>
      </c>
      <c r="B127" s="30"/>
      <c r="C127" s="30" t="s">
        <v>1331</v>
      </c>
      <c r="D127" s="41">
        <v>-311400</v>
      </c>
      <c r="E127" s="23">
        <v>-1897.05</v>
      </c>
      <c r="F127" s="24">
        <v>-5.1790999999999997E-2</v>
      </c>
      <c r="G127" s="15"/>
    </row>
    <row r="128" spans="1:7" x14ac:dyDescent="0.25">
      <c r="A128" s="16" t="s">
        <v>124</v>
      </c>
      <c r="B128" s="31"/>
      <c r="C128" s="31"/>
      <c r="D128" s="17"/>
      <c r="E128" s="42">
        <v>-15570.02</v>
      </c>
      <c r="F128" s="43">
        <v>-0.425062</v>
      </c>
      <c r="G128" s="20"/>
    </row>
    <row r="129" spans="1:7" x14ac:dyDescent="0.25">
      <c r="A129" s="12"/>
      <c r="B129" s="30"/>
      <c r="C129" s="30"/>
      <c r="D129" s="13"/>
      <c r="E129" s="14"/>
      <c r="F129" s="15"/>
      <c r="G129" s="15"/>
    </row>
    <row r="130" spans="1:7" x14ac:dyDescent="0.25">
      <c r="A130" s="12"/>
      <c r="B130" s="30"/>
      <c r="C130" s="30"/>
      <c r="D130" s="13"/>
      <c r="E130" s="14"/>
      <c r="F130" s="15"/>
      <c r="G130" s="15"/>
    </row>
    <row r="131" spans="1:7" x14ac:dyDescent="0.25">
      <c r="A131" s="12"/>
      <c r="B131" s="30"/>
      <c r="C131" s="30"/>
      <c r="D131" s="13"/>
      <c r="E131" s="14"/>
      <c r="F131" s="15"/>
      <c r="G131" s="15"/>
    </row>
    <row r="132" spans="1:7" x14ac:dyDescent="0.25">
      <c r="A132" s="21" t="s">
        <v>156</v>
      </c>
      <c r="B132" s="32"/>
      <c r="C132" s="32"/>
      <c r="D132" s="22"/>
      <c r="E132" s="44">
        <v>-15570.02</v>
      </c>
      <c r="F132" s="45">
        <v>-0.425062</v>
      </c>
      <c r="G132" s="20"/>
    </row>
    <row r="133" spans="1:7" x14ac:dyDescent="0.25">
      <c r="A133" s="12"/>
      <c r="B133" s="30"/>
      <c r="C133" s="30"/>
      <c r="D133" s="13"/>
      <c r="E133" s="14"/>
      <c r="F133" s="15"/>
      <c r="G133" s="15"/>
    </row>
    <row r="134" spans="1:7" x14ac:dyDescent="0.25">
      <c r="A134" s="16" t="s">
        <v>209</v>
      </c>
      <c r="B134" s="30"/>
      <c r="C134" s="30"/>
      <c r="D134" s="13"/>
      <c r="E134" s="14"/>
      <c r="F134" s="15"/>
      <c r="G134" s="15"/>
    </row>
    <row r="135" spans="1:7" x14ac:dyDescent="0.25">
      <c r="A135" s="16" t="s">
        <v>210</v>
      </c>
      <c r="B135" s="30"/>
      <c r="C135" s="30"/>
      <c r="D135" s="13"/>
      <c r="E135" s="14"/>
      <c r="F135" s="15"/>
      <c r="G135" s="15"/>
    </row>
    <row r="136" spans="1:7" x14ac:dyDescent="0.25">
      <c r="A136" s="12" t="s">
        <v>760</v>
      </c>
      <c r="B136" s="30" t="s">
        <v>761</v>
      </c>
      <c r="C136" s="30" t="s">
        <v>216</v>
      </c>
      <c r="D136" s="13">
        <v>500000</v>
      </c>
      <c r="E136" s="14">
        <v>497.57</v>
      </c>
      <c r="F136" s="15">
        <v>1.3599999999999999E-2</v>
      </c>
      <c r="G136" s="15">
        <v>7.6950000000000005E-2</v>
      </c>
    </row>
    <row r="137" spans="1:7" x14ac:dyDescent="0.25">
      <c r="A137" s="16" t="s">
        <v>124</v>
      </c>
      <c r="B137" s="31"/>
      <c r="C137" s="31"/>
      <c r="D137" s="17"/>
      <c r="E137" s="37">
        <v>497.57</v>
      </c>
      <c r="F137" s="38">
        <v>1.3599999999999999E-2</v>
      </c>
      <c r="G137" s="20"/>
    </row>
    <row r="138" spans="1:7" x14ac:dyDescent="0.25">
      <c r="A138" s="12"/>
      <c r="B138" s="30"/>
      <c r="C138" s="30"/>
      <c r="D138" s="13"/>
      <c r="E138" s="14"/>
      <c r="F138" s="15"/>
      <c r="G138" s="15"/>
    </row>
    <row r="139" spans="1:7" x14ac:dyDescent="0.25">
      <c r="A139" s="16" t="s">
        <v>444</v>
      </c>
      <c r="B139" s="30"/>
      <c r="C139" s="30"/>
      <c r="D139" s="13"/>
      <c r="E139" s="14"/>
      <c r="F139" s="15"/>
      <c r="G139" s="15"/>
    </row>
    <row r="140" spans="1:7" x14ac:dyDescent="0.25">
      <c r="A140" s="12" t="s">
        <v>880</v>
      </c>
      <c r="B140" s="30" t="s">
        <v>881</v>
      </c>
      <c r="C140" s="30" t="s">
        <v>123</v>
      </c>
      <c r="D140" s="13">
        <v>2650000</v>
      </c>
      <c r="E140" s="14">
        <v>2668.28</v>
      </c>
      <c r="F140" s="15">
        <v>7.2800000000000004E-2</v>
      </c>
      <c r="G140" s="15">
        <v>7.2031416710000004E-2</v>
      </c>
    </row>
    <row r="141" spans="1:7" x14ac:dyDescent="0.25">
      <c r="A141" s="12" t="s">
        <v>700</v>
      </c>
      <c r="B141" s="30" t="s">
        <v>701</v>
      </c>
      <c r="C141" s="30" t="s">
        <v>123</v>
      </c>
      <c r="D141" s="13">
        <v>2500000</v>
      </c>
      <c r="E141" s="14">
        <v>2499.96</v>
      </c>
      <c r="F141" s="15">
        <v>6.83E-2</v>
      </c>
      <c r="G141" s="15">
        <v>7.1820207656000001E-2</v>
      </c>
    </row>
    <row r="142" spans="1:7" x14ac:dyDescent="0.25">
      <c r="A142" s="12" t="s">
        <v>445</v>
      </c>
      <c r="B142" s="30" t="s">
        <v>446</v>
      </c>
      <c r="C142" s="30" t="s">
        <v>123</v>
      </c>
      <c r="D142" s="13">
        <v>1000000</v>
      </c>
      <c r="E142" s="14">
        <v>1000.48</v>
      </c>
      <c r="F142" s="15">
        <v>2.7300000000000001E-2</v>
      </c>
      <c r="G142" s="15">
        <v>7.2113214041000004E-2</v>
      </c>
    </row>
    <row r="143" spans="1:7" x14ac:dyDescent="0.25">
      <c r="A143" s="16" t="s">
        <v>124</v>
      </c>
      <c r="B143" s="31"/>
      <c r="C143" s="31"/>
      <c r="D143" s="17"/>
      <c r="E143" s="37">
        <v>6168.72</v>
      </c>
      <c r="F143" s="38">
        <v>0.16839999999999999</v>
      </c>
      <c r="G143" s="20"/>
    </row>
    <row r="144" spans="1:7" x14ac:dyDescent="0.25">
      <c r="A144" s="12"/>
      <c r="B144" s="30"/>
      <c r="C144" s="30"/>
      <c r="D144" s="13"/>
      <c r="E144" s="14"/>
      <c r="F144" s="15"/>
      <c r="G144" s="15"/>
    </row>
    <row r="145" spans="1:7" x14ac:dyDescent="0.25">
      <c r="A145" s="16" t="s">
        <v>290</v>
      </c>
      <c r="B145" s="30"/>
      <c r="C145" s="30"/>
      <c r="D145" s="13"/>
      <c r="E145" s="14"/>
      <c r="F145" s="15"/>
      <c r="G145" s="15"/>
    </row>
    <row r="146" spans="1:7" x14ac:dyDescent="0.25">
      <c r="A146" s="16" t="s">
        <v>124</v>
      </c>
      <c r="B146" s="30"/>
      <c r="C146" s="30"/>
      <c r="D146" s="13"/>
      <c r="E146" s="39" t="s">
        <v>118</v>
      </c>
      <c r="F146" s="40" t="s">
        <v>118</v>
      </c>
      <c r="G146" s="15"/>
    </row>
    <row r="147" spans="1:7" x14ac:dyDescent="0.25">
      <c r="A147" s="12"/>
      <c r="B147" s="30"/>
      <c r="C147" s="30"/>
      <c r="D147" s="13"/>
      <c r="E147" s="14"/>
      <c r="F147" s="15"/>
      <c r="G147" s="15"/>
    </row>
    <row r="148" spans="1:7" x14ac:dyDescent="0.25">
      <c r="A148" s="16" t="s">
        <v>291</v>
      </c>
      <c r="B148" s="30"/>
      <c r="C148" s="30"/>
      <c r="D148" s="13"/>
      <c r="E148" s="14"/>
      <c r="F148" s="15"/>
      <c r="G148" s="15"/>
    </row>
    <row r="149" spans="1:7" x14ac:dyDescent="0.25">
      <c r="A149" s="16" t="s">
        <v>124</v>
      </c>
      <c r="B149" s="30"/>
      <c r="C149" s="30"/>
      <c r="D149" s="13"/>
      <c r="E149" s="39" t="s">
        <v>118</v>
      </c>
      <c r="F149" s="40" t="s">
        <v>118</v>
      </c>
      <c r="G149" s="15"/>
    </row>
    <row r="150" spans="1:7" x14ac:dyDescent="0.25">
      <c r="A150" s="12"/>
      <c r="B150" s="30"/>
      <c r="C150" s="30"/>
      <c r="D150" s="13"/>
      <c r="E150" s="14"/>
      <c r="F150" s="15"/>
      <c r="G150" s="15"/>
    </row>
    <row r="151" spans="1:7" x14ac:dyDescent="0.25">
      <c r="A151" s="21" t="s">
        <v>156</v>
      </c>
      <c r="B151" s="32"/>
      <c r="C151" s="32"/>
      <c r="D151" s="22"/>
      <c r="E151" s="18">
        <v>6666.29</v>
      </c>
      <c r="F151" s="19">
        <v>0.182</v>
      </c>
      <c r="G151" s="20"/>
    </row>
    <row r="152" spans="1:7" x14ac:dyDescent="0.25">
      <c r="A152" s="12"/>
      <c r="B152" s="30"/>
      <c r="C152" s="30"/>
      <c r="D152" s="13"/>
      <c r="E152" s="14"/>
      <c r="F152" s="15"/>
      <c r="G152" s="15"/>
    </row>
    <row r="153" spans="1:7" x14ac:dyDescent="0.25">
      <c r="A153" s="12"/>
      <c r="B153" s="30"/>
      <c r="C153" s="30"/>
      <c r="D153" s="13"/>
      <c r="E153" s="14"/>
      <c r="F153" s="15"/>
      <c r="G153" s="15"/>
    </row>
    <row r="154" spans="1:7" x14ac:dyDescent="0.25">
      <c r="A154" s="16" t="s">
        <v>844</v>
      </c>
      <c r="B154" s="30"/>
      <c r="C154" s="30"/>
      <c r="D154" s="13"/>
      <c r="E154" s="14"/>
      <c r="F154" s="15"/>
      <c r="G154" s="15"/>
    </row>
    <row r="155" spans="1:7" x14ac:dyDescent="0.25">
      <c r="A155" s="12" t="s">
        <v>1765</v>
      </c>
      <c r="B155" s="30" t="s">
        <v>1766</v>
      </c>
      <c r="C155" s="30"/>
      <c r="D155" s="13">
        <v>47098.75</v>
      </c>
      <c r="E155" s="14">
        <v>1459.02</v>
      </c>
      <c r="F155" s="15">
        <v>3.9800000000000002E-2</v>
      </c>
      <c r="G155" s="15"/>
    </row>
    <row r="156" spans="1:7" x14ac:dyDescent="0.25">
      <c r="A156" s="12"/>
      <c r="B156" s="30"/>
      <c r="C156" s="30"/>
      <c r="D156" s="13"/>
      <c r="E156" s="14"/>
      <c r="F156" s="15"/>
      <c r="G156" s="15"/>
    </row>
    <row r="157" spans="1:7" x14ac:dyDescent="0.25">
      <c r="A157" s="21" t="s">
        <v>156</v>
      </c>
      <c r="B157" s="32"/>
      <c r="C157" s="32"/>
      <c r="D157" s="22"/>
      <c r="E157" s="18">
        <v>1459.02</v>
      </c>
      <c r="F157" s="19">
        <v>3.9800000000000002E-2</v>
      </c>
      <c r="G157" s="20"/>
    </row>
    <row r="158" spans="1:7" x14ac:dyDescent="0.25">
      <c r="A158" s="12"/>
      <c r="B158" s="30"/>
      <c r="C158" s="30"/>
      <c r="D158" s="13"/>
      <c r="E158" s="14"/>
      <c r="F158" s="15"/>
      <c r="G158" s="15"/>
    </row>
    <row r="159" spans="1:7" x14ac:dyDescent="0.25">
      <c r="A159" s="16" t="s">
        <v>160</v>
      </c>
      <c r="B159" s="30"/>
      <c r="C159" s="30"/>
      <c r="D159" s="13"/>
      <c r="E159" s="14"/>
      <c r="F159" s="15"/>
      <c r="G159" s="15"/>
    </row>
    <row r="160" spans="1:7" x14ac:dyDescent="0.25">
      <c r="A160" s="12" t="s">
        <v>161</v>
      </c>
      <c r="B160" s="30"/>
      <c r="C160" s="30"/>
      <c r="D160" s="13"/>
      <c r="E160" s="14">
        <v>1428.74</v>
      </c>
      <c r="F160" s="15">
        <v>3.9E-2</v>
      </c>
      <c r="G160" s="15">
        <v>6.6458000000000003E-2</v>
      </c>
    </row>
    <row r="161" spans="1:7" x14ac:dyDescent="0.25">
      <c r="A161" s="16" t="s">
        <v>124</v>
      </c>
      <c r="B161" s="31"/>
      <c r="C161" s="31"/>
      <c r="D161" s="17"/>
      <c r="E161" s="37">
        <v>1428.74</v>
      </c>
      <c r="F161" s="38">
        <v>3.9E-2</v>
      </c>
      <c r="G161" s="20"/>
    </row>
    <row r="162" spans="1:7" x14ac:dyDescent="0.25">
      <c r="A162" s="12"/>
      <c r="B162" s="30"/>
      <c r="C162" s="30"/>
      <c r="D162" s="13"/>
      <c r="E162" s="14"/>
      <c r="F162" s="15"/>
      <c r="G162" s="15"/>
    </row>
    <row r="163" spans="1:7" x14ac:dyDescent="0.25">
      <c r="A163" s="21" t="s">
        <v>156</v>
      </c>
      <c r="B163" s="32"/>
      <c r="C163" s="32"/>
      <c r="D163" s="22"/>
      <c r="E163" s="18">
        <v>1428.74</v>
      </c>
      <c r="F163" s="19">
        <v>3.9E-2</v>
      </c>
      <c r="G163" s="20"/>
    </row>
    <row r="164" spans="1:7" x14ac:dyDescent="0.25">
      <c r="A164" s="12" t="s">
        <v>162</v>
      </c>
      <c r="B164" s="30"/>
      <c r="C164" s="30"/>
      <c r="D164" s="13"/>
      <c r="E164" s="14">
        <v>131.47805880000001</v>
      </c>
      <c r="F164" s="15">
        <v>3.5890000000000002E-3</v>
      </c>
      <c r="G164" s="15"/>
    </row>
    <row r="165" spans="1:7" x14ac:dyDescent="0.25">
      <c r="A165" s="12" t="s">
        <v>163</v>
      </c>
      <c r="B165" s="30"/>
      <c r="C165" s="30"/>
      <c r="D165" s="13"/>
      <c r="E165" s="14">
        <v>1992.1419412</v>
      </c>
      <c r="F165" s="15">
        <v>5.4110999999999999E-2</v>
      </c>
      <c r="G165" s="15">
        <v>6.6458000000000003E-2</v>
      </c>
    </row>
    <row r="166" spans="1:7" x14ac:dyDescent="0.25">
      <c r="A166" s="25" t="s">
        <v>164</v>
      </c>
      <c r="B166" s="33"/>
      <c r="C166" s="33"/>
      <c r="D166" s="26"/>
      <c r="E166" s="27">
        <v>36628.82</v>
      </c>
      <c r="F166" s="28">
        <v>1</v>
      </c>
      <c r="G166" s="28"/>
    </row>
    <row r="168" spans="1:7" x14ac:dyDescent="0.25">
      <c r="A168" s="1" t="s">
        <v>1767</v>
      </c>
    </row>
    <row r="169" spans="1:7" x14ac:dyDescent="0.25">
      <c r="A169" s="1" t="s">
        <v>166</v>
      </c>
    </row>
    <row r="171" spans="1:7" x14ac:dyDescent="0.25">
      <c r="A171" s="1" t="s">
        <v>167</v>
      </c>
    </row>
    <row r="172" spans="1:7" x14ac:dyDescent="0.25">
      <c r="A172" s="47" t="s">
        <v>168</v>
      </c>
      <c r="B172" s="34" t="s">
        <v>118</v>
      </c>
    </row>
    <row r="173" spans="1:7" x14ac:dyDescent="0.25">
      <c r="A173" t="s">
        <v>169</v>
      </c>
    </row>
    <row r="174" spans="1:7" x14ac:dyDescent="0.25">
      <c r="A174" t="s">
        <v>170</v>
      </c>
      <c r="B174" t="s">
        <v>171</v>
      </c>
      <c r="C174" t="s">
        <v>171</v>
      </c>
    </row>
    <row r="175" spans="1:7" x14ac:dyDescent="0.25">
      <c r="B175" s="48">
        <v>45322</v>
      </c>
      <c r="C175" s="48">
        <v>45351</v>
      </c>
    </row>
    <row r="176" spans="1:7" x14ac:dyDescent="0.25">
      <c r="A176" t="s">
        <v>173</v>
      </c>
      <c r="B176">
        <v>23.5505</v>
      </c>
      <c r="C176">
        <v>23.8644</v>
      </c>
      <c r="E176" s="2"/>
    </row>
    <row r="177" spans="1:5" x14ac:dyDescent="0.25">
      <c r="A177" t="s">
        <v>175</v>
      </c>
      <c r="B177">
        <v>23.542400000000001</v>
      </c>
      <c r="C177">
        <v>23.856300000000001</v>
      </c>
      <c r="E177" s="2"/>
    </row>
    <row r="178" spans="1:5" x14ac:dyDescent="0.25">
      <c r="A178" t="s">
        <v>176</v>
      </c>
      <c r="B178">
        <v>17.113299999999999</v>
      </c>
      <c r="C178">
        <v>17.3415</v>
      </c>
      <c r="E178" s="2"/>
    </row>
    <row r="179" spans="1:5" x14ac:dyDescent="0.25">
      <c r="A179" t="s">
        <v>654</v>
      </c>
      <c r="B179">
        <v>15.0891</v>
      </c>
      <c r="C179">
        <v>15.2104</v>
      </c>
      <c r="E179" s="2"/>
    </row>
    <row r="180" spans="1:5" x14ac:dyDescent="0.25">
      <c r="A180" t="s">
        <v>184</v>
      </c>
      <c r="B180">
        <v>21.644100000000002</v>
      </c>
      <c r="C180">
        <v>21.916799999999999</v>
      </c>
      <c r="E180" s="2"/>
    </row>
    <row r="181" spans="1:5" x14ac:dyDescent="0.25">
      <c r="A181" t="s">
        <v>657</v>
      </c>
      <c r="B181">
        <v>21.632999999999999</v>
      </c>
      <c r="C181">
        <v>21.9053</v>
      </c>
      <c r="E181" s="2"/>
    </row>
    <row r="182" spans="1:5" x14ac:dyDescent="0.25">
      <c r="A182" t="s">
        <v>658</v>
      </c>
      <c r="B182">
        <v>14.9513</v>
      </c>
      <c r="C182">
        <v>15.1395</v>
      </c>
      <c r="E182" s="2"/>
    </row>
    <row r="183" spans="1:5" x14ac:dyDescent="0.25">
      <c r="A183" t="s">
        <v>659</v>
      </c>
      <c r="B183">
        <v>13.655900000000001</v>
      </c>
      <c r="C183">
        <v>13.7478</v>
      </c>
      <c r="E183" s="2"/>
    </row>
    <row r="184" spans="1:5" x14ac:dyDescent="0.25">
      <c r="E184" s="2"/>
    </row>
    <row r="185" spans="1:5" x14ac:dyDescent="0.25">
      <c r="A185" t="s">
        <v>661</v>
      </c>
    </row>
    <row r="187" spans="1:5" x14ac:dyDescent="0.25">
      <c r="A187" s="50" t="s">
        <v>662</v>
      </c>
      <c r="B187" s="50" t="s">
        <v>663</v>
      </c>
      <c r="C187" s="50" t="s">
        <v>664</v>
      </c>
      <c r="D187" s="50" t="s">
        <v>665</v>
      </c>
    </row>
    <row r="188" spans="1:5" x14ac:dyDescent="0.25">
      <c r="A188" s="50" t="s">
        <v>667</v>
      </c>
      <c r="B188" s="50"/>
      <c r="C188" s="50">
        <v>0.08</v>
      </c>
      <c r="D188" s="50">
        <v>0.08</v>
      </c>
    </row>
    <row r="189" spans="1:5" x14ac:dyDescent="0.25">
      <c r="A189" s="50" t="s">
        <v>670</v>
      </c>
      <c r="B189" s="50"/>
      <c r="C189" s="50">
        <v>0.08</v>
      </c>
      <c r="D189" s="50">
        <v>0.08</v>
      </c>
    </row>
    <row r="191" spans="1:5" x14ac:dyDescent="0.25">
      <c r="A191" t="s">
        <v>187</v>
      </c>
      <c r="B191" s="34" t="s">
        <v>118</v>
      </c>
    </row>
    <row r="192" spans="1:5" ht="30" customHeight="1" x14ac:dyDescent="0.25">
      <c r="A192" s="47" t="s">
        <v>188</v>
      </c>
      <c r="B192" s="34" t="s">
        <v>118</v>
      </c>
    </row>
    <row r="193" spans="1:4" ht="30" customHeight="1" x14ac:dyDescent="0.25">
      <c r="A193" s="47" t="s">
        <v>189</v>
      </c>
      <c r="B193" s="34" t="s">
        <v>118</v>
      </c>
    </row>
    <row r="194" spans="1:4" x14ac:dyDescent="0.25">
      <c r="A194" t="s">
        <v>1768</v>
      </c>
      <c r="B194" s="49">
        <v>6.5092660000000002</v>
      </c>
    </row>
    <row r="195" spans="1:4" ht="45" customHeight="1" x14ac:dyDescent="0.25">
      <c r="A195" s="47" t="s">
        <v>191</v>
      </c>
      <c r="B195" s="34">
        <v>0</v>
      </c>
    </row>
    <row r="196" spans="1:4" ht="30" customHeight="1" x14ac:dyDescent="0.25">
      <c r="A196" s="47" t="s">
        <v>192</v>
      </c>
      <c r="B196" s="34" t="s">
        <v>118</v>
      </c>
    </row>
    <row r="197" spans="1:4" ht="30" customHeight="1" x14ac:dyDescent="0.25">
      <c r="A197" s="47" t="s">
        <v>193</v>
      </c>
      <c r="B197" s="34" t="s">
        <v>118</v>
      </c>
    </row>
    <row r="198" spans="1:4" x14ac:dyDescent="0.25">
      <c r="A198" t="s">
        <v>194</v>
      </c>
      <c r="B198" s="34" t="s">
        <v>118</v>
      </c>
    </row>
    <row r="199" spans="1:4" x14ac:dyDescent="0.25">
      <c r="A199" t="s">
        <v>195</v>
      </c>
      <c r="B199" s="34" t="s">
        <v>118</v>
      </c>
    </row>
    <row r="201" spans="1:4" ht="69.95" customHeight="1" x14ac:dyDescent="0.25">
      <c r="A201" s="71" t="s">
        <v>205</v>
      </c>
      <c r="B201" s="71" t="s">
        <v>206</v>
      </c>
      <c r="C201" s="71" t="s">
        <v>5</v>
      </c>
      <c r="D201" s="71" t="s">
        <v>6</v>
      </c>
    </row>
    <row r="202" spans="1:4" ht="69.95" customHeight="1" x14ac:dyDescent="0.25">
      <c r="A202" s="71" t="s">
        <v>2037</v>
      </c>
      <c r="B202" s="71"/>
      <c r="C202" s="71" t="s">
        <v>62</v>
      </c>
      <c r="D202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7"/>
  <sheetViews>
    <sheetView showGridLines="0" workbookViewId="0">
      <pane ySplit="4" topLeftCell="A68" activePane="bottomLeft" state="frozen"/>
      <selection pane="bottomLeft" activeCell="C68" sqref="C68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2038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2039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1222</v>
      </c>
      <c r="B8" s="30" t="s">
        <v>1223</v>
      </c>
      <c r="C8" s="30" t="s">
        <v>1168</v>
      </c>
      <c r="D8" s="13">
        <v>530874</v>
      </c>
      <c r="E8" s="14">
        <v>5585.86</v>
      </c>
      <c r="F8" s="15">
        <v>7.9299999999999995E-2</v>
      </c>
      <c r="G8" s="15"/>
    </row>
    <row r="9" spans="1:8" x14ac:dyDescent="0.25">
      <c r="A9" s="12" t="s">
        <v>1227</v>
      </c>
      <c r="B9" s="30" t="s">
        <v>1228</v>
      </c>
      <c r="C9" s="30" t="s">
        <v>1198</v>
      </c>
      <c r="D9" s="13">
        <v>116440</v>
      </c>
      <c r="E9" s="14">
        <v>4768.33</v>
      </c>
      <c r="F9" s="15">
        <v>6.7699999999999996E-2</v>
      </c>
      <c r="G9" s="15"/>
    </row>
    <row r="10" spans="1:8" x14ac:dyDescent="0.25">
      <c r="A10" s="12" t="s">
        <v>1281</v>
      </c>
      <c r="B10" s="30" t="s">
        <v>1282</v>
      </c>
      <c r="C10" s="30" t="s">
        <v>1283</v>
      </c>
      <c r="D10" s="13">
        <v>128534</v>
      </c>
      <c r="E10" s="14">
        <v>4469.83</v>
      </c>
      <c r="F10" s="15">
        <v>6.3500000000000001E-2</v>
      </c>
      <c r="G10" s="15"/>
    </row>
    <row r="11" spans="1:8" x14ac:dyDescent="0.25">
      <c r="A11" s="12" t="s">
        <v>1166</v>
      </c>
      <c r="B11" s="30" t="s">
        <v>1167</v>
      </c>
      <c r="C11" s="30" t="s">
        <v>1168</v>
      </c>
      <c r="D11" s="13">
        <v>297404</v>
      </c>
      <c r="E11" s="14">
        <v>4173.7700000000004</v>
      </c>
      <c r="F11" s="15">
        <v>5.9200000000000003E-2</v>
      </c>
      <c r="G11" s="15"/>
    </row>
    <row r="12" spans="1:8" x14ac:dyDescent="0.25">
      <c r="A12" s="12" t="s">
        <v>1169</v>
      </c>
      <c r="B12" s="30" t="s">
        <v>1170</v>
      </c>
      <c r="C12" s="30" t="s">
        <v>1171</v>
      </c>
      <c r="D12" s="13">
        <v>138295</v>
      </c>
      <c r="E12" s="14">
        <v>4040.43</v>
      </c>
      <c r="F12" s="15">
        <v>5.74E-2</v>
      </c>
      <c r="G12" s="15"/>
    </row>
    <row r="13" spans="1:8" x14ac:dyDescent="0.25">
      <c r="A13" s="12" t="s">
        <v>1447</v>
      </c>
      <c r="B13" s="30" t="s">
        <v>1448</v>
      </c>
      <c r="C13" s="30" t="s">
        <v>1274</v>
      </c>
      <c r="D13" s="13">
        <v>98098</v>
      </c>
      <c r="E13" s="14">
        <v>3807.97</v>
      </c>
      <c r="F13" s="15">
        <v>5.4100000000000002E-2</v>
      </c>
      <c r="G13" s="15"/>
    </row>
    <row r="14" spans="1:8" x14ac:dyDescent="0.25">
      <c r="A14" s="12" t="s">
        <v>1396</v>
      </c>
      <c r="B14" s="30" t="s">
        <v>1397</v>
      </c>
      <c r="C14" s="30" t="s">
        <v>1198</v>
      </c>
      <c r="D14" s="13">
        <v>35663</v>
      </c>
      <c r="E14" s="14">
        <v>3077.84</v>
      </c>
      <c r="F14" s="15">
        <v>4.3700000000000003E-2</v>
      </c>
      <c r="G14" s="15"/>
    </row>
    <row r="15" spans="1:8" x14ac:dyDescent="0.25">
      <c r="A15" s="12" t="s">
        <v>1286</v>
      </c>
      <c r="B15" s="30" t="s">
        <v>1287</v>
      </c>
      <c r="C15" s="30" t="s">
        <v>1191</v>
      </c>
      <c r="D15" s="13">
        <v>1455308</v>
      </c>
      <c r="E15" s="14">
        <v>2984.84</v>
      </c>
      <c r="F15" s="15">
        <v>4.24E-2</v>
      </c>
      <c r="G15" s="15"/>
    </row>
    <row r="16" spans="1:8" x14ac:dyDescent="0.25">
      <c r="A16" s="12" t="s">
        <v>1882</v>
      </c>
      <c r="B16" s="30" t="s">
        <v>1883</v>
      </c>
      <c r="C16" s="30" t="s">
        <v>1301</v>
      </c>
      <c r="D16" s="13">
        <v>75565</v>
      </c>
      <c r="E16" s="14">
        <v>2426.1999999999998</v>
      </c>
      <c r="F16" s="15">
        <v>3.44E-2</v>
      </c>
      <c r="G16" s="15"/>
    </row>
    <row r="17" spans="1:7" x14ac:dyDescent="0.25">
      <c r="A17" s="12" t="s">
        <v>1194</v>
      </c>
      <c r="B17" s="30" t="s">
        <v>1195</v>
      </c>
      <c r="C17" s="30" t="s">
        <v>1168</v>
      </c>
      <c r="D17" s="13">
        <v>315157</v>
      </c>
      <c r="E17" s="14">
        <v>2357.69</v>
      </c>
      <c r="F17" s="15">
        <v>3.3500000000000002E-2</v>
      </c>
      <c r="G17" s="15"/>
    </row>
    <row r="18" spans="1:7" x14ac:dyDescent="0.25">
      <c r="A18" s="12" t="s">
        <v>1536</v>
      </c>
      <c r="B18" s="30" t="s">
        <v>1537</v>
      </c>
      <c r="C18" s="30" t="s">
        <v>1331</v>
      </c>
      <c r="D18" s="13">
        <v>23811</v>
      </c>
      <c r="E18" s="14">
        <v>2355.48</v>
      </c>
      <c r="F18" s="15">
        <v>3.3399999999999999E-2</v>
      </c>
      <c r="G18" s="15"/>
    </row>
    <row r="19" spans="1:7" x14ac:dyDescent="0.25">
      <c r="A19" s="12" t="s">
        <v>1181</v>
      </c>
      <c r="B19" s="30" t="s">
        <v>1182</v>
      </c>
      <c r="C19" s="30" t="s">
        <v>1183</v>
      </c>
      <c r="D19" s="13">
        <v>699696</v>
      </c>
      <c r="E19" s="14">
        <v>2348.1799999999998</v>
      </c>
      <c r="F19" s="15">
        <v>3.3300000000000003E-2</v>
      </c>
      <c r="G19" s="15"/>
    </row>
    <row r="20" spans="1:7" x14ac:dyDescent="0.25">
      <c r="A20" s="12" t="s">
        <v>1319</v>
      </c>
      <c r="B20" s="30" t="s">
        <v>1320</v>
      </c>
      <c r="C20" s="30" t="s">
        <v>1240</v>
      </c>
      <c r="D20" s="13">
        <v>148034</v>
      </c>
      <c r="E20" s="14">
        <v>2335.9</v>
      </c>
      <c r="F20" s="15">
        <v>3.32E-2</v>
      </c>
      <c r="G20" s="15"/>
    </row>
    <row r="21" spans="1:7" x14ac:dyDescent="0.25">
      <c r="A21" s="12" t="s">
        <v>1251</v>
      </c>
      <c r="B21" s="30" t="s">
        <v>1252</v>
      </c>
      <c r="C21" s="30" t="s">
        <v>1168</v>
      </c>
      <c r="D21" s="13">
        <v>188278</v>
      </c>
      <c r="E21" s="14">
        <v>2024.18</v>
      </c>
      <c r="F21" s="15">
        <v>2.87E-2</v>
      </c>
      <c r="G21" s="15"/>
    </row>
    <row r="22" spans="1:7" x14ac:dyDescent="0.25">
      <c r="A22" s="12" t="s">
        <v>1196</v>
      </c>
      <c r="B22" s="30" t="s">
        <v>1197</v>
      </c>
      <c r="C22" s="30" t="s">
        <v>1198</v>
      </c>
      <c r="D22" s="13">
        <v>30751</v>
      </c>
      <c r="E22" s="14">
        <v>2015.44</v>
      </c>
      <c r="F22" s="15">
        <v>2.86E-2</v>
      </c>
      <c r="G22" s="15"/>
    </row>
    <row r="23" spans="1:7" x14ac:dyDescent="0.25">
      <c r="A23" s="12" t="s">
        <v>1357</v>
      </c>
      <c r="B23" s="30" t="s">
        <v>1358</v>
      </c>
      <c r="C23" s="30" t="s">
        <v>1307</v>
      </c>
      <c r="D23" s="13">
        <v>493797</v>
      </c>
      <c r="E23" s="14">
        <v>2006.3</v>
      </c>
      <c r="F23" s="15">
        <v>2.8500000000000001E-2</v>
      </c>
      <c r="G23" s="15"/>
    </row>
    <row r="24" spans="1:7" x14ac:dyDescent="0.25">
      <c r="A24" s="12" t="s">
        <v>1311</v>
      </c>
      <c r="B24" s="30" t="s">
        <v>1312</v>
      </c>
      <c r="C24" s="30" t="s">
        <v>1214</v>
      </c>
      <c r="D24" s="13">
        <v>92204</v>
      </c>
      <c r="E24" s="14">
        <v>1972.43</v>
      </c>
      <c r="F24" s="15">
        <v>2.8000000000000001E-2</v>
      </c>
      <c r="G24" s="15"/>
    </row>
    <row r="25" spans="1:7" x14ac:dyDescent="0.25">
      <c r="A25" s="12" t="s">
        <v>1275</v>
      </c>
      <c r="B25" s="30" t="s">
        <v>1276</v>
      </c>
      <c r="C25" s="30" t="s">
        <v>1214</v>
      </c>
      <c r="D25" s="13">
        <v>190986</v>
      </c>
      <c r="E25" s="14">
        <v>1814.75</v>
      </c>
      <c r="F25" s="15">
        <v>2.58E-2</v>
      </c>
      <c r="G25" s="15"/>
    </row>
    <row r="26" spans="1:7" x14ac:dyDescent="0.25">
      <c r="A26" s="12" t="s">
        <v>1359</v>
      </c>
      <c r="B26" s="30" t="s">
        <v>1360</v>
      </c>
      <c r="C26" s="30" t="s">
        <v>1208</v>
      </c>
      <c r="D26" s="13">
        <v>152261</v>
      </c>
      <c r="E26" s="14">
        <v>1658.43</v>
      </c>
      <c r="F26" s="15">
        <v>2.35E-2</v>
      </c>
      <c r="G26" s="15"/>
    </row>
    <row r="27" spans="1:7" x14ac:dyDescent="0.25">
      <c r="A27" s="12" t="s">
        <v>1261</v>
      </c>
      <c r="B27" s="30" t="s">
        <v>1262</v>
      </c>
      <c r="C27" s="30" t="s">
        <v>1263</v>
      </c>
      <c r="D27" s="13">
        <v>21659</v>
      </c>
      <c r="E27" s="14">
        <v>1447.66</v>
      </c>
      <c r="F27" s="15">
        <v>2.06E-2</v>
      </c>
      <c r="G27" s="15"/>
    </row>
    <row r="28" spans="1:7" x14ac:dyDescent="0.25">
      <c r="A28" s="12" t="s">
        <v>1354</v>
      </c>
      <c r="B28" s="30" t="s">
        <v>1355</v>
      </c>
      <c r="C28" s="30" t="s">
        <v>1356</v>
      </c>
      <c r="D28" s="13">
        <v>26061</v>
      </c>
      <c r="E28" s="14">
        <v>1419.01</v>
      </c>
      <c r="F28" s="15">
        <v>2.01E-2</v>
      </c>
      <c r="G28" s="15"/>
    </row>
    <row r="29" spans="1:7" x14ac:dyDescent="0.25">
      <c r="A29" s="12" t="s">
        <v>1504</v>
      </c>
      <c r="B29" s="30" t="s">
        <v>1505</v>
      </c>
      <c r="C29" s="30" t="s">
        <v>1491</v>
      </c>
      <c r="D29" s="13">
        <v>58670</v>
      </c>
      <c r="E29" s="14">
        <v>1406.94</v>
      </c>
      <c r="F29" s="15">
        <v>0.02</v>
      </c>
      <c r="G29" s="15"/>
    </row>
    <row r="30" spans="1:7" x14ac:dyDescent="0.25">
      <c r="A30" s="12" t="s">
        <v>1253</v>
      </c>
      <c r="B30" s="30" t="s">
        <v>1254</v>
      </c>
      <c r="C30" s="30" t="s">
        <v>1208</v>
      </c>
      <c r="D30" s="13">
        <v>21025</v>
      </c>
      <c r="E30" s="14">
        <v>1365.65</v>
      </c>
      <c r="F30" s="15">
        <v>1.9400000000000001E-2</v>
      </c>
      <c r="G30" s="15"/>
    </row>
    <row r="31" spans="1:7" x14ac:dyDescent="0.25">
      <c r="A31" s="12" t="s">
        <v>1284</v>
      </c>
      <c r="B31" s="30" t="s">
        <v>1285</v>
      </c>
      <c r="C31" s="30" t="s">
        <v>1263</v>
      </c>
      <c r="D31" s="13">
        <v>117881</v>
      </c>
      <c r="E31" s="14">
        <v>1307.42</v>
      </c>
      <c r="F31" s="15">
        <v>1.8599999999999998E-2</v>
      </c>
      <c r="G31" s="15"/>
    </row>
    <row r="32" spans="1:7" x14ac:dyDescent="0.25">
      <c r="A32" s="12" t="s">
        <v>1896</v>
      </c>
      <c r="B32" s="30" t="s">
        <v>1897</v>
      </c>
      <c r="C32" s="30" t="s">
        <v>1271</v>
      </c>
      <c r="D32" s="13">
        <v>68232</v>
      </c>
      <c r="E32" s="14">
        <v>1267.07</v>
      </c>
      <c r="F32" s="15">
        <v>1.7999999999999999E-2</v>
      </c>
      <c r="G32" s="15"/>
    </row>
    <row r="33" spans="1:7" x14ac:dyDescent="0.25">
      <c r="A33" s="12" t="s">
        <v>1502</v>
      </c>
      <c r="B33" s="30" t="s">
        <v>1503</v>
      </c>
      <c r="C33" s="30" t="s">
        <v>1326</v>
      </c>
      <c r="D33" s="13">
        <v>168776</v>
      </c>
      <c r="E33" s="14">
        <v>1191.6400000000001</v>
      </c>
      <c r="F33" s="15">
        <v>1.6899999999999998E-2</v>
      </c>
      <c r="G33" s="15"/>
    </row>
    <row r="34" spans="1:7" x14ac:dyDescent="0.25">
      <c r="A34" s="12" t="s">
        <v>1398</v>
      </c>
      <c r="B34" s="30" t="s">
        <v>1399</v>
      </c>
      <c r="C34" s="30" t="s">
        <v>1263</v>
      </c>
      <c r="D34" s="13">
        <v>30940</v>
      </c>
      <c r="E34" s="14">
        <v>1121.3900000000001</v>
      </c>
      <c r="F34" s="15">
        <v>1.5900000000000001E-2</v>
      </c>
      <c r="G34" s="15"/>
    </row>
    <row r="35" spans="1:7" x14ac:dyDescent="0.25">
      <c r="A35" s="12" t="s">
        <v>1199</v>
      </c>
      <c r="B35" s="30" t="s">
        <v>1200</v>
      </c>
      <c r="C35" s="30" t="s">
        <v>1168</v>
      </c>
      <c r="D35" s="13">
        <v>73644</v>
      </c>
      <c r="E35" s="14">
        <v>1086.18</v>
      </c>
      <c r="F35" s="15">
        <v>1.54E-2</v>
      </c>
      <c r="G35" s="15"/>
    </row>
    <row r="36" spans="1:7" x14ac:dyDescent="0.25">
      <c r="A36" s="12" t="s">
        <v>1782</v>
      </c>
      <c r="B36" s="30" t="s">
        <v>1783</v>
      </c>
      <c r="C36" s="30" t="s">
        <v>1263</v>
      </c>
      <c r="D36" s="13">
        <v>77138</v>
      </c>
      <c r="E36" s="14">
        <v>984.55</v>
      </c>
      <c r="F36" s="15">
        <v>1.4E-2</v>
      </c>
      <c r="G36" s="15"/>
    </row>
    <row r="37" spans="1:7" x14ac:dyDescent="0.25">
      <c r="A37" s="16" t="s">
        <v>124</v>
      </c>
      <c r="B37" s="31"/>
      <c r="C37" s="31"/>
      <c r="D37" s="17"/>
      <c r="E37" s="37">
        <v>68821.36</v>
      </c>
      <c r="F37" s="38">
        <v>0.97709999999999997</v>
      </c>
      <c r="G37" s="20"/>
    </row>
    <row r="38" spans="1:7" x14ac:dyDescent="0.25">
      <c r="A38" s="16" t="s">
        <v>1546</v>
      </c>
      <c r="B38" s="30"/>
      <c r="C38" s="30"/>
      <c r="D38" s="13"/>
      <c r="E38" s="14"/>
      <c r="F38" s="15"/>
      <c r="G38" s="15"/>
    </row>
    <row r="39" spans="1:7" x14ac:dyDescent="0.25">
      <c r="A39" s="16" t="s">
        <v>124</v>
      </c>
      <c r="B39" s="30"/>
      <c r="C39" s="30"/>
      <c r="D39" s="13"/>
      <c r="E39" s="39" t="s">
        <v>118</v>
      </c>
      <c r="F39" s="40" t="s">
        <v>118</v>
      </c>
      <c r="G39" s="15"/>
    </row>
    <row r="40" spans="1:7" x14ac:dyDescent="0.25">
      <c r="A40" s="21" t="s">
        <v>156</v>
      </c>
      <c r="B40" s="32"/>
      <c r="C40" s="32"/>
      <c r="D40" s="22"/>
      <c r="E40" s="27">
        <v>68821.36</v>
      </c>
      <c r="F40" s="28">
        <v>0.97709999999999997</v>
      </c>
      <c r="G40" s="20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6" t="s">
        <v>160</v>
      </c>
      <c r="B43" s="30"/>
      <c r="C43" s="30"/>
      <c r="D43" s="13"/>
      <c r="E43" s="14"/>
      <c r="F43" s="15"/>
      <c r="G43" s="15"/>
    </row>
    <row r="44" spans="1:7" x14ac:dyDescent="0.25">
      <c r="A44" s="12" t="s">
        <v>161</v>
      </c>
      <c r="B44" s="30"/>
      <c r="C44" s="30"/>
      <c r="D44" s="13"/>
      <c r="E44" s="14">
        <v>1788.67</v>
      </c>
      <c r="F44" s="15">
        <v>2.5399999999999999E-2</v>
      </c>
      <c r="G44" s="15">
        <v>6.6458000000000003E-2</v>
      </c>
    </row>
    <row r="45" spans="1:7" x14ac:dyDescent="0.25">
      <c r="A45" s="16" t="s">
        <v>124</v>
      </c>
      <c r="B45" s="31"/>
      <c r="C45" s="31"/>
      <c r="D45" s="17"/>
      <c r="E45" s="37">
        <v>1788.67</v>
      </c>
      <c r="F45" s="38">
        <v>2.5399999999999999E-2</v>
      </c>
      <c r="G45" s="20"/>
    </row>
    <row r="46" spans="1:7" x14ac:dyDescent="0.25">
      <c r="A46" s="12"/>
      <c r="B46" s="30"/>
      <c r="C46" s="30"/>
      <c r="D46" s="13"/>
      <c r="E46" s="14"/>
      <c r="F46" s="15"/>
      <c r="G46" s="15"/>
    </row>
    <row r="47" spans="1:7" x14ac:dyDescent="0.25">
      <c r="A47" s="21" t="s">
        <v>156</v>
      </c>
      <c r="B47" s="32"/>
      <c r="C47" s="32"/>
      <c r="D47" s="22"/>
      <c r="E47" s="18">
        <v>1788.67</v>
      </c>
      <c r="F47" s="19">
        <v>2.5399999999999999E-2</v>
      </c>
      <c r="G47" s="20"/>
    </row>
    <row r="48" spans="1:7" x14ac:dyDescent="0.25">
      <c r="A48" s="12" t="s">
        <v>162</v>
      </c>
      <c r="B48" s="30"/>
      <c r="C48" s="30"/>
      <c r="D48" s="13"/>
      <c r="E48" s="14">
        <v>0.32567590000000002</v>
      </c>
      <c r="F48" s="15">
        <v>3.9999999999999998E-6</v>
      </c>
      <c r="G48" s="15"/>
    </row>
    <row r="49" spans="1:7" x14ac:dyDescent="0.25">
      <c r="A49" s="12" t="s">
        <v>163</v>
      </c>
      <c r="B49" s="30"/>
      <c r="C49" s="30"/>
      <c r="D49" s="13"/>
      <c r="E49" s="23">
        <v>-166.85567589999999</v>
      </c>
      <c r="F49" s="24">
        <v>-2.5040000000000001E-3</v>
      </c>
      <c r="G49" s="15">
        <v>6.6458000000000003E-2</v>
      </c>
    </row>
    <row r="50" spans="1:7" x14ac:dyDescent="0.25">
      <c r="A50" s="25" t="s">
        <v>164</v>
      </c>
      <c r="B50" s="33"/>
      <c r="C50" s="33"/>
      <c r="D50" s="26"/>
      <c r="E50" s="27">
        <v>70443.5</v>
      </c>
      <c r="F50" s="28">
        <v>1</v>
      </c>
      <c r="G50" s="28"/>
    </row>
    <row r="55" spans="1:7" x14ac:dyDescent="0.25">
      <c r="A55" s="1" t="s">
        <v>167</v>
      </c>
    </row>
    <row r="56" spans="1:7" x14ac:dyDescent="0.25">
      <c r="A56" s="47" t="s">
        <v>168</v>
      </c>
      <c r="B56" s="34" t="s">
        <v>118</v>
      </c>
    </row>
    <row r="57" spans="1:7" x14ac:dyDescent="0.25">
      <c r="A57" t="s">
        <v>169</v>
      </c>
    </row>
    <row r="58" spans="1:7" x14ac:dyDescent="0.25">
      <c r="A58" t="s">
        <v>170</v>
      </c>
      <c r="B58" t="s">
        <v>171</v>
      </c>
      <c r="C58" t="s">
        <v>171</v>
      </c>
    </row>
    <row r="59" spans="1:7" x14ac:dyDescent="0.25">
      <c r="B59" s="48">
        <v>45322</v>
      </c>
      <c r="C59" s="48">
        <v>45351</v>
      </c>
    </row>
    <row r="60" spans="1:7" x14ac:dyDescent="0.25">
      <c r="A60" t="s">
        <v>693</v>
      </c>
      <c r="B60">
        <v>13.79</v>
      </c>
      <c r="C60">
        <v>14.225</v>
      </c>
      <c r="E60" s="2"/>
    </row>
    <row r="61" spans="1:7" x14ac:dyDescent="0.25">
      <c r="A61" t="s">
        <v>176</v>
      </c>
      <c r="B61">
        <v>13.789</v>
      </c>
      <c r="C61">
        <v>14.224</v>
      </c>
      <c r="E61" s="2"/>
    </row>
    <row r="62" spans="1:7" x14ac:dyDescent="0.25">
      <c r="A62" t="s">
        <v>694</v>
      </c>
      <c r="B62">
        <v>13.441000000000001</v>
      </c>
      <c r="C62">
        <v>13.847</v>
      </c>
      <c r="E62" s="2"/>
    </row>
    <row r="63" spans="1:7" x14ac:dyDescent="0.25">
      <c r="A63" t="s">
        <v>658</v>
      </c>
      <c r="B63">
        <v>13.44</v>
      </c>
      <c r="C63">
        <v>13.846</v>
      </c>
      <c r="E63" s="2"/>
    </row>
    <row r="64" spans="1:7" x14ac:dyDescent="0.25">
      <c r="E64" s="2"/>
    </row>
    <row r="65" spans="1:4" x14ac:dyDescent="0.25">
      <c r="A65" t="s">
        <v>186</v>
      </c>
      <c r="B65" s="34" t="s">
        <v>118</v>
      </c>
    </row>
    <row r="66" spans="1:4" x14ac:dyDescent="0.25">
      <c r="A66" t="s">
        <v>187</v>
      </c>
      <c r="B66" s="34" t="s">
        <v>118</v>
      </c>
    </row>
    <row r="67" spans="1:4" ht="30" customHeight="1" x14ac:dyDescent="0.25">
      <c r="A67" s="47" t="s">
        <v>188</v>
      </c>
      <c r="B67" s="34" t="s">
        <v>118</v>
      </c>
    </row>
    <row r="68" spans="1:4" ht="30" customHeight="1" x14ac:dyDescent="0.25">
      <c r="A68" s="47" t="s">
        <v>189</v>
      </c>
      <c r="B68" s="34" t="s">
        <v>118</v>
      </c>
    </row>
    <row r="69" spans="1:4" x14ac:dyDescent="0.25">
      <c r="A69" t="s">
        <v>1768</v>
      </c>
      <c r="B69" s="49">
        <v>0.46471000000000001</v>
      </c>
    </row>
    <row r="70" spans="1:4" ht="45" customHeight="1" x14ac:dyDescent="0.25">
      <c r="A70" s="47" t="s">
        <v>191</v>
      </c>
      <c r="B70" s="34" t="s">
        <v>118</v>
      </c>
    </row>
    <row r="71" spans="1:4" ht="30" customHeight="1" x14ac:dyDescent="0.25">
      <c r="A71" s="47" t="s">
        <v>192</v>
      </c>
      <c r="B71" s="34" t="s">
        <v>118</v>
      </c>
    </row>
    <row r="72" spans="1:4" ht="30" customHeight="1" x14ac:dyDescent="0.25">
      <c r="A72" s="47" t="s">
        <v>193</v>
      </c>
      <c r="B72" s="34" t="s">
        <v>118</v>
      </c>
    </row>
    <row r="73" spans="1:4" x14ac:dyDescent="0.25">
      <c r="A73" t="s">
        <v>194</v>
      </c>
      <c r="B73" s="34" t="s">
        <v>118</v>
      </c>
    </row>
    <row r="74" spans="1:4" x14ac:dyDescent="0.25">
      <c r="A74" t="s">
        <v>195</v>
      </c>
      <c r="B74" s="34" t="s">
        <v>118</v>
      </c>
    </row>
    <row r="76" spans="1:4" ht="69.95" customHeight="1" x14ac:dyDescent="0.25">
      <c r="A76" s="71" t="s">
        <v>205</v>
      </c>
      <c r="B76" s="71" t="s">
        <v>206</v>
      </c>
      <c r="C76" s="71" t="s">
        <v>5</v>
      </c>
      <c r="D76" s="71" t="s">
        <v>6</v>
      </c>
    </row>
    <row r="77" spans="1:4" ht="69.95" customHeight="1" x14ac:dyDescent="0.25">
      <c r="A77" s="71" t="s">
        <v>2040</v>
      </c>
      <c r="B77" s="71"/>
      <c r="C77" s="71" t="s">
        <v>55</v>
      </c>
      <c r="D77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69" activePane="bottomLeft" state="frozen"/>
      <selection pane="bottomLeft" activeCell="A75" sqref="A75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2041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2042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1178</v>
      </c>
      <c r="B8" s="30" t="s">
        <v>1179</v>
      </c>
      <c r="C8" s="30" t="s">
        <v>1180</v>
      </c>
      <c r="D8" s="13">
        <v>28343</v>
      </c>
      <c r="E8" s="14">
        <v>123.77</v>
      </c>
      <c r="F8" s="15">
        <v>5.8200000000000002E-2</v>
      </c>
      <c r="G8" s="15"/>
    </row>
    <row r="9" spans="1:8" x14ac:dyDescent="0.25">
      <c r="A9" s="12" t="s">
        <v>1410</v>
      </c>
      <c r="B9" s="30" t="s">
        <v>1411</v>
      </c>
      <c r="C9" s="30" t="s">
        <v>1198</v>
      </c>
      <c r="D9" s="13">
        <v>7100</v>
      </c>
      <c r="E9" s="14">
        <v>118.13</v>
      </c>
      <c r="F9" s="15">
        <v>5.5500000000000001E-2</v>
      </c>
      <c r="G9" s="15"/>
    </row>
    <row r="10" spans="1:8" x14ac:dyDescent="0.25">
      <c r="A10" s="12" t="s">
        <v>1412</v>
      </c>
      <c r="B10" s="30" t="s">
        <v>1413</v>
      </c>
      <c r="C10" s="30" t="s">
        <v>1198</v>
      </c>
      <c r="D10" s="13">
        <v>6720</v>
      </c>
      <c r="E10" s="14">
        <v>112.49</v>
      </c>
      <c r="F10" s="15">
        <v>5.2900000000000003E-2</v>
      </c>
      <c r="G10" s="15"/>
    </row>
    <row r="11" spans="1:8" x14ac:dyDescent="0.25">
      <c r="A11" s="12" t="s">
        <v>1227</v>
      </c>
      <c r="B11" s="30" t="s">
        <v>1228</v>
      </c>
      <c r="C11" s="30" t="s">
        <v>1198</v>
      </c>
      <c r="D11" s="13">
        <v>2733</v>
      </c>
      <c r="E11" s="14">
        <v>111.92</v>
      </c>
      <c r="F11" s="15">
        <v>5.2600000000000001E-2</v>
      </c>
      <c r="G11" s="15"/>
    </row>
    <row r="12" spans="1:8" x14ac:dyDescent="0.25">
      <c r="A12" s="12" t="s">
        <v>1512</v>
      </c>
      <c r="B12" s="30" t="s">
        <v>1513</v>
      </c>
      <c r="C12" s="30" t="s">
        <v>1461</v>
      </c>
      <c r="D12" s="13">
        <v>4059</v>
      </c>
      <c r="E12" s="14">
        <v>105.38</v>
      </c>
      <c r="F12" s="15">
        <v>4.9500000000000002E-2</v>
      </c>
      <c r="G12" s="15"/>
    </row>
    <row r="13" spans="1:8" x14ac:dyDescent="0.25">
      <c r="A13" s="12" t="s">
        <v>1305</v>
      </c>
      <c r="B13" s="30" t="s">
        <v>1306</v>
      </c>
      <c r="C13" s="30" t="s">
        <v>1307</v>
      </c>
      <c r="D13" s="13">
        <v>4014</v>
      </c>
      <c r="E13" s="14">
        <v>96.83</v>
      </c>
      <c r="F13" s="15">
        <v>4.5499999999999999E-2</v>
      </c>
      <c r="G13" s="15"/>
    </row>
    <row r="14" spans="1:8" x14ac:dyDescent="0.25">
      <c r="A14" s="12" t="s">
        <v>1357</v>
      </c>
      <c r="B14" s="30" t="s">
        <v>1358</v>
      </c>
      <c r="C14" s="30" t="s">
        <v>1307</v>
      </c>
      <c r="D14" s="13">
        <v>22730</v>
      </c>
      <c r="E14" s="14">
        <v>92.35</v>
      </c>
      <c r="F14" s="15">
        <v>4.3400000000000001E-2</v>
      </c>
      <c r="G14" s="15"/>
    </row>
    <row r="15" spans="1:8" x14ac:dyDescent="0.25">
      <c r="A15" s="12" t="s">
        <v>1166</v>
      </c>
      <c r="B15" s="30" t="s">
        <v>1167</v>
      </c>
      <c r="C15" s="30" t="s">
        <v>1168</v>
      </c>
      <c r="D15" s="13">
        <v>6167</v>
      </c>
      <c r="E15" s="14">
        <v>86.55</v>
      </c>
      <c r="F15" s="15">
        <v>4.07E-2</v>
      </c>
      <c r="G15" s="15"/>
    </row>
    <row r="16" spans="1:8" x14ac:dyDescent="0.25">
      <c r="A16" s="12" t="s">
        <v>1438</v>
      </c>
      <c r="B16" s="30" t="s">
        <v>1439</v>
      </c>
      <c r="C16" s="30" t="s">
        <v>1263</v>
      </c>
      <c r="D16" s="13">
        <v>3067</v>
      </c>
      <c r="E16" s="14">
        <v>86.55</v>
      </c>
      <c r="F16" s="15">
        <v>4.07E-2</v>
      </c>
      <c r="G16" s="15"/>
    </row>
    <row r="17" spans="1:7" x14ac:dyDescent="0.25">
      <c r="A17" s="12" t="s">
        <v>1212</v>
      </c>
      <c r="B17" s="30" t="s">
        <v>1213</v>
      </c>
      <c r="C17" s="30" t="s">
        <v>1214</v>
      </c>
      <c r="D17" s="13">
        <v>766</v>
      </c>
      <c r="E17" s="14">
        <v>86.47</v>
      </c>
      <c r="F17" s="15">
        <v>4.0599999999999997E-2</v>
      </c>
      <c r="G17" s="15"/>
    </row>
    <row r="18" spans="1:7" x14ac:dyDescent="0.25">
      <c r="A18" s="12" t="s">
        <v>1872</v>
      </c>
      <c r="B18" s="30" t="s">
        <v>1873</v>
      </c>
      <c r="C18" s="30" t="s">
        <v>1214</v>
      </c>
      <c r="D18" s="13">
        <v>1054</v>
      </c>
      <c r="E18" s="14">
        <v>83.36</v>
      </c>
      <c r="F18" s="15">
        <v>3.9199999999999999E-2</v>
      </c>
      <c r="G18" s="15"/>
    </row>
    <row r="19" spans="1:7" x14ac:dyDescent="0.25">
      <c r="A19" s="12" t="s">
        <v>1459</v>
      </c>
      <c r="B19" s="30" t="s">
        <v>1460</v>
      </c>
      <c r="C19" s="30" t="s">
        <v>1461</v>
      </c>
      <c r="D19" s="13">
        <v>1631</v>
      </c>
      <c r="E19" s="14">
        <v>80.98</v>
      </c>
      <c r="F19" s="15">
        <v>3.8100000000000002E-2</v>
      </c>
      <c r="G19" s="15"/>
    </row>
    <row r="20" spans="1:7" x14ac:dyDescent="0.25">
      <c r="A20" s="12" t="s">
        <v>1784</v>
      </c>
      <c r="B20" s="30" t="s">
        <v>1785</v>
      </c>
      <c r="C20" s="30" t="s">
        <v>1446</v>
      </c>
      <c r="D20" s="13">
        <v>3059</v>
      </c>
      <c r="E20" s="14">
        <v>77.290000000000006</v>
      </c>
      <c r="F20" s="15">
        <v>3.6299999999999999E-2</v>
      </c>
      <c r="G20" s="15"/>
    </row>
    <row r="21" spans="1:7" x14ac:dyDescent="0.25">
      <c r="A21" s="12" t="s">
        <v>1286</v>
      </c>
      <c r="B21" s="30" t="s">
        <v>1287</v>
      </c>
      <c r="C21" s="30" t="s">
        <v>1191</v>
      </c>
      <c r="D21" s="13">
        <v>35469</v>
      </c>
      <c r="E21" s="14">
        <v>72.75</v>
      </c>
      <c r="F21" s="15">
        <v>3.4200000000000001E-2</v>
      </c>
      <c r="G21" s="15"/>
    </row>
    <row r="22" spans="1:7" x14ac:dyDescent="0.25">
      <c r="A22" s="12" t="s">
        <v>1374</v>
      </c>
      <c r="B22" s="30" t="s">
        <v>1375</v>
      </c>
      <c r="C22" s="30" t="s">
        <v>1198</v>
      </c>
      <c r="D22" s="13">
        <v>5233</v>
      </c>
      <c r="E22" s="14">
        <v>66.66</v>
      </c>
      <c r="F22" s="15">
        <v>3.1300000000000001E-2</v>
      </c>
      <c r="G22" s="15"/>
    </row>
    <row r="23" spans="1:7" x14ac:dyDescent="0.25">
      <c r="A23" s="12" t="s">
        <v>1189</v>
      </c>
      <c r="B23" s="30" t="s">
        <v>1190</v>
      </c>
      <c r="C23" s="30" t="s">
        <v>1191</v>
      </c>
      <c r="D23" s="13">
        <v>2097</v>
      </c>
      <c r="E23" s="14">
        <v>64.67</v>
      </c>
      <c r="F23" s="15">
        <v>3.04E-2</v>
      </c>
      <c r="G23" s="15"/>
    </row>
    <row r="24" spans="1:7" x14ac:dyDescent="0.25">
      <c r="A24" s="12" t="s">
        <v>1346</v>
      </c>
      <c r="B24" s="30" t="s">
        <v>1347</v>
      </c>
      <c r="C24" s="30" t="s">
        <v>1198</v>
      </c>
      <c r="D24" s="13">
        <v>11874</v>
      </c>
      <c r="E24" s="14">
        <v>61.58</v>
      </c>
      <c r="F24" s="15">
        <v>2.8899999999999999E-2</v>
      </c>
      <c r="G24" s="15"/>
    </row>
    <row r="25" spans="1:7" x14ac:dyDescent="0.25">
      <c r="A25" s="12" t="s">
        <v>1384</v>
      </c>
      <c r="B25" s="30" t="s">
        <v>1385</v>
      </c>
      <c r="C25" s="30" t="s">
        <v>1214</v>
      </c>
      <c r="D25" s="13">
        <v>1363</v>
      </c>
      <c r="E25" s="14">
        <v>60.33</v>
      </c>
      <c r="F25" s="15">
        <v>2.8299999999999999E-2</v>
      </c>
      <c r="G25" s="15"/>
    </row>
    <row r="26" spans="1:7" x14ac:dyDescent="0.25">
      <c r="A26" s="12" t="s">
        <v>1394</v>
      </c>
      <c r="B26" s="30" t="s">
        <v>1395</v>
      </c>
      <c r="C26" s="30" t="s">
        <v>1214</v>
      </c>
      <c r="D26" s="13">
        <v>1399</v>
      </c>
      <c r="E26" s="14">
        <v>53.06</v>
      </c>
      <c r="F26" s="15">
        <v>2.4899999999999999E-2</v>
      </c>
      <c r="G26" s="15"/>
    </row>
    <row r="27" spans="1:7" x14ac:dyDescent="0.25">
      <c r="A27" s="12" t="s">
        <v>1483</v>
      </c>
      <c r="B27" s="30" t="s">
        <v>1484</v>
      </c>
      <c r="C27" s="30" t="s">
        <v>1198</v>
      </c>
      <c r="D27" s="13">
        <v>1000</v>
      </c>
      <c r="E27" s="14">
        <v>53.01</v>
      </c>
      <c r="F27" s="15">
        <v>2.4899999999999999E-2</v>
      </c>
      <c r="G27" s="15"/>
    </row>
    <row r="28" spans="1:7" x14ac:dyDescent="0.25">
      <c r="A28" s="12" t="s">
        <v>1219</v>
      </c>
      <c r="B28" s="30" t="s">
        <v>1220</v>
      </c>
      <c r="C28" s="30" t="s">
        <v>1221</v>
      </c>
      <c r="D28" s="13">
        <v>5424</v>
      </c>
      <c r="E28" s="14">
        <v>50.3</v>
      </c>
      <c r="F28" s="15">
        <v>2.3599999999999999E-2</v>
      </c>
      <c r="G28" s="15"/>
    </row>
    <row r="29" spans="1:7" x14ac:dyDescent="0.25">
      <c r="A29" s="12" t="s">
        <v>1380</v>
      </c>
      <c r="B29" s="30" t="s">
        <v>1381</v>
      </c>
      <c r="C29" s="30" t="s">
        <v>1310</v>
      </c>
      <c r="D29" s="13">
        <v>1836</v>
      </c>
      <c r="E29" s="14">
        <v>50.23</v>
      </c>
      <c r="F29" s="15">
        <v>2.3599999999999999E-2</v>
      </c>
      <c r="G29" s="15"/>
    </row>
    <row r="30" spans="1:7" x14ac:dyDescent="0.25">
      <c r="A30" s="12" t="s">
        <v>1522</v>
      </c>
      <c r="B30" s="30" t="s">
        <v>1523</v>
      </c>
      <c r="C30" s="30" t="s">
        <v>1446</v>
      </c>
      <c r="D30" s="13">
        <v>3982</v>
      </c>
      <c r="E30" s="14">
        <v>50.08</v>
      </c>
      <c r="F30" s="15">
        <v>2.35E-2</v>
      </c>
      <c r="G30" s="15"/>
    </row>
    <row r="31" spans="1:7" x14ac:dyDescent="0.25">
      <c r="A31" s="12" t="s">
        <v>1514</v>
      </c>
      <c r="B31" s="30" t="s">
        <v>1515</v>
      </c>
      <c r="C31" s="30" t="s">
        <v>1263</v>
      </c>
      <c r="D31" s="13">
        <v>3246</v>
      </c>
      <c r="E31" s="14">
        <v>49.71</v>
      </c>
      <c r="F31" s="15">
        <v>2.3400000000000001E-2</v>
      </c>
      <c r="G31" s="15"/>
    </row>
    <row r="32" spans="1:7" x14ac:dyDescent="0.25">
      <c r="A32" s="12" t="s">
        <v>1494</v>
      </c>
      <c r="B32" s="30" t="s">
        <v>1495</v>
      </c>
      <c r="C32" s="30" t="s">
        <v>1453</v>
      </c>
      <c r="D32" s="13">
        <v>9424</v>
      </c>
      <c r="E32" s="14">
        <v>49.25</v>
      </c>
      <c r="F32" s="15">
        <v>2.3099999999999999E-2</v>
      </c>
      <c r="G32" s="15"/>
    </row>
    <row r="33" spans="1:7" x14ac:dyDescent="0.25">
      <c r="A33" s="12" t="s">
        <v>1257</v>
      </c>
      <c r="B33" s="30" t="s">
        <v>1258</v>
      </c>
      <c r="C33" s="30" t="s">
        <v>1240</v>
      </c>
      <c r="D33" s="13">
        <v>1294</v>
      </c>
      <c r="E33" s="14">
        <v>45.15</v>
      </c>
      <c r="F33" s="15">
        <v>2.12E-2</v>
      </c>
      <c r="G33" s="15"/>
    </row>
    <row r="34" spans="1:7" x14ac:dyDescent="0.25">
      <c r="A34" s="12" t="s">
        <v>1444</v>
      </c>
      <c r="B34" s="30" t="s">
        <v>1445</v>
      </c>
      <c r="C34" s="30" t="s">
        <v>1446</v>
      </c>
      <c r="D34" s="13">
        <v>7957</v>
      </c>
      <c r="E34" s="14">
        <v>42.82</v>
      </c>
      <c r="F34" s="15">
        <v>2.01E-2</v>
      </c>
      <c r="G34" s="15"/>
    </row>
    <row r="35" spans="1:7" x14ac:dyDescent="0.25">
      <c r="A35" s="12" t="s">
        <v>1376</v>
      </c>
      <c r="B35" s="30" t="s">
        <v>1377</v>
      </c>
      <c r="C35" s="30" t="s">
        <v>1271</v>
      </c>
      <c r="D35" s="13">
        <v>144</v>
      </c>
      <c r="E35" s="14">
        <v>41.17</v>
      </c>
      <c r="F35" s="15">
        <v>1.9300000000000001E-2</v>
      </c>
      <c r="G35" s="15"/>
    </row>
    <row r="36" spans="1:7" x14ac:dyDescent="0.25">
      <c r="A36" s="12" t="s">
        <v>2043</v>
      </c>
      <c r="B36" s="30" t="s">
        <v>2044</v>
      </c>
      <c r="C36" s="30" t="s">
        <v>1263</v>
      </c>
      <c r="D36" s="13">
        <v>5028</v>
      </c>
      <c r="E36" s="14">
        <v>30.5</v>
      </c>
      <c r="F36" s="15">
        <v>1.43E-2</v>
      </c>
      <c r="G36" s="15"/>
    </row>
    <row r="37" spans="1:7" x14ac:dyDescent="0.25">
      <c r="A37" s="12" t="s">
        <v>2045</v>
      </c>
      <c r="B37" s="30" t="s">
        <v>2046</v>
      </c>
      <c r="C37" s="30" t="s">
        <v>1208</v>
      </c>
      <c r="D37" s="13">
        <v>1784</v>
      </c>
      <c r="E37" s="14">
        <v>23.26</v>
      </c>
      <c r="F37" s="15">
        <v>1.09E-2</v>
      </c>
      <c r="G37" s="15"/>
    </row>
    <row r="38" spans="1:7" x14ac:dyDescent="0.25">
      <c r="A38" s="16" t="s">
        <v>124</v>
      </c>
      <c r="B38" s="31"/>
      <c r="C38" s="31"/>
      <c r="D38" s="17"/>
      <c r="E38" s="37">
        <v>2126.6</v>
      </c>
      <c r="F38" s="38">
        <v>0.99909999999999999</v>
      </c>
      <c r="G38" s="20"/>
    </row>
    <row r="39" spans="1:7" x14ac:dyDescent="0.25">
      <c r="A39" s="16" t="s">
        <v>1546</v>
      </c>
      <c r="B39" s="30"/>
      <c r="C39" s="30"/>
      <c r="D39" s="13"/>
      <c r="E39" s="14"/>
      <c r="F39" s="15"/>
      <c r="G39" s="15"/>
    </row>
    <row r="40" spans="1:7" x14ac:dyDescent="0.25">
      <c r="A40" s="16" t="s">
        <v>124</v>
      </c>
      <c r="B40" s="30"/>
      <c r="C40" s="30"/>
      <c r="D40" s="13"/>
      <c r="E40" s="39" t="s">
        <v>118</v>
      </c>
      <c r="F40" s="40" t="s">
        <v>118</v>
      </c>
      <c r="G40" s="15"/>
    </row>
    <row r="41" spans="1:7" x14ac:dyDescent="0.25">
      <c r="A41" s="21" t="s">
        <v>156</v>
      </c>
      <c r="B41" s="32"/>
      <c r="C41" s="32"/>
      <c r="D41" s="22"/>
      <c r="E41" s="27">
        <v>2126.6</v>
      </c>
      <c r="F41" s="28">
        <v>0.99909999999999999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160</v>
      </c>
      <c r="B44" s="30"/>
      <c r="C44" s="30"/>
      <c r="D44" s="13"/>
      <c r="E44" s="14"/>
      <c r="F44" s="15"/>
      <c r="G44" s="15"/>
    </row>
    <row r="45" spans="1:7" x14ac:dyDescent="0.25">
      <c r="A45" s="12" t="s">
        <v>161</v>
      </c>
      <c r="B45" s="30"/>
      <c r="C45" s="30"/>
      <c r="D45" s="13"/>
      <c r="E45" s="14">
        <v>9</v>
      </c>
      <c r="F45" s="15">
        <v>4.1999999999999997E-3</v>
      </c>
      <c r="G45" s="15">
        <v>6.6458000000000003E-2</v>
      </c>
    </row>
    <row r="46" spans="1:7" x14ac:dyDescent="0.25">
      <c r="A46" s="16" t="s">
        <v>124</v>
      </c>
      <c r="B46" s="31"/>
      <c r="C46" s="31"/>
      <c r="D46" s="17"/>
      <c r="E46" s="37">
        <v>9</v>
      </c>
      <c r="F46" s="38">
        <v>4.1999999999999997E-3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156</v>
      </c>
      <c r="B48" s="32"/>
      <c r="C48" s="32"/>
      <c r="D48" s="22"/>
      <c r="E48" s="18">
        <v>9</v>
      </c>
      <c r="F48" s="19">
        <v>4.1999999999999997E-3</v>
      </c>
      <c r="G48" s="20"/>
    </row>
    <row r="49" spans="1:7" x14ac:dyDescent="0.25">
      <c r="A49" s="12" t="s">
        <v>162</v>
      </c>
      <c r="B49" s="30"/>
      <c r="C49" s="30"/>
      <c r="D49" s="13"/>
      <c r="E49" s="14">
        <v>1.6383999999999999E-3</v>
      </c>
      <c r="F49" s="15">
        <v>0</v>
      </c>
      <c r="G49" s="15"/>
    </row>
    <row r="50" spans="1:7" x14ac:dyDescent="0.25">
      <c r="A50" s="12" t="s">
        <v>163</v>
      </c>
      <c r="B50" s="30"/>
      <c r="C50" s="30"/>
      <c r="D50" s="13"/>
      <c r="E50" s="23">
        <v>-7.3016383999999999</v>
      </c>
      <c r="F50" s="24">
        <v>-3.3E-3</v>
      </c>
      <c r="G50" s="15">
        <v>6.6458000000000003E-2</v>
      </c>
    </row>
    <row r="51" spans="1:7" x14ac:dyDescent="0.25">
      <c r="A51" s="25" t="s">
        <v>164</v>
      </c>
      <c r="B51" s="33"/>
      <c r="C51" s="33"/>
      <c r="D51" s="26"/>
      <c r="E51" s="27">
        <v>2128.3000000000002</v>
      </c>
      <c r="F51" s="28">
        <v>1</v>
      </c>
      <c r="G51" s="28"/>
    </row>
    <row r="56" spans="1:7" x14ac:dyDescent="0.25">
      <c r="A56" s="1" t="s">
        <v>167</v>
      </c>
    </row>
    <row r="57" spans="1:7" x14ac:dyDescent="0.25">
      <c r="A57" s="47" t="s">
        <v>168</v>
      </c>
      <c r="B57" s="34" t="s">
        <v>118</v>
      </c>
    </row>
    <row r="58" spans="1:7" x14ac:dyDescent="0.25">
      <c r="A58" t="s">
        <v>169</v>
      </c>
    </row>
    <row r="59" spans="1:7" x14ac:dyDescent="0.25">
      <c r="A59" t="s">
        <v>170</v>
      </c>
      <c r="B59" t="s">
        <v>171</v>
      </c>
      <c r="C59" t="s">
        <v>171</v>
      </c>
    </row>
    <row r="60" spans="1:7" x14ac:dyDescent="0.25">
      <c r="B60" s="48">
        <v>45322</v>
      </c>
      <c r="C60" s="48">
        <v>45351</v>
      </c>
    </row>
    <row r="61" spans="1:7" x14ac:dyDescent="0.25">
      <c r="A61" t="s">
        <v>175</v>
      </c>
      <c r="B61">
        <v>12.7361</v>
      </c>
      <c r="C61">
        <v>12.993</v>
      </c>
      <c r="E61" s="2"/>
    </row>
    <row r="62" spans="1:7" x14ac:dyDescent="0.25">
      <c r="A62" t="s">
        <v>176</v>
      </c>
      <c r="B62">
        <v>12.5579</v>
      </c>
      <c r="C62">
        <v>12.811199999999999</v>
      </c>
      <c r="E62" s="2"/>
    </row>
    <row r="63" spans="1:7" x14ac:dyDescent="0.25">
      <c r="A63" t="s">
        <v>657</v>
      </c>
      <c r="B63">
        <v>12.5466</v>
      </c>
      <c r="C63">
        <v>12.7927</v>
      </c>
      <c r="E63" s="2"/>
    </row>
    <row r="64" spans="1:7" x14ac:dyDescent="0.25">
      <c r="A64" t="s">
        <v>658</v>
      </c>
      <c r="B64">
        <v>12.546099999999999</v>
      </c>
      <c r="C64">
        <v>12.792199999999999</v>
      </c>
      <c r="E64" s="2"/>
    </row>
    <row r="65" spans="1:5" x14ac:dyDescent="0.25">
      <c r="E65" s="2"/>
    </row>
    <row r="66" spans="1:5" x14ac:dyDescent="0.25">
      <c r="A66" t="s">
        <v>186</v>
      </c>
      <c r="B66" s="34" t="s">
        <v>118</v>
      </c>
    </row>
    <row r="67" spans="1:5" x14ac:dyDescent="0.25">
      <c r="A67" t="s">
        <v>187</v>
      </c>
      <c r="B67" s="34" t="s">
        <v>118</v>
      </c>
    </row>
    <row r="68" spans="1:5" ht="30" customHeight="1" x14ac:dyDescent="0.25">
      <c r="A68" s="47" t="s">
        <v>188</v>
      </c>
      <c r="B68" s="34" t="s">
        <v>118</v>
      </c>
    </row>
    <row r="69" spans="1:5" ht="30" customHeight="1" x14ac:dyDescent="0.25">
      <c r="A69" s="47" t="s">
        <v>189</v>
      </c>
      <c r="B69" s="34" t="s">
        <v>118</v>
      </c>
    </row>
    <row r="70" spans="1:5" x14ac:dyDescent="0.25">
      <c r="A70" t="s">
        <v>1768</v>
      </c>
      <c r="B70" s="49">
        <v>0.41134799999999999</v>
      </c>
    </row>
    <row r="71" spans="1:5" ht="45" customHeight="1" x14ac:dyDescent="0.25">
      <c r="A71" s="47" t="s">
        <v>191</v>
      </c>
      <c r="B71" s="34" t="s">
        <v>118</v>
      </c>
    </row>
    <row r="72" spans="1:5" ht="30" customHeight="1" x14ac:dyDescent="0.25">
      <c r="A72" s="47" t="s">
        <v>192</v>
      </c>
      <c r="B72" s="34" t="s">
        <v>118</v>
      </c>
    </row>
    <row r="73" spans="1:5" ht="30" customHeight="1" x14ac:dyDescent="0.25">
      <c r="A73" s="47" t="s">
        <v>193</v>
      </c>
      <c r="B73" s="34" t="s">
        <v>118</v>
      </c>
    </row>
    <row r="74" spans="1:5" x14ac:dyDescent="0.25">
      <c r="A74" t="s">
        <v>194</v>
      </c>
      <c r="B74" s="34" t="s">
        <v>118</v>
      </c>
    </row>
    <row r="75" spans="1:5" x14ac:dyDescent="0.25">
      <c r="A75" t="s">
        <v>195</v>
      </c>
      <c r="B75" s="34" t="s">
        <v>118</v>
      </c>
    </row>
    <row r="77" spans="1:5" ht="69.95" customHeight="1" x14ac:dyDescent="0.25">
      <c r="A77" s="71" t="s">
        <v>205</v>
      </c>
      <c r="B77" s="71" t="s">
        <v>206</v>
      </c>
      <c r="C77" s="71" t="s">
        <v>5</v>
      </c>
      <c r="D77" s="71" t="s">
        <v>6</v>
      </c>
    </row>
    <row r="78" spans="1:5" ht="69.95" customHeight="1" x14ac:dyDescent="0.25">
      <c r="A78" s="71" t="s">
        <v>2047</v>
      </c>
      <c r="B78" s="71"/>
      <c r="C78" s="71" t="s">
        <v>65</v>
      </c>
      <c r="D7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86" activePane="bottomLeft" state="frozen"/>
      <selection pane="bottomLeft" activeCell="A95" sqref="A95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2048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2049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1166</v>
      </c>
      <c r="B8" s="30" t="s">
        <v>1167</v>
      </c>
      <c r="C8" s="30" t="s">
        <v>1168</v>
      </c>
      <c r="D8" s="13">
        <v>30980</v>
      </c>
      <c r="E8" s="14">
        <v>434.77</v>
      </c>
      <c r="F8" s="15">
        <v>0.1099</v>
      </c>
      <c r="G8" s="15"/>
    </row>
    <row r="9" spans="1:8" x14ac:dyDescent="0.25">
      <c r="A9" s="12" t="s">
        <v>1169</v>
      </c>
      <c r="B9" s="30" t="s">
        <v>1170</v>
      </c>
      <c r="C9" s="30" t="s">
        <v>1171</v>
      </c>
      <c r="D9" s="13">
        <v>13946</v>
      </c>
      <c r="E9" s="14">
        <v>407.45</v>
      </c>
      <c r="F9" s="15">
        <v>0.10299999999999999</v>
      </c>
      <c r="G9" s="15"/>
    </row>
    <row r="10" spans="1:8" x14ac:dyDescent="0.25">
      <c r="A10" s="12" t="s">
        <v>1222</v>
      </c>
      <c r="B10" s="30" t="s">
        <v>1223</v>
      </c>
      <c r="C10" s="30" t="s">
        <v>1168</v>
      </c>
      <c r="D10" s="13">
        <v>28917</v>
      </c>
      <c r="E10" s="14">
        <v>304.26</v>
      </c>
      <c r="F10" s="15">
        <v>7.6899999999999996E-2</v>
      </c>
      <c r="G10" s="15"/>
    </row>
    <row r="11" spans="1:8" x14ac:dyDescent="0.25">
      <c r="A11" s="12" t="s">
        <v>1412</v>
      </c>
      <c r="B11" s="30" t="s">
        <v>1413</v>
      </c>
      <c r="C11" s="30" t="s">
        <v>1198</v>
      </c>
      <c r="D11" s="13">
        <v>14715</v>
      </c>
      <c r="E11" s="14">
        <v>246.31</v>
      </c>
      <c r="F11" s="15">
        <v>6.2300000000000001E-2</v>
      </c>
      <c r="G11" s="15"/>
    </row>
    <row r="12" spans="1:8" x14ac:dyDescent="0.25">
      <c r="A12" s="12" t="s">
        <v>1227</v>
      </c>
      <c r="B12" s="30" t="s">
        <v>1228</v>
      </c>
      <c r="C12" s="30" t="s">
        <v>1198</v>
      </c>
      <c r="D12" s="13">
        <v>4176</v>
      </c>
      <c r="E12" s="14">
        <v>171.01</v>
      </c>
      <c r="F12" s="15">
        <v>4.3200000000000002E-2</v>
      </c>
      <c r="G12" s="15"/>
    </row>
    <row r="13" spans="1:8" x14ac:dyDescent="0.25">
      <c r="A13" s="12" t="s">
        <v>1281</v>
      </c>
      <c r="B13" s="30" t="s">
        <v>1282</v>
      </c>
      <c r="C13" s="30" t="s">
        <v>1283</v>
      </c>
      <c r="D13" s="13">
        <v>4873</v>
      </c>
      <c r="E13" s="14">
        <v>169.46</v>
      </c>
      <c r="F13" s="15">
        <v>4.2799999999999998E-2</v>
      </c>
      <c r="G13" s="15"/>
    </row>
    <row r="14" spans="1:8" x14ac:dyDescent="0.25">
      <c r="A14" s="12" t="s">
        <v>1357</v>
      </c>
      <c r="B14" s="30" t="s">
        <v>1358</v>
      </c>
      <c r="C14" s="30" t="s">
        <v>1307</v>
      </c>
      <c r="D14" s="13">
        <v>36517</v>
      </c>
      <c r="E14" s="14">
        <v>148.37</v>
      </c>
      <c r="F14" s="15">
        <v>3.7499999999999999E-2</v>
      </c>
      <c r="G14" s="15"/>
    </row>
    <row r="15" spans="1:8" x14ac:dyDescent="0.25">
      <c r="A15" s="12" t="s">
        <v>1251</v>
      </c>
      <c r="B15" s="30" t="s">
        <v>1252</v>
      </c>
      <c r="C15" s="30" t="s">
        <v>1168</v>
      </c>
      <c r="D15" s="13">
        <v>11442</v>
      </c>
      <c r="E15" s="14">
        <v>123.01</v>
      </c>
      <c r="F15" s="15">
        <v>3.1099999999999999E-2</v>
      </c>
      <c r="G15" s="15"/>
    </row>
    <row r="16" spans="1:8" x14ac:dyDescent="0.25">
      <c r="A16" s="12" t="s">
        <v>1194</v>
      </c>
      <c r="B16" s="30" t="s">
        <v>1195</v>
      </c>
      <c r="C16" s="30" t="s">
        <v>1168</v>
      </c>
      <c r="D16" s="13">
        <v>15821</v>
      </c>
      <c r="E16" s="14">
        <v>118.36</v>
      </c>
      <c r="F16" s="15">
        <v>2.9899999999999999E-2</v>
      </c>
      <c r="G16" s="15"/>
    </row>
    <row r="17" spans="1:7" x14ac:dyDescent="0.25">
      <c r="A17" s="12" t="s">
        <v>1201</v>
      </c>
      <c r="B17" s="30" t="s">
        <v>1202</v>
      </c>
      <c r="C17" s="30" t="s">
        <v>1188</v>
      </c>
      <c r="D17" s="13">
        <v>10429</v>
      </c>
      <c r="E17" s="14">
        <v>117.15</v>
      </c>
      <c r="F17" s="15">
        <v>2.9600000000000001E-2</v>
      </c>
      <c r="G17" s="15"/>
    </row>
    <row r="18" spans="1:7" x14ac:dyDescent="0.25">
      <c r="A18" s="12" t="s">
        <v>1244</v>
      </c>
      <c r="B18" s="30" t="s">
        <v>1245</v>
      </c>
      <c r="C18" s="30" t="s">
        <v>1168</v>
      </c>
      <c r="D18" s="13">
        <v>6063</v>
      </c>
      <c r="E18" s="14">
        <v>102.43</v>
      </c>
      <c r="F18" s="15">
        <v>2.5899999999999999E-2</v>
      </c>
      <c r="G18" s="15"/>
    </row>
    <row r="19" spans="1:7" x14ac:dyDescent="0.25">
      <c r="A19" s="12" t="s">
        <v>1305</v>
      </c>
      <c r="B19" s="30" t="s">
        <v>1306</v>
      </c>
      <c r="C19" s="30" t="s">
        <v>1307</v>
      </c>
      <c r="D19" s="13">
        <v>3681</v>
      </c>
      <c r="E19" s="14">
        <v>88.8</v>
      </c>
      <c r="F19" s="15">
        <v>2.24E-2</v>
      </c>
      <c r="G19" s="15"/>
    </row>
    <row r="20" spans="1:7" x14ac:dyDescent="0.25">
      <c r="A20" s="12" t="s">
        <v>1253</v>
      </c>
      <c r="B20" s="30" t="s">
        <v>1254</v>
      </c>
      <c r="C20" s="30" t="s">
        <v>1208</v>
      </c>
      <c r="D20" s="13">
        <v>1147</v>
      </c>
      <c r="E20" s="14">
        <v>74.5</v>
      </c>
      <c r="F20" s="15">
        <v>1.8800000000000001E-2</v>
      </c>
      <c r="G20" s="15"/>
    </row>
    <row r="21" spans="1:7" x14ac:dyDescent="0.25">
      <c r="A21" s="12" t="s">
        <v>1410</v>
      </c>
      <c r="B21" s="30" t="s">
        <v>1411</v>
      </c>
      <c r="C21" s="30" t="s">
        <v>1198</v>
      </c>
      <c r="D21" s="13">
        <v>4363</v>
      </c>
      <c r="E21" s="14">
        <v>72.59</v>
      </c>
      <c r="F21" s="15">
        <v>1.83E-2</v>
      </c>
      <c r="G21" s="15"/>
    </row>
    <row r="22" spans="1:7" x14ac:dyDescent="0.25">
      <c r="A22" s="12" t="s">
        <v>1855</v>
      </c>
      <c r="B22" s="30" t="s">
        <v>1856</v>
      </c>
      <c r="C22" s="30" t="s">
        <v>1214</v>
      </c>
      <c r="D22" s="13">
        <v>3691</v>
      </c>
      <c r="E22" s="14">
        <v>71.319999999999993</v>
      </c>
      <c r="F22" s="15">
        <v>1.7999999999999999E-2</v>
      </c>
      <c r="G22" s="15"/>
    </row>
    <row r="23" spans="1:7" x14ac:dyDescent="0.25">
      <c r="A23" s="12" t="s">
        <v>1319</v>
      </c>
      <c r="B23" s="30" t="s">
        <v>1320</v>
      </c>
      <c r="C23" s="30" t="s">
        <v>1240</v>
      </c>
      <c r="D23" s="13">
        <v>4451</v>
      </c>
      <c r="E23" s="14">
        <v>70.23</v>
      </c>
      <c r="F23" s="15">
        <v>1.78E-2</v>
      </c>
      <c r="G23" s="15"/>
    </row>
    <row r="24" spans="1:7" x14ac:dyDescent="0.25">
      <c r="A24" s="12" t="s">
        <v>1275</v>
      </c>
      <c r="B24" s="30" t="s">
        <v>1276</v>
      </c>
      <c r="C24" s="30" t="s">
        <v>1214</v>
      </c>
      <c r="D24" s="13">
        <v>7260</v>
      </c>
      <c r="E24" s="14">
        <v>68.98</v>
      </c>
      <c r="F24" s="15">
        <v>1.7399999999999999E-2</v>
      </c>
      <c r="G24" s="15"/>
    </row>
    <row r="25" spans="1:7" x14ac:dyDescent="0.25">
      <c r="A25" s="12" t="s">
        <v>1181</v>
      </c>
      <c r="B25" s="30" t="s">
        <v>1182</v>
      </c>
      <c r="C25" s="30" t="s">
        <v>1183</v>
      </c>
      <c r="D25" s="13">
        <v>19588</v>
      </c>
      <c r="E25" s="14">
        <v>65.739999999999995</v>
      </c>
      <c r="F25" s="15">
        <v>1.66E-2</v>
      </c>
      <c r="G25" s="15"/>
    </row>
    <row r="26" spans="1:7" x14ac:dyDescent="0.25">
      <c r="A26" s="12" t="s">
        <v>1398</v>
      </c>
      <c r="B26" s="30" t="s">
        <v>1399</v>
      </c>
      <c r="C26" s="30" t="s">
        <v>1263</v>
      </c>
      <c r="D26" s="13">
        <v>1720</v>
      </c>
      <c r="E26" s="14">
        <v>62.34</v>
      </c>
      <c r="F26" s="15">
        <v>1.5800000000000002E-2</v>
      </c>
      <c r="G26" s="15"/>
    </row>
    <row r="27" spans="1:7" x14ac:dyDescent="0.25">
      <c r="A27" s="12" t="s">
        <v>1212</v>
      </c>
      <c r="B27" s="30" t="s">
        <v>1213</v>
      </c>
      <c r="C27" s="30" t="s">
        <v>1214</v>
      </c>
      <c r="D27" s="13">
        <v>544</v>
      </c>
      <c r="E27" s="14">
        <v>61.41</v>
      </c>
      <c r="F27" s="15">
        <v>1.55E-2</v>
      </c>
      <c r="G27" s="15"/>
    </row>
    <row r="28" spans="1:7" x14ac:dyDescent="0.25">
      <c r="A28" s="12" t="s">
        <v>1416</v>
      </c>
      <c r="B28" s="30" t="s">
        <v>1417</v>
      </c>
      <c r="C28" s="30" t="s">
        <v>1183</v>
      </c>
      <c r="D28" s="13">
        <v>18788</v>
      </c>
      <c r="E28" s="14">
        <v>53.14</v>
      </c>
      <c r="F28" s="15">
        <v>1.34E-2</v>
      </c>
      <c r="G28" s="15"/>
    </row>
    <row r="29" spans="1:7" x14ac:dyDescent="0.25">
      <c r="A29" s="12" t="s">
        <v>1438</v>
      </c>
      <c r="B29" s="30" t="s">
        <v>1439</v>
      </c>
      <c r="C29" s="30" t="s">
        <v>1263</v>
      </c>
      <c r="D29" s="13">
        <v>1859</v>
      </c>
      <c r="E29" s="14">
        <v>52.46</v>
      </c>
      <c r="F29" s="15">
        <v>1.3299999999999999E-2</v>
      </c>
      <c r="G29" s="15"/>
    </row>
    <row r="30" spans="1:7" x14ac:dyDescent="0.25">
      <c r="A30" s="12" t="s">
        <v>1236</v>
      </c>
      <c r="B30" s="30" t="s">
        <v>1237</v>
      </c>
      <c r="C30" s="30" t="s">
        <v>1226</v>
      </c>
      <c r="D30" s="13">
        <v>33967</v>
      </c>
      <c r="E30" s="14">
        <v>47.84</v>
      </c>
      <c r="F30" s="15">
        <v>1.21E-2</v>
      </c>
      <c r="G30" s="15"/>
    </row>
    <row r="31" spans="1:7" x14ac:dyDescent="0.25">
      <c r="A31" s="12" t="s">
        <v>1536</v>
      </c>
      <c r="B31" s="30" t="s">
        <v>1537</v>
      </c>
      <c r="C31" s="30" t="s">
        <v>1331</v>
      </c>
      <c r="D31" s="13">
        <v>476</v>
      </c>
      <c r="E31" s="14">
        <v>47.09</v>
      </c>
      <c r="F31" s="15">
        <v>1.1900000000000001E-2</v>
      </c>
      <c r="G31" s="15"/>
    </row>
    <row r="32" spans="1:7" x14ac:dyDescent="0.25">
      <c r="A32" s="12" t="s">
        <v>1175</v>
      </c>
      <c r="B32" s="30" t="s">
        <v>1176</v>
      </c>
      <c r="C32" s="30" t="s">
        <v>1177</v>
      </c>
      <c r="D32" s="13">
        <v>16078</v>
      </c>
      <c r="E32" s="14">
        <v>42.54</v>
      </c>
      <c r="F32" s="15">
        <v>1.0800000000000001E-2</v>
      </c>
      <c r="G32" s="15"/>
    </row>
    <row r="33" spans="1:7" x14ac:dyDescent="0.25">
      <c r="A33" s="12" t="s">
        <v>1178</v>
      </c>
      <c r="B33" s="30" t="s">
        <v>1179</v>
      </c>
      <c r="C33" s="30" t="s">
        <v>1180</v>
      </c>
      <c r="D33" s="13">
        <v>9400</v>
      </c>
      <c r="E33" s="14">
        <v>41.05</v>
      </c>
      <c r="F33" s="15">
        <v>1.04E-2</v>
      </c>
      <c r="G33" s="15"/>
    </row>
    <row r="34" spans="1:7" x14ac:dyDescent="0.25">
      <c r="A34" s="12" t="s">
        <v>1199</v>
      </c>
      <c r="B34" s="30" t="s">
        <v>1200</v>
      </c>
      <c r="C34" s="30" t="s">
        <v>1168</v>
      </c>
      <c r="D34" s="13">
        <v>2725</v>
      </c>
      <c r="E34" s="14">
        <v>40.19</v>
      </c>
      <c r="F34" s="15">
        <v>1.0200000000000001E-2</v>
      </c>
      <c r="G34" s="15"/>
    </row>
    <row r="35" spans="1:7" x14ac:dyDescent="0.25">
      <c r="A35" s="12" t="s">
        <v>1339</v>
      </c>
      <c r="B35" s="30" t="s">
        <v>1340</v>
      </c>
      <c r="C35" s="30" t="s">
        <v>1250</v>
      </c>
      <c r="D35" s="13">
        <v>3028</v>
      </c>
      <c r="E35" s="14">
        <v>39.979999999999997</v>
      </c>
      <c r="F35" s="15">
        <v>1.01E-2</v>
      </c>
      <c r="G35" s="15"/>
    </row>
    <row r="36" spans="1:7" x14ac:dyDescent="0.25">
      <c r="A36" s="12" t="s">
        <v>1512</v>
      </c>
      <c r="B36" s="30" t="s">
        <v>1513</v>
      </c>
      <c r="C36" s="30" t="s">
        <v>1461</v>
      </c>
      <c r="D36" s="13">
        <v>1471</v>
      </c>
      <c r="E36" s="14">
        <v>38.19</v>
      </c>
      <c r="F36" s="15">
        <v>9.7000000000000003E-3</v>
      </c>
      <c r="G36" s="15"/>
    </row>
    <row r="37" spans="1:7" x14ac:dyDescent="0.25">
      <c r="A37" s="12" t="s">
        <v>1872</v>
      </c>
      <c r="B37" s="30" t="s">
        <v>1873</v>
      </c>
      <c r="C37" s="30" t="s">
        <v>1214</v>
      </c>
      <c r="D37" s="13">
        <v>467</v>
      </c>
      <c r="E37" s="14">
        <v>36.94</v>
      </c>
      <c r="F37" s="15">
        <v>9.2999999999999992E-3</v>
      </c>
      <c r="G37" s="15"/>
    </row>
    <row r="38" spans="1:7" x14ac:dyDescent="0.25">
      <c r="A38" s="12" t="s">
        <v>1498</v>
      </c>
      <c r="B38" s="30" t="s">
        <v>1499</v>
      </c>
      <c r="C38" s="30" t="s">
        <v>1208</v>
      </c>
      <c r="D38" s="13">
        <v>2236</v>
      </c>
      <c r="E38" s="14">
        <v>35.64</v>
      </c>
      <c r="F38" s="15">
        <v>8.9999999999999993E-3</v>
      </c>
      <c r="G38" s="15"/>
    </row>
    <row r="39" spans="1:7" x14ac:dyDescent="0.25">
      <c r="A39" s="12" t="s">
        <v>1172</v>
      </c>
      <c r="B39" s="30" t="s">
        <v>1173</v>
      </c>
      <c r="C39" s="30" t="s">
        <v>1174</v>
      </c>
      <c r="D39" s="13">
        <v>1081</v>
      </c>
      <c r="E39" s="14">
        <v>35.520000000000003</v>
      </c>
      <c r="F39" s="15">
        <v>8.9999999999999993E-3</v>
      </c>
      <c r="G39" s="15"/>
    </row>
    <row r="40" spans="1:7" x14ac:dyDescent="0.25">
      <c r="A40" s="12" t="s">
        <v>1524</v>
      </c>
      <c r="B40" s="30" t="s">
        <v>1525</v>
      </c>
      <c r="C40" s="30" t="s">
        <v>1331</v>
      </c>
      <c r="D40" s="13">
        <v>1520</v>
      </c>
      <c r="E40" s="14">
        <v>33.31</v>
      </c>
      <c r="F40" s="15">
        <v>8.3999999999999995E-3</v>
      </c>
      <c r="G40" s="15"/>
    </row>
    <row r="41" spans="1:7" x14ac:dyDescent="0.25">
      <c r="A41" s="12" t="s">
        <v>1374</v>
      </c>
      <c r="B41" s="30" t="s">
        <v>1375</v>
      </c>
      <c r="C41" s="30" t="s">
        <v>1198</v>
      </c>
      <c r="D41" s="13">
        <v>2575</v>
      </c>
      <c r="E41" s="14">
        <v>32.799999999999997</v>
      </c>
      <c r="F41" s="15">
        <v>8.3000000000000001E-3</v>
      </c>
      <c r="G41" s="15"/>
    </row>
    <row r="42" spans="1:7" x14ac:dyDescent="0.25">
      <c r="A42" s="12" t="s">
        <v>1774</v>
      </c>
      <c r="B42" s="30" t="s">
        <v>1775</v>
      </c>
      <c r="C42" s="30" t="s">
        <v>1240</v>
      </c>
      <c r="D42" s="13">
        <v>502</v>
      </c>
      <c r="E42" s="14">
        <v>32.25</v>
      </c>
      <c r="F42" s="15">
        <v>8.2000000000000007E-3</v>
      </c>
      <c r="G42" s="15"/>
    </row>
    <row r="43" spans="1:7" x14ac:dyDescent="0.25">
      <c r="A43" s="12" t="s">
        <v>1496</v>
      </c>
      <c r="B43" s="30" t="s">
        <v>1497</v>
      </c>
      <c r="C43" s="30" t="s">
        <v>1240</v>
      </c>
      <c r="D43" s="13">
        <v>2163</v>
      </c>
      <c r="E43" s="14">
        <v>32.020000000000003</v>
      </c>
      <c r="F43" s="15">
        <v>8.0999999999999996E-3</v>
      </c>
      <c r="G43" s="15"/>
    </row>
    <row r="44" spans="1:7" x14ac:dyDescent="0.25">
      <c r="A44" s="12" t="s">
        <v>1293</v>
      </c>
      <c r="B44" s="30" t="s">
        <v>1294</v>
      </c>
      <c r="C44" s="30" t="s">
        <v>1226</v>
      </c>
      <c r="D44" s="13">
        <v>3932</v>
      </c>
      <c r="E44" s="14">
        <v>31.46</v>
      </c>
      <c r="F44" s="15">
        <v>8.0000000000000002E-3</v>
      </c>
      <c r="G44" s="15"/>
    </row>
    <row r="45" spans="1:7" x14ac:dyDescent="0.25">
      <c r="A45" s="12" t="s">
        <v>1451</v>
      </c>
      <c r="B45" s="30" t="s">
        <v>1452</v>
      </c>
      <c r="C45" s="30" t="s">
        <v>1453</v>
      </c>
      <c r="D45" s="13">
        <v>2593</v>
      </c>
      <c r="E45" s="14">
        <v>30.86</v>
      </c>
      <c r="F45" s="15">
        <v>7.7999999999999996E-3</v>
      </c>
      <c r="G45" s="15"/>
    </row>
    <row r="46" spans="1:7" x14ac:dyDescent="0.25">
      <c r="A46" s="12" t="s">
        <v>1508</v>
      </c>
      <c r="B46" s="30" t="s">
        <v>1509</v>
      </c>
      <c r="C46" s="30" t="s">
        <v>1205</v>
      </c>
      <c r="D46" s="13">
        <v>6022</v>
      </c>
      <c r="E46" s="14">
        <v>30.34</v>
      </c>
      <c r="F46" s="15">
        <v>7.7000000000000002E-3</v>
      </c>
      <c r="G46" s="15"/>
    </row>
    <row r="47" spans="1:7" x14ac:dyDescent="0.25">
      <c r="A47" s="12" t="s">
        <v>1346</v>
      </c>
      <c r="B47" s="30" t="s">
        <v>1347</v>
      </c>
      <c r="C47" s="30" t="s">
        <v>1198</v>
      </c>
      <c r="D47" s="13">
        <v>5815</v>
      </c>
      <c r="E47" s="14">
        <v>30.16</v>
      </c>
      <c r="F47" s="15">
        <v>7.6E-3</v>
      </c>
      <c r="G47" s="15"/>
    </row>
    <row r="48" spans="1:7" x14ac:dyDescent="0.25">
      <c r="A48" s="12" t="s">
        <v>1370</v>
      </c>
      <c r="B48" s="30" t="s">
        <v>1371</v>
      </c>
      <c r="C48" s="30" t="s">
        <v>1266</v>
      </c>
      <c r="D48" s="13">
        <v>1857</v>
      </c>
      <c r="E48" s="14">
        <v>28.83</v>
      </c>
      <c r="F48" s="15">
        <v>7.3000000000000001E-3</v>
      </c>
      <c r="G48" s="15"/>
    </row>
    <row r="49" spans="1:7" x14ac:dyDescent="0.25">
      <c r="A49" s="12" t="s">
        <v>1388</v>
      </c>
      <c r="B49" s="30" t="s">
        <v>1389</v>
      </c>
      <c r="C49" s="30" t="s">
        <v>1326</v>
      </c>
      <c r="D49" s="13">
        <v>415</v>
      </c>
      <c r="E49" s="14">
        <v>25.32</v>
      </c>
      <c r="F49" s="15">
        <v>6.4000000000000003E-3</v>
      </c>
      <c r="G49" s="15"/>
    </row>
    <row r="50" spans="1:7" x14ac:dyDescent="0.25">
      <c r="A50" s="12" t="s">
        <v>1264</v>
      </c>
      <c r="B50" s="30" t="s">
        <v>1265</v>
      </c>
      <c r="C50" s="30" t="s">
        <v>1266</v>
      </c>
      <c r="D50" s="13">
        <v>4345</v>
      </c>
      <c r="E50" s="14">
        <v>25.29</v>
      </c>
      <c r="F50" s="15">
        <v>6.4000000000000003E-3</v>
      </c>
      <c r="G50" s="15"/>
    </row>
    <row r="51" spans="1:7" x14ac:dyDescent="0.25">
      <c r="A51" s="12" t="s">
        <v>1459</v>
      </c>
      <c r="B51" s="30" t="s">
        <v>1460</v>
      </c>
      <c r="C51" s="30" t="s">
        <v>1461</v>
      </c>
      <c r="D51" s="13">
        <v>487</v>
      </c>
      <c r="E51" s="14">
        <v>24.18</v>
      </c>
      <c r="F51" s="15">
        <v>6.1000000000000004E-3</v>
      </c>
      <c r="G51" s="15"/>
    </row>
    <row r="52" spans="1:7" x14ac:dyDescent="0.25">
      <c r="A52" s="12" t="s">
        <v>1267</v>
      </c>
      <c r="B52" s="30" t="s">
        <v>1268</v>
      </c>
      <c r="C52" s="30" t="s">
        <v>1171</v>
      </c>
      <c r="D52" s="13">
        <v>3935</v>
      </c>
      <c r="E52" s="14">
        <v>23.76</v>
      </c>
      <c r="F52" s="15">
        <v>6.0000000000000001E-3</v>
      </c>
      <c r="G52" s="15"/>
    </row>
    <row r="53" spans="1:7" x14ac:dyDescent="0.25">
      <c r="A53" s="12" t="s">
        <v>1384</v>
      </c>
      <c r="B53" s="30" t="s">
        <v>1385</v>
      </c>
      <c r="C53" s="30" t="s">
        <v>1214</v>
      </c>
      <c r="D53" s="13">
        <v>536</v>
      </c>
      <c r="E53" s="14">
        <v>23.73</v>
      </c>
      <c r="F53" s="15">
        <v>6.0000000000000001E-3</v>
      </c>
      <c r="G53" s="15"/>
    </row>
    <row r="54" spans="1:7" x14ac:dyDescent="0.25">
      <c r="A54" s="12" t="s">
        <v>1394</v>
      </c>
      <c r="B54" s="30" t="s">
        <v>1395</v>
      </c>
      <c r="C54" s="30" t="s">
        <v>1214</v>
      </c>
      <c r="D54" s="13">
        <v>564</v>
      </c>
      <c r="E54" s="14">
        <v>21.39</v>
      </c>
      <c r="F54" s="15">
        <v>5.4000000000000003E-3</v>
      </c>
      <c r="G54" s="15"/>
    </row>
    <row r="55" spans="1:7" x14ac:dyDescent="0.25">
      <c r="A55" s="12" t="s">
        <v>1483</v>
      </c>
      <c r="B55" s="30" t="s">
        <v>1484</v>
      </c>
      <c r="C55" s="30" t="s">
        <v>1198</v>
      </c>
      <c r="D55" s="13">
        <v>378</v>
      </c>
      <c r="E55" s="14">
        <v>20.04</v>
      </c>
      <c r="F55" s="15">
        <v>5.1000000000000004E-3</v>
      </c>
      <c r="G55" s="15"/>
    </row>
    <row r="56" spans="1:7" x14ac:dyDescent="0.25">
      <c r="A56" s="12" t="s">
        <v>1257</v>
      </c>
      <c r="B56" s="30" t="s">
        <v>1258</v>
      </c>
      <c r="C56" s="30" t="s">
        <v>1240</v>
      </c>
      <c r="D56" s="13">
        <v>525</v>
      </c>
      <c r="E56" s="14">
        <v>18.32</v>
      </c>
      <c r="F56" s="15">
        <v>4.5999999999999999E-3</v>
      </c>
      <c r="G56" s="15"/>
    </row>
    <row r="57" spans="1:7" x14ac:dyDescent="0.25">
      <c r="A57" s="12" t="s">
        <v>1464</v>
      </c>
      <c r="B57" s="30" t="s">
        <v>1465</v>
      </c>
      <c r="C57" s="30" t="s">
        <v>1466</v>
      </c>
      <c r="D57" s="13">
        <v>2073</v>
      </c>
      <c r="E57" s="14">
        <v>9.74</v>
      </c>
      <c r="F57" s="15">
        <v>2.5000000000000001E-3</v>
      </c>
      <c r="G57" s="15"/>
    </row>
    <row r="58" spans="1:7" x14ac:dyDescent="0.25">
      <c r="A58" s="16" t="s">
        <v>124</v>
      </c>
      <c r="B58" s="31"/>
      <c r="C58" s="31"/>
      <c r="D58" s="17"/>
      <c r="E58" s="37">
        <v>3962.87</v>
      </c>
      <c r="F58" s="38">
        <v>1.0018</v>
      </c>
      <c r="G58" s="20"/>
    </row>
    <row r="59" spans="1:7" x14ac:dyDescent="0.25">
      <c r="A59" s="16" t="s">
        <v>1546</v>
      </c>
      <c r="B59" s="30"/>
      <c r="C59" s="30"/>
      <c r="D59" s="13"/>
      <c r="E59" s="14"/>
      <c r="F59" s="15"/>
      <c r="G59" s="15"/>
    </row>
    <row r="60" spans="1:7" x14ac:dyDescent="0.25">
      <c r="A60" s="16" t="s">
        <v>124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156</v>
      </c>
      <c r="B61" s="32"/>
      <c r="C61" s="32"/>
      <c r="D61" s="22"/>
      <c r="E61" s="27">
        <v>3962.87</v>
      </c>
      <c r="F61" s="28">
        <v>1.0018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160</v>
      </c>
      <c r="B64" s="30"/>
      <c r="C64" s="30"/>
      <c r="D64" s="13"/>
      <c r="E64" s="14"/>
      <c r="F64" s="15"/>
      <c r="G64" s="15"/>
    </row>
    <row r="65" spans="1:7" x14ac:dyDescent="0.25">
      <c r="A65" s="12" t="s">
        <v>161</v>
      </c>
      <c r="B65" s="30"/>
      <c r="C65" s="30"/>
      <c r="D65" s="13"/>
      <c r="E65" s="14">
        <v>25</v>
      </c>
      <c r="F65" s="15">
        <v>6.3E-3</v>
      </c>
      <c r="G65" s="15">
        <v>6.6458000000000003E-2</v>
      </c>
    </row>
    <row r="66" spans="1:7" x14ac:dyDescent="0.25">
      <c r="A66" s="16" t="s">
        <v>124</v>
      </c>
      <c r="B66" s="31"/>
      <c r="C66" s="31"/>
      <c r="D66" s="17"/>
      <c r="E66" s="37">
        <v>25</v>
      </c>
      <c r="F66" s="38">
        <v>6.3E-3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156</v>
      </c>
      <c r="B68" s="32"/>
      <c r="C68" s="32"/>
      <c r="D68" s="22"/>
      <c r="E68" s="18">
        <v>25</v>
      </c>
      <c r="F68" s="19">
        <v>6.3E-3</v>
      </c>
      <c r="G68" s="20"/>
    </row>
    <row r="69" spans="1:7" x14ac:dyDescent="0.25">
      <c r="A69" s="12" t="s">
        <v>162</v>
      </c>
      <c r="B69" s="30"/>
      <c r="C69" s="30"/>
      <c r="D69" s="13"/>
      <c r="E69" s="14">
        <v>4.5510999999999998E-3</v>
      </c>
      <c r="F69" s="15">
        <v>9.9999999999999995E-7</v>
      </c>
      <c r="G69" s="15"/>
    </row>
    <row r="70" spans="1:7" x14ac:dyDescent="0.25">
      <c r="A70" s="12" t="s">
        <v>163</v>
      </c>
      <c r="B70" s="30"/>
      <c r="C70" s="30"/>
      <c r="D70" s="13"/>
      <c r="E70" s="23">
        <v>-31.574551100000001</v>
      </c>
      <c r="F70" s="24">
        <v>-8.1010000000000006E-3</v>
      </c>
      <c r="G70" s="15">
        <v>6.6458000000000003E-2</v>
      </c>
    </row>
    <row r="71" spans="1:7" x14ac:dyDescent="0.25">
      <c r="A71" s="25" t="s">
        <v>164</v>
      </c>
      <c r="B71" s="33"/>
      <c r="C71" s="33"/>
      <c r="D71" s="26"/>
      <c r="E71" s="27">
        <v>3956.3</v>
      </c>
      <c r="F71" s="28">
        <v>1</v>
      </c>
      <c r="G71" s="28"/>
    </row>
    <row r="76" spans="1:7" x14ac:dyDescent="0.25">
      <c r="A76" s="1" t="s">
        <v>167</v>
      </c>
    </row>
    <row r="77" spans="1:7" x14ac:dyDescent="0.25">
      <c r="A77" s="47" t="s">
        <v>168</v>
      </c>
      <c r="B77" s="34" t="s">
        <v>118</v>
      </c>
    </row>
    <row r="78" spans="1:7" x14ac:dyDescent="0.25">
      <c r="A78" t="s">
        <v>169</v>
      </c>
    </row>
    <row r="79" spans="1:7" x14ac:dyDescent="0.25">
      <c r="A79" t="s">
        <v>170</v>
      </c>
      <c r="B79" t="s">
        <v>171</v>
      </c>
      <c r="C79" t="s">
        <v>171</v>
      </c>
    </row>
    <row r="80" spans="1:7" x14ac:dyDescent="0.25">
      <c r="B80" s="48">
        <v>45322</v>
      </c>
      <c r="C80" s="48">
        <v>45351</v>
      </c>
    </row>
    <row r="81" spans="1:5" x14ac:dyDescent="0.25">
      <c r="A81" t="s">
        <v>175</v>
      </c>
      <c r="B81">
        <v>12.55</v>
      </c>
      <c r="C81">
        <v>12.7117</v>
      </c>
      <c r="E81" s="2"/>
    </row>
    <row r="82" spans="1:5" x14ac:dyDescent="0.25">
      <c r="A82" t="s">
        <v>176</v>
      </c>
      <c r="B82">
        <v>12.376300000000001</v>
      </c>
      <c r="C82">
        <v>12.5358</v>
      </c>
      <c r="E82" s="2"/>
    </row>
    <row r="83" spans="1:5" x14ac:dyDescent="0.25">
      <c r="A83" t="s">
        <v>657</v>
      </c>
      <c r="B83">
        <v>12.243</v>
      </c>
      <c r="C83">
        <v>12.3957</v>
      </c>
      <c r="E83" s="2"/>
    </row>
    <row r="84" spans="1:5" x14ac:dyDescent="0.25">
      <c r="A84" t="s">
        <v>658</v>
      </c>
      <c r="B84">
        <v>12.242800000000001</v>
      </c>
      <c r="C84">
        <v>12.3955</v>
      </c>
      <c r="E84" s="2"/>
    </row>
    <row r="85" spans="1:5" x14ac:dyDescent="0.25">
      <c r="E85" s="2"/>
    </row>
    <row r="86" spans="1:5" x14ac:dyDescent="0.25">
      <c r="A86" t="s">
        <v>186</v>
      </c>
      <c r="B86" s="34" t="s">
        <v>118</v>
      </c>
    </row>
    <row r="87" spans="1:5" x14ac:dyDescent="0.25">
      <c r="A87" t="s">
        <v>187</v>
      </c>
      <c r="B87" s="34" t="s">
        <v>118</v>
      </c>
    </row>
    <row r="88" spans="1:5" ht="30" customHeight="1" x14ac:dyDescent="0.25">
      <c r="A88" s="47" t="s">
        <v>188</v>
      </c>
      <c r="B88" s="34" t="s">
        <v>118</v>
      </c>
    </row>
    <row r="89" spans="1:5" ht="30" customHeight="1" x14ac:dyDescent="0.25">
      <c r="A89" s="47" t="s">
        <v>189</v>
      </c>
      <c r="B89" s="34" t="s">
        <v>118</v>
      </c>
    </row>
    <row r="90" spans="1:5" x14ac:dyDescent="0.25">
      <c r="A90" t="s">
        <v>1768</v>
      </c>
      <c r="B90" s="49">
        <v>0.164133</v>
      </c>
    </row>
    <row r="91" spans="1:5" ht="45" customHeight="1" x14ac:dyDescent="0.25">
      <c r="A91" s="47" t="s">
        <v>191</v>
      </c>
      <c r="B91" s="34" t="s">
        <v>118</v>
      </c>
    </row>
    <row r="92" spans="1:5" ht="30" customHeight="1" x14ac:dyDescent="0.25">
      <c r="A92" s="47" t="s">
        <v>192</v>
      </c>
      <c r="B92" s="34" t="s">
        <v>118</v>
      </c>
    </row>
    <row r="93" spans="1:5" ht="30" customHeight="1" x14ac:dyDescent="0.25">
      <c r="A93" s="47" t="s">
        <v>193</v>
      </c>
      <c r="B93" s="49">
        <v>207.74465480000001</v>
      </c>
    </row>
    <row r="94" spans="1:5" x14ac:dyDescent="0.25">
      <c r="A94" t="s">
        <v>194</v>
      </c>
      <c r="B94" s="34" t="s">
        <v>118</v>
      </c>
    </row>
    <row r="95" spans="1:5" x14ac:dyDescent="0.25">
      <c r="A95" t="s">
        <v>195</v>
      </c>
      <c r="B95" s="34" t="s">
        <v>118</v>
      </c>
    </row>
    <row r="97" spans="1:4" ht="69.95" customHeight="1" x14ac:dyDescent="0.25">
      <c r="A97" s="71" t="s">
        <v>205</v>
      </c>
      <c r="B97" s="71" t="s">
        <v>206</v>
      </c>
      <c r="C97" s="71" t="s">
        <v>5</v>
      </c>
      <c r="D97" s="71" t="s">
        <v>6</v>
      </c>
    </row>
    <row r="98" spans="1:4" ht="69.95" customHeight="1" x14ac:dyDescent="0.25">
      <c r="A98" s="71" t="s">
        <v>2050</v>
      </c>
      <c r="B98" s="71"/>
      <c r="C98" s="71" t="s">
        <v>67</v>
      </c>
      <c r="D9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9"/>
  <sheetViews>
    <sheetView showGridLines="0" workbookViewId="0">
      <pane ySplit="4" topLeftCell="A296" activePane="bottomLeft" state="frozen"/>
      <selection pane="bottomLeft" activeCell="A296" sqref="A296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2051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2052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1166</v>
      </c>
      <c r="B8" s="30" t="s">
        <v>1167</v>
      </c>
      <c r="C8" s="30" t="s">
        <v>1168</v>
      </c>
      <c r="D8" s="13">
        <v>29611</v>
      </c>
      <c r="E8" s="14">
        <v>415.56</v>
      </c>
      <c r="F8" s="15">
        <v>4.4699999999999997E-2</v>
      </c>
      <c r="G8" s="15"/>
    </row>
    <row r="9" spans="1:8" x14ac:dyDescent="0.25">
      <c r="A9" s="12" t="s">
        <v>1169</v>
      </c>
      <c r="B9" s="30" t="s">
        <v>1170</v>
      </c>
      <c r="C9" s="30" t="s">
        <v>1171</v>
      </c>
      <c r="D9" s="13">
        <v>13330</v>
      </c>
      <c r="E9" s="14">
        <v>389.45</v>
      </c>
      <c r="F9" s="15">
        <v>4.1799999999999997E-2</v>
      </c>
      <c r="G9" s="15"/>
    </row>
    <row r="10" spans="1:8" x14ac:dyDescent="0.25">
      <c r="A10" s="12" t="s">
        <v>1222</v>
      </c>
      <c r="B10" s="30" t="s">
        <v>1223</v>
      </c>
      <c r="C10" s="30" t="s">
        <v>1168</v>
      </c>
      <c r="D10" s="13">
        <v>27639</v>
      </c>
      <c r="E10" s="14">
        <v>290.82</v>
      </c>
      <c r="F10" s="15">
        <v>3.1300000000000001E-2</v>
      </c>
      <c r="G10" s="15"/>
    </row>
    <row r="11" spans="1:8" x14ac:dyDescent="0.25">
      <c r="A11" s="12" t="s">
        <v>1412</v>
      </c>
      <c r="B11" s="30" t="s">
        <v>1413</v>
      </c>
      <c r="C11" s="30" t="s">
        <v>1198</v>
      </c>
      <c r="D11" s="13">
        <v>14065</v>
      </c>
      <c r="E11" s="14">
        <v>235.43</v>
      </c>
      <c r="F11" s="15">
        <v>2.53E-2</v>
      </c>
      <c r="G11" s="15"/>
    </row>
    <row r="12" spans="1:8" x14ac:dyDescent="0.25">
      <c r="A12" s="12" t="s">
        <v>1227</v>
      </c>
      <c r="B12" s="30" t="s">
        <v>1228</v>
      </c>
      <c r="C12" s="30" t="s">
        <v>1198</v>
      </c>
      <c r="D12" s="13">
        <v>3992</v>
      </c>
      <c r="E12" s="14">
        <v>163.47999999999999</v>
      </c>
      <c r="F12" s="15">
        <v>1.7600000000000001E-2</v>
      </c>
      <c r="G12" s="15"/>
    </row>
    <row r="13" spans="1:8" x14ac:dyDescent="0.25">
      <c r="A13" s="12" t="s">
        <v>1281</v>
      </c>
      <c r="B13" s="30" t="s">
        <v>1282</v>
      </c>
      <c r="C13" s="30" t="s">
        <v>1283</v>
      </c>
      <c r="D13" s="13">
        <v>4658</v>
      </c>
      <c r="E13" s="14">
        <v>161.97999999999999</v>
      </c>
      <c r="F13" s="15">
        <v>1.7399999999999999E-2</v>
      </c>
      <c r="G13" s="15"/>
    </row>
    <row r="14" spans="1:8" x14ac:dyDescent="0.25">
      <c r="A14" s="12" t="s">
        <v>1357</v>
      </c>
      <c r="B14" s="30" t="s">
        <v>1358</v>
      </c>
      <c r="C14" s="30" t="s">
        <v>1307</v>
      </c>
      <c r="D14" s="13">
        <v>34904</v>
      </c>
      <c r="E14" s="14">
        <v>141.81</v>
      </c>
      <c r="F14" s="15">
        <v>1.52E-2</v>
      </c>
      <c r="G14" s="15"/>
    </row>
    <row r="15" spans="1:8" x14ac:dyDescent="0.25">
      <c r="A15" s="12" t="s">
        <v>1251</v>
      </c>
      <c r="B15" s="30" t="s">
        <v>1252</v>
      </c>
      <c r="C15" s="30" t="s">
        <v>1168</v>
      </c>
      <c r="D15" s="13">
        <v>10936</v>
      </c>
      <c r="E15" s="14">
        <v>117.57</v>
      </c>
      <c r="F15" s="15">
        <v>1.26E-2</v>
      </c>
      <c r="G15" s="15"/>
    </row>
    <row r="16" spans="1:8" x14ac:dyDescent="0.25">
      <c r="A16" s="12" t="s">
        <v>1194</v>
      </c>
      <c r="B16" s="30" t="s">
        <v>1195</v>
      </c>
      <c r="C16" s="30" t="s">
        <v>1168</v>
      </c>
      <c r="D16" s="13">
        <v>15122</v>
      </c>
      <c r="E16" s="14">
        <v>113.13</v>
      </c>
      <c r="F16" s="15">
        <v>1.2200000000000001E-2</v>
      </c>
      <c r="G16" s="15"/>
    </row>
    <row r="17" spans="1:7" x14ac:dyDescent="0.25">
      <c r="A17" s="12" t="s">
        <v>1201</v>
      </c>
      <c r="B17" s="30" t="s">
        <v>1202</v>
      </c>
      <c r="C17" s="30" t="s">
        <v>1188</v>
      </c>
      <c r="D17" s="13">
        <v>9969</v>
      </c>
      <c r="E17" s="14">
        <v>111.99</v>
      </c>
      <c r="F17" s="15">
        <v>1.2E-2</v>
      </c>
      <c r="G17" s="15"/>
    </row>
    <row r="18" spans="1:7" x14ac:dyDescent="0.25">
      <c r="A18" s="12" t="s">
        <v>1786</v>
      </c>
      <c r="B18" s="30" t="s">
        <v>1787</v>
      </c>
      <c r="C18" s="30" t="s">
        <v>1326</v>
      </c>
      <c r="D18" s="13">
        <v>12753</v>
      </c>
      <c r="E18" s="14">
        <v>101.18</v>
      </c>
      <c r="F18" s="15">
        <v>1.09E-2</v>
      </c>
      <c r="G18" s="15"/>
    </row>
    <row r="19" spans="1:7" x14ac:dyDescent="0.25">
      <c r="A19" s="12" t="s">
        <v>1217</v>
      </c>
      <c r="B19" s="30" t="s">
        <v>1218</v>
      </c>
      <c r="C19" s="30" t="s">
        <v>1208</v>
      </c>
      <c r="D19" s="13">
        <v>25072</v>
      </c>
      <c r="E19" s="14">
        <v>100.46</v>
      </c>
      <c r="F19" s="15">
        <v>1.0800000000000001E-2</v>
      </c>
      <c r="G19" s="15"/>
    </row>
    <row r="20" spans="1:7" x14ac:dyDescent="0.25">
      <c r="A20" s="12" t="s">
        <v>1244</v>
      </c>
      <c r="B20" s="30" t="s">
        <v>1245</v>
      </c>
      <c r="C20" s="30" t="s">
        <v>1168</v>
      </c>
      <c r="D20" s="13">
        <v>5796</v>
      </c>
      <c r="E20" s="14">
        <v>97.92</v>
      </c>
      <c r="F20" s="15">
        <v>1.0500000000000001E-2</v>
      </c>
      <c r="G20" s="15"/>
    </row>
    <row r="21" spans="1:7" x14ac:dyDescent="0.25">
      <c r="A21" s="12" t="s">
        <v>1206</v>
      </c>
      <c r="B21" s="30" t="s">
        <v>1207</v>
      </c>
      <c r="C21" s="30" t="s">
        <v>1208</v>
      </c>
      <c r="D21" s="13">
        <v>21370</v>
      </c>
      <c r="E21" s="14">
        <v>94.47</v>
      </c>
      <c r="F21" s="15">
        <v>1.0200000000000001E-2</v>
      </c>
      <c r="G21" s="15"/>
    </row>
    <row r="22" spans="1:7" x14ac:dyDescent="0.25">
      <c r="A22" s="12" t="s">
        <v>2053</v>
      </c>
      <c r="B22" s="30" t="s">
        <v>2054</v>
      </c>
      <c r="C22" s="30" t="s">
        <v>1183</v>
      </c>
      <c r="D22" s="13">
        <v>16649</v>
      </c>
      <c r="E22" s="14">
        <v>91.56</v>
      </c>
      <c r="F22" s="15">
        <v>9.7999999999999997E-3</v>
      </c>
      <c r="G22" s="15"/>
    </row>
    <row r="23" spans="1:7" x14ac:dyDescent="0.25">
      <c r="A23" s="12" t="s">
        <v>1506</v>
      </c>
      <c r="B23" s="30" t="s">
        <v>1507</v>
      </c>
      <c r="C23" s="30" t="s">
        <v>1221</v>
      </c>
      <c r="D23" s="13">
        <v>15206</v>
      </c>
      <c r="E23" s="14">
        <v>89.21</v>
      </c>
      <c r="F23" s="15">
        <v>9.5999999999999992E-3</v>
      </c>
      <c r="G23" s="15"/>
    </row>
    <row r="24" spans="1:7" x14ac:dyDescent="0.25">
      <c r="A24" s="12" t="s">
        <v>1305</v>
      </c>
      <c r="B24" s="30" t="s">
        <v>1306</v>
      </c>
      <c r="C24" s="30" t="s">
        <v>1307</v>
      </c>
      <c r="D24" s="13">
        <v>3518</v>
      </c>
      <c r="E24" s="14">
        <v>84.86</v>
      </c>
      <c r="F24" s="15">
        <v>9.1000000000000004E-3</v>
      </c>
      <c r="G24" s="15"/>
    </row>
    <row r="25" spans="1:7" x14ac:dyDescent="0.25">
      <c r="A25" s="12" t="s">
        <v>1396</v>
      </c>
      <c r="B25" s="30" t="s">
        <v>1397</v>
      </c>
      <c r="C25" s="30" t="s">
        <v>1198</v>
      </c>
      <c r="D25" s="13">
        <v>890</v>
      </c>
      <c r="E25" s="14">
        <v>76.81</v>
      </c>
      <c r="F25" s="15">
        <v>8.3000000000000001E-3</v>
      </c>
      <c r="G25" s="15"/>
    </row>
    <row r="26" spans="1:7" x14ac:dyDescent="0.25">
      <c r="A26" s="12" t="s">
        <v>2055</v>
      </c>
      <c r="B26" s="30" t="s">
        <v>2056</v>
      </c>
      <c r="C26" s="30" t="s">
        <v>1168</v>
      </c>
      <c r="D26" s="13">
        <v>302921</v>
      </c>
      <c r="E26" s="14">
        <v>74.06</v>
      </c>
      <c r="F26" s="15">
        <v>8.0000000000000002E-3</v>
      </c>
      <c r="G26" s="15"/>
    </row>
    <row r="27" spans="1:7" x14ac:dyDescent="0.25">
      <c r="A27" s="12" t="s">
        <v>1253</v>
      </c>
      <c r="B27" s="30" t="s">
        <v>1254</v>
      </c>
      <c r="C27" s="30" t="s">
        <v>1208</v>
      </c>
      <c r="D27" s="13">
        <v>1096</v>
      </c>
      <c r="E27" s="14">
        <v>71.19</v>
      </c>
      <c r="F27" s="15">
        <v>7.6E-3</v>
      </c>
      <c r="G27" s="15"/>
    </row>
    <row r="28" spans="1:7" x14ac:dyDescent="0.25">
      <c r="A28" s="12" t="s">
        <v>1410</v>
      </c>
      <c r="B28" s="30" t="s">
        <v>1411</v>
      </c>
      <c r="C28" s="30" t="s">
        <v>1198</v>
      </c>
      <c r="D28" s="13">
        <v>4170</v>
      </c>
      <c r="E28" s="14">
        <v>69.38</v>
      </c>
      <c r="F28" s="15">
        <v>7.4999999999999997E-3</v>
      </c>
      <c r="G28" s="15"/>
    </row>
    <row r="29" spans="1:7" x14ac:dyDescent="0.25">
      <c r="A29" s="12" t="s">
        <v>1196</v>
      </c>
      <c r="B29" s="30" t="s">
        <v>1197</v>
      </c>
      <c r="C29" s="30" t="s">
        <v>1198</v>
      </c>
      <c r="D29" s="13">
        <v>1054</v>
      </c>
      <c r="E29" s="14">
        <v>69.08</v>
      </c>
      <c r="F29" s="15">
        <v>7.4000000000000003E-3</v>
      </c>
      <c r="G29" s="15"/>
    </row>
    <row r="30" spans="1:7" x14ac:dyDescent="0.25">
      <c r="A30" s="12" t="s">
        <v>1855</v>
      </c>
      <c r="B30" s="30" t="s">
        <v>1856</v>
      </c>
      <c r="C30" s="30" t="s">
        <v>1214</v>
      </c>
      <c r="D30" s="13">
        <v>3528</v>
      </c>
      <c r="E30" s="14">
        <v>68.180000000000007</v>
      </c>
      <c r="F30" s="15">
        <v>7.3000000000000001E-3</v>
      </c>
      <c r="G30" s="15"/>
    </row>
    <row r="31" spans="1:7" x14ac:dyDescent="0.25">
      <c r="A31" s="12" t="s">
        <v>1404</v>
      </c>
      <c r="B31" s="30" t="s">
        <v>1405</v>
      </c>
      <c r="C31" s="30" t="s">
        <v>1240</v>
      </c>
      <c r="D31" s="13">
        <v>4167</v>
      </c>
      <c r="E31" s="14">
        <v>67.55</v>
      </c>
      <c r="F31" s="15">
        <v>7.3000000000000001E-3</v>
      </c>
      <c r="G31" s="15"/>
    </row>
    <row r="32" spans="1:7" x14ac:dyDescent="0.25">
      <c r="A32" s="12" t="s">
        <v>1319</v>
      </c>
      <c r="B32" s="30" t="s">
        <v>1320</v>
      </c>
      <c r="C32" s="30" t="s">
        <v>1240</v>
      </c>
      <c r="D32" s="13">
        <v>4255</v>
      </c>
      <c r="E32" s="14">
        <v>67.14</v>
      </c>
      <c r="F32" s="15">
        <v>7.1999999999999998E-3</v>
      </c>
      <c r="G32" s="15"/>
    </row>
    <row r="33" spans="1:7" x14ac:dyDescent="0.25">
      <c r="A33" s="12" t="s">
        <v>1275</v>
      </c>
      <c r="B33" s="30" t="s">
        <v>1276</v>
      </c>
      <c r="C33" s="30" t="s">
        <v>1214</v>
      </c>
      <c r="D33" s="13">
        <v>6940</v>
      </c>
      <c r="E33" s="14">
        <v>65.94</v>
      </c>
      <c r="F33" s="15">
        <v>7.1000000000000004E-3</v>
      </c>
      <c r="G33" s="15"/>
    </row>
    <row r="34" spans="1:7" x14ac:dyDescent="0.25">
      <c r="A34" s="12" t="s">
        <v>2057</v>
      </c>
      <c r="B34" s="30" t="s">
        <v>2058</v>
      </c>
      <c r="C34" s="30" t="s">
        <v>1292</v>
      </c>
      <c r="D34" s="13">
        <v>1733</v>
      </c>
      <c r="E34" s="14">
        <v>65.040000000000006</v>
      </c>
      <c r="F34" s="15">
        <v>7.0000000000000001E-3</v>
      </c>
      <c r="G34" s="15"/>
    </row>
    <row r="35" spans="1:7" x14ac:dyDescent="0.25">
      <c r="A35" s="12" t="s">
        <v>1299</v>
      </c>
      <c r="B35" s="30" t="s">
        <v>1300</v>
      </c>
      <c r="C35" s="30" t="s">
        <v>1301</v>
      </c>
      <c r="D35" s="13">
        <v>2345</v>
      </c>
      <c r="E35" s="14">
        <v>64.22</v>
      </c>
      <c r="F35" s="15">
        <v>6.8999999999999999E-3</v>
      </c>
      <c r="G35" s="15"/>
    </row>
    <row r="36" spans="1:7" x14ac:dyDescent="0.25">
      <c r="A36" s="12" t="s">
        <v>2059</v>
      </c>
      <c r="B36" s="30" t="s">
        <v>2060</v>
      </c>
      <c r="C36" s="30" t="s">
        <v>1271</v>
      </c>
      <c r="D36" s="13">
        <v>1803</v>
      </c>
      <c r="E36" s="14">
        <v>62.9</v>
      </c>
      <c r="F36" s="15">
        <v>6.7999999999999996E-3</v>
      </c>
      <c r="G36" s="15"/>
    </row>
    <row r="37" spans="1:7" x14ac:dyDescent="0.25">
      <c r="A37" s="12" t="s">
        <v>1181</v>
      </c>
      <c r="B37" s="30" t="s">
        <v>1182</v>
      </c>
      <c r="C37" s="30" t="s">
        <v>1183</v>
      </c>
      <c r="D37" s="13">
        <v>18723</v>
      </c>
      <c r="E37" s="14">
        <v>62.83</v>
      </c>
      <c r="F37" s="15">
        <v>6.7999999999999996E-3</v>
      </c>
      <c r="G37" s="15"/>
    </row>
    <row r="38" spans="1:7" x14ac:dyDescent="0.25">
      <c r="A38" s="12" t="s">
        <v>1398</v>
      </c>
      <c r="B38" s="30" t="s">
        <v>1399</v>
      </c>
      <c r="C38" s="30" t="s">
        <v>1263</v>
      </c>
      <c r="D38" s="13">
        <v>1644</v>
      </c>
      <c r="E38" s="14">
        <v>59.59</v>
      </c>
      <c r="F38" s="15">
        <v>6.4000000000000003E-3</v>
      </c>
      <c r="G38" s="15"/>
    </row>
    <row r="39" spans="1:7" x14ac:dyDescent="0.25">
      <c r="A39" s="12" t="s">
        <v>1212</v>
      </c>
      <c r="B39" s="30" t="s">
        <v>1213</v>
      </c>
      <c r="C39" s="30" t="s">
        <v>1214</v>
      </c>
      <c r="D39" s="13">
        <v>520</v>
      </c>
      <c r="E39" s="14">
        <v>58.7</v>
      </c>
      <c r="F39" s="15">
        <v>6.3E-3</v>
      </c>
      <c r="G39" s="15"/>
    </row>
    <row r="40" spans="1:7" x14ac:dyDescent="0.25">
      <c r="A40" s="12" t="s">
        <v>1192</v>
      </c>
      <c r="B40" s="30" t="s">
        <v>1193</v>
      </c>
      <c r="C40" s="30" t="s">
        <v>1168</v>
      </c>
      <c r="D40" s="13">
        <v>38669</v>
      </c>
      <c r="E40" s="14">
        <v>58.16</v>
      </c>
      <c r="F40" s="15">
        <v>6.1999999999999998E-3</v>
      </c>
      <c r="G40" s="15"/>
    </row>
    <row r="41" spans="1:7" x14ac:dyDescent="0.25">
      <c r="A41" s="12" t="s">
        <v>1215</v>
      </c>
      <c r="B41" s="30" t="s">
        <v>1216</v>
      </c>
      <c r="C41" s="30" t="s">
        <v>1171</v>
      </c>
      <c r="D41" s="13">
        <v>11022</v>
      </c>
      <c r="E41" s="14">
        <v>56.15</v>
      </c>
      <c r="F41" s="15">
        <v>6.0000000000000001E-3</v>
      </c>
      <c r="G41" s="15"/>
    </row>
    <row r="42" spans="1:7" x14ac:dyDescent="0.25">
      <c r="A42" s="12" t="s">
        <v>1902</v>
      </c>
      <c r="B42" s="30" t="s">
        <v>1903</v>
      </c>
      <c r="C42" s="30" t="s">
        <v>1904</v>
      </c>
      <c r="D42" s="13">
        <v>4669</v>
      </c>
      <c r="E42" s="14">
        <v>54.51</v>
      </c>
      <c r="F42" s="15">
        <v>5.8999999999999999E-3</v>
      </c>
      <c r="G42" s="15"/>
    </row>
    <row r="43" spans="1:7" x14ac:dyDescent="0.25">
      <c r="A43" s="12" t="s">
        <v>1526</v>
      </c>
      <c r="B43" s="30" t="s">
        <v>1527</v>
      </c>
      <c r="C43" s="30" t="s">
        <v>1168</v>
      </c>
      <c r="D43" s="13">
        <v>65843</v>
      </c>
      <c r="E43" s="14">
        <v>53.37</v>
      </c>
      <c r="F43" s="15">
        <v>5.7000000000000002E-3</v>
      </c>
      <c r="G43" s="15"/>
    </row>
    <row r="44" spans="1:7" x14ac:dyDescent="0.25">
      <c r="A44" s="12" t="s">
        <v>1866</v>
      </c>
      <c r="B44" s="30" t="s">
        <v>1867</v>
      </c>
      <c r="C44" s="30" t="s">
        <v>1271</v>
      </c>
      <c r="D44" s="13">
        <v>35</v>
      </c>
      <c r="E44" s="14">
        <v>51.13</v>
      </c>
      <c r="F44" s="15">
        <v>5.4999999999999997E-3</v>
      </c>
      <c r="G44" s="15"/>
    </row>
    <row r="45" spans="1:7" x14ac:dyDescent="0.25">
      <c r="A45" s="12" t="s">
        <v>1471</v>
      </c>
      <c r="B45" s="30" t="s">
        <v>1472</v>
      </c>
      <c r="C45" s="30" t="s">
        <v>1301</v>
      </c>
      <c r="D45" s="13">
        <v>4422</v>
      </c>
      <c r="E45" s="14">
        <v>50.9</v>
      </c>
      <c r="F45" s="15">
        <v>5.4999999999999997E-3</v>
      </c>
      <c r="G45" s="15"/>
    </row>
    <row r="46" spans="1:7" x14ac:dyDescent="0.25">
      <c r="A46" s="12" t="s">
        <v>1416</v>
      </c>
      <c r="B46" s="30" t="s">
        <v>1417</v>
      </c>
      <c r="C46" s="30" t="s">
        <v>1183</v>
      </c>
      <c r="D46" s="13">
        <v>17958</v>
      </c>
      <c r="E46" s="14">
        <v>50.79</v>
      </c>
      <c r="F46" s="15">
        <v>5.4999999999999997E-3</v>
      </c>
      <c r="G46" s="15"/>
    </row>
    <row r="47" spans="1:7" x14ac:dyDescent="0.25">
      <c r="A47" s="12" t="s">
        <v>1386</v>
      </c>
      <c r="B47" s="30" t="s">
        <v>1387</v>
      </c>
      <c r="C47" s="30" t="s">
        <v>1356</v>
      </c>
      <c r="D47" s="13">
        <v>22246</v>
      </c>
      <c r="E47" s="14">
        <v>50.62</v>
      </c>
      <c r="F47" s="15">
        <v>5.4000000000000003E-3</v>
      </c>
      <c r="G47" s="15"/>
    </row>
    <row r="48" spans="1:7" x14ac:dyDescent="0.25">
      <c r="A48" s="12" t="s">
        <v>1438</v>
      </c>
      <c r="B48" s="30" t="s">
        <v>1439</v>
      </c>
      <c r="C48" s="30" t="s">
        <v>1263</v>
      </c>
      <c r="D48" s="13">
        <v>1776</v>
      </c>
      <c r="E48" s="14">
        <v>50.12</v>
      </c>
      <c r="F48" s="15">
        <v>5.4000000000000003E-3</v>
      </c>
      <c r="G48" s="15"/>
    </row>
    <row r="49" spans="1:7" x14ac:dyDescent="0.25">
      <c r="A49" s="12" t="s">
        <v>1238</v>
      </c>
      <c r="B49" s="30" t="s">
        <v>1239</v>
      </c>
      <c r="C49" s="30" t="s">
        <v>1240</v>
      </c>
      <c r="D49" s="13">
        <v>4856</v>
      </c>
      <c r="E49" s="14">
        <v>49.92</v>
      </c>
      <c r="F49" s="15">
        <v>5.4000000000000003E-3</v>
      </c>
      <c r="G49" s="15"/>
    </row>
    <row r="50" spans="1:7" x14ac:dyDescent="0.25">
      <c r="A50" s="12" t="s">
        <v>2061</v>
      </c>
      <c r="B50" s="30" t="s">
        <v>2062</v>
      </c>
      <c r="C50" s="30" t="s">
        <v>1356</v>
      </c>
      <c r="D50" s="13">
        <v>11076</v>
      </c>
      <c r="E50" s="14">
        <v>49.09</v>
      </c>
      <c r="F50" s="15">
        <v>5.3E-3</v>
      </c>
      <c r="G50" s="15"/>
    </row>
    <row r="51" spans="1:7" x14ac:dyDescent="0.25">
      <c r="A51" s="12" t="s">
        <v>1935</v>
      </c>
      <c r="B51" s="30" t="s">
        <v>1936</v>
      </c>
      <c r="C51" s="30" t="s">
        <v>1271</v>
      </c>
      <c r="D51" s="13">
        <v>7088</v>
      </c>
      <c r="E51" s="14">
        <v>48.86</v>
      </c>
      <c r="F51" s="15">
        <v>5.3E-3</v>
      </c>
      <c r="G51" s="15"/>
    </row>
    <row r="52" spans="1:7" x14ac:dyDescent="0.25">
      <c r="A52" s="12" t="s">
        <v>1821</v>
      </c>
      <c r="B52" s="30" t="s">
        <v>1822</v>
      </c>
      <c r="C52" s="30" t="s">
        <v>1208</v>
      </c>
      <c r="D52" s="13">
        <v>1170</v>
      </c>
      <c r="E52" s="14">
        <v>48.78</v>
      </c>
      <c r="F52" s="15">
        <v>5.1999999999999998E-3</v>
      </c>
      <c r="G52" s="15"/>
    </row>
    <row r="53" spans="1:7" x14ac:dyDescent="0.25">
      <c r="A53" s="12" t="s">
        <v>2063</v>
      </c>
      <c r="B53" s="30" t="s">
        <v>2064</v>
      </c>
      <c r="C53" s="30" t="s">
        <v>1491</v>
      </c>
      <c r="D53" s="13">
        <v>4163</v>
      </c>
      <c r="E53" s="14">
        <v>48.51</v>
      </c>
      <c r="F53" s="15">
        <v>5.1999999999999998E-3</v>
      </c>
      <c r="G53" s="15"/>
    </row>
    <row r="54" spans="1:7" x14ac:dyDescent="0.25">
      <c r="A54" s="12" t="s">
        <v>1868</v>
      </c>
      <c r="B54" s="30" t="s">
        <v>1869</v>
      </c>
      <c r="C54" s="30" t="s">
        <v>1301</v>
      </c>
      <c r="D54" s="13">
        <v>3067</v>
      </c>
      <c r="E54" s="14">
        <v>47.46</v>
      </c>
      <c r="F54" s="15">
        <v>5.1000000000000004E-3</v>
      </c>
      <c r="G54" s="15"/>
    </row>
    <row r="55" spans="1:7" x14ac:dyDescent="0.25">
      <c r="A55" s="12" t="s">
        <v>1352</v>
      </c>
      <c r="B55" s="30" t="s">
        <v>1353</v>
      </c>
      <c r="C55" s="30" t="s">
        <v>1168</v>
      </c>
      <c r="D55" s="13">
        <v>8312</v>
      </c>
      <c r="E55" s="14">
        <v>47.37</v>
      </c>
      <c r="F55" s="15">
        <v>5.1000000000000004E-3</v>
      </c>
      <c r="G55" s="15"/>
    </row>
    <row r="56" spans="1:7" x14ac:dyDescent="0.25">
      <c r="A56" s="12" t="s">
        <v>1504</v>
      </c>
      <c r="B56" s="30" t="s">
        <v>1505</v>
      </c>
      <c r="C56" s="30" t="s">
        <v>1491</v>
      </c>
      <c r="D56" s="13">
        <v>1968</v>
      </c>
      <c r="E56" s="14">
        <v>47.19</v>
      </c>
      <c r="F56" s="15">
        <v>5.1000000000000004E-3</v>
      </c>
      <c r="G56" s="15"/>
    </row>
    <row r="57" spans="1:7" x14ac:dyDescent="0.25">
      <c r="A57" s="12" t="s">
        <v>1795</v>
      </c>
      <c r="B57" s="30" t="s">
        <v>1796</v>
      </c>
      <c r="C57" s="30" t="s">
        <v>1198</v>
      </c>
      <c r="D57" s="13">
        <v>602</v>
      </c>
      <c r="E57" s="14">
        <v>47.02</v>
      </c>
      <c r="F57" s="15">
        <v>5.1000000000000004E-3</v>
      </c>
      <c r="G57" s="15"/>
    </row>
    <row r="58" spans="1:7" x14ac:dyDescent="0.25">
      <c r="A58" s="12" t="s">
        <v>1805</v>
      </c>
      <c r="B58" s="30" t="s">
        <v>1806</v>
      </c>
      <c r="C58" s="30" t="s">
        <v>1301</v>
      </c>
      <c r="D58" s="13">
        <v>1119</v>
      </c>
      <c r="E58" s="14">
        <v>46.45</v>
      </c>
      <c r="F58" s="15">
        <v>5.0000000000000001E-3</v>
      </c>
      <c r="G58" s="15"/>
    </row>
    <row r="59" spans="1:7" x14ac:dyDescent="0.25">
      <c r="A59" s="12" t="s">
        <v>2065</v>
      </c>
      <c r="B59" s="30" t="s">
        <v>2066</v>
      </c>
      <c r="C59" s="30" t="s">
        <v>1208</v>
      </c>
      <c r="D59" s="13">
        <v>31592</v>
      </c>
      <c r="E59" s="14">
        <v>46.36</v>
      </c>
      <c r="F59" s="15">
        <v>5.0000000000000001E-3</v>
      </c>
      <c r="G59" s="15"/>
    </row>
    <row r="60" spans="1:7" x14ac:dyDescent="0.25">
      <c r="A60" s="12" t="s">
        <v>1343</v>
      </c>
      <c r="B60" s="30" t="s">
        <v>1344</v>
      </c>
      <c r="C60" s="30" t="s">
        <v>1345</v>
      </c>
      <c r="D60" s="13">
        <v>4734</v>
      </c>
      <c r="E60" s="14">
        <v>46.27</v>
      </c>
      <c r="F60" s="15">
        <v>5.0000000000000001E-3</v>
      </c>
      <c r="G60" s="15"/>
    </row>
    <row r="61" spans="1:7" x14ac:dyDescent="0.25">
      <c r="A61" s="12" t="s">
        <v>1236</v>
      </c>
      <c r="B61" s="30" t="s">
        <v>1237</v>
      </c>
      <c r="C61" s="30" t="s">
        <v>1226</v>
      </c>
      <c r="D61" s="13">
        <v>32466</v>
      </c>
      <c r="E61" s="14">
        <v>45.73</v>
      </c>
      <c r="F61" s="15">
        <v>4.8999999999999998E-3</v>
      </c>
      <c r="G61" s="15"/>
    </row>
    <row r="62" spans="1:7" x14ac:dyDescent="0.25">
      <c r="A62" s="12" t="s">
        <v>1536</v>
      </c>
      <c r="B62" s="30" t="s">
        <v>1537</v>
      </c>
      <c r="C62" s="30" t="s">
        <v>1331</v>
      </c>
      <c r="D62" s="13">
        <v>455</v>
      </c>
      <c r="E62" s="14">
        <v>45.01</v>
      </c>
      <c r="F62" s="15">
        <v>4.7999999999999996E-3</v>
      </c>
      <c r="G62" s="15"/>
    </row>
    <row r="63" spans="1:7" x14ac:dyDescent="0.25">
      <c r="A63" s="12" t="s">
        <v>1334</v>
      </c>
      <c r="B63" s="30" t="s">
        <v>1335</v>
      </c>
      <c r="C63" s="30" t="s">
        <v>1336</v>
      </c>
      <c r="D63" s="13">
        <v>19735</v>
      </c>
      <c r="E63" s="14">
        <v>44.58</v>
      </c>
      <c r="F63" s="15">
        <v>4.7999999999999996E-3</v>
      </c>
      <c r="G63" s="15"/>
    </row>
    <row r="64" spans="1:7" x14ac:dyDescent="0.25">
      <c r="A64" s="12" t="s">
        <v>1277</v>
      </c>
      <c r="B64" s="30" t="s">
        <v>1278</v>
      </c>
      <c r="C64" s="30" t="s">
        <v>1240</v>
      </c>
      <c r="D64" s="13">
        <v>867</v>
      </c>
      <c r="E64" s="14">
        <v>44.45</v>
      </c>
      <c r="F64" s="15">
        <v>4.7999999999999996E-3</v>
      </c>
      <c r="G64" s="15"/>
    </row>
    <row r="65" spans="1:7" x14ac:dyDescent="0.25">
      <c r="A65" s="12" t="s">
        <v>1862</v>
      </c>
      <c r="B65" s="30" t="s">
        <v>1863</v>
      </c>
      <c r="C65" s="30" t="s">
        <v>1491</v>
      </c>
      <c r="D65" s="13">
        <v>1604</v>
      </c>
      <c r="E65" s="14">
        <v>44.28</v>
      </c>
      <c r="F65" s="15">
        <v>4.7999999999999996E-3</v>
      </c>
      <c r="G65" s="15"/>
    </row>
    <row r="66" spans="1:7" x14ac:dyDescent="0.25">
      <c r="A66" s="12" t="s">
        <v>1860</v>
      </c>
      <c r="B66" s="30" t="s">
        <v>1861</v>
      </c>
      <c r="C66" s="30" t="s">
        <v>1198</v>
      </c>
      <c r="D66" s="13">
        <v>2793</v>
      </c>
      <c r="E66" s="14">
        <v>43.87</v>
      </c>
      <c r="F66" s="15">
        <v>4.7000000000000002E-3</v>
      </c>
      <c r="G66" s="15"/>
    </row>
    <row r="67" spans="1:7" x14ac:dyDescent="0.25">
      <c r="A67" s="12" t="s">
        <v>1284</v>
      </c>
      <c r="B67" s="30" t="s">
        <v>1285</v>
      </c>
      <c r="C67" s="30" t="s">
        <v>1263</v>
      </c>
      <c r="D67" s="13">
        <v>3942</v>
      </c>
      <c r="E67" s="14">
        <v>43.72</v>
      </c>
      <c r="F67" s="15">
        <v>4.7000000000000002E-3</v>
      </c>
      <c r="G67" s="15"/>
    </row>
    <row r="68" spans="1:7" x14ac:dyDescent="0.25">
      <c r="A68" s="12" t="s">
        <v>1926</v>
      </c>
      <c r="B68" s="30" t="s">
        <v>1927</v>
      </c>
      <c r="C68" s="30" t="s">
        <v>1168</v>
      </c>
      <c r="D68" s="13">
        <v>29438</v>
      </c>
      <c r="E68" s="14">
        <v>43.07</v>
      </c>
      <c r="F68" s="15">
        <v>4.5999999999999999E-3</v>
      </c>
      <c r="G68" s="15"/>
    </row>
    <row r="69" spans="1:7" x14ac:dyDescent="0.25">
      <c r="A69" s="12" t="s">
        <v>1261</v>
      </c>
      <c r="B69" s="30" t="s">
        <v>1262</v>
      </c>
      <c r="C69" s="30" t="s">
        <v>1263</v>
      </c>
      <c r="D69" s="13">
        <v>640</v>
      </c>
      <c r="E69" s="14">
        <v>42.78</v>
      </c>
      <c r="F69" s="15">
        <v>4.5999999999999999E-3</v>
      </c>
      <c r="G69" s="15"/>
    </row>
    <row r="70" spans="1:7" x14ac:dyDescent="0.25">
      <c r="A70" s="12" t="s">
        <v>1414</v>
      </c>
      <c r="B70" s="30" t="s">
        <v>1415</v>
      </c>
      <c r="C70" s="30" t="s">
        <v>1301</v>
      </c>
      <c r="D70" s="13">
        <v>2041</v>
      </c>
      <c r="E70" s="14">
        <v>42.23</v>
      </c>
      <c r="F70" s="15">
        <v>4.4999999999999997E-3</v>
      </c>
      <c r="G70" s="15"/>
    </row>
    <row r="71" spans="1:7" x14ac:dyDescent="0.25">
      <c r="A71" s="12" t="s">
        <v>1516</v>
      </c>
      <c r="B71" s="30" t="s">
        <v>1517</v>
      </c>
      <c r="C71" s="30" t="s">
        <v>1304</v>
      </c>
      <c r="D71" s="13">
        <v>24842</v>
      </c>
      <c r="E71" s="14">
        <v>42.21</v>
      </c>
      <c r="F71" s="15">
        <v>4.4999999999999997E-3</v>
      </c>
      <c r="G71" s="15"/>
    </row>
    <row r="72" spans="1:7" x14ac:dyDescent="0.25">
      <c r="A72" s="12" t="s">
        <v>2067</v>
      </c>
      <c r="B72" s="30" t="s">
        <v>2068</v>
      </c>
      <c r="C72" s="30" t="s">
        <v>1183</v>
      </c>
      <c r="D72" s="13">
        <v>46831</v>
      </c>
      <c r="E72" s="14">
        <v>41.28</v>
      </c>
      <c r="F72" s="15">
        <v>4.4000000000000003E-3</v>
      </c>
      <c r="G72" s="15"/>
    </row>
    <row r="73" spans="1:7" x14ac:dyDescent="0.25">
      <c r="A73" s="12" t="s">
        <v>1390</v>
      </c>
      <c r="B73" s="30" t="s">
        <v>1391</v>
      </c>
      <c r="C73" s="30" t="s">
        <v>1266</v>
      </c>
      <c r="D73" s="13">
        <v>4231</v>
      </c>
      <c r="E73" s="14">
        <v>41.03</v>
      </c>
      <c r="F73" s="15">
        <v>4.4000000000000003E-3</v>
      </c>
      <c r="G73" s="15"/>
    </row>
    <row r="74" spans="1:7" x14ac:dyDescent="0.25">
      <c r="A74" s="12" t="s">
        <v>1175</v>
      </c>
      <c r="B74" s="30" t="s">
        <v>1176</v>
      </c>
      <c r="C74" s="30" t="s">
        <v>1177</v>
      </c>
      <c r="D74" s="13">
        <v>15368</v>
      </c>
      <c r="E74" s="14">
        <v>40.659999999999997</v>
      </c>
      <c r="F74" s="15">
        <v>4.4000000000000003E-3</v>
      </c>
      <c r="G74" s="15"/>
    </row>
    <row r="75" spans="1:7" x14ac:dyDescent="0.25">
      <c r="A75" s="12" t="s">
        <v>1178</v>
      </c>
      <c r="B75" s="30" t="s">
        <v>1179</v>
      </c>
      <c r="C75" s="30" t="s">
        <v>1180</v>
      </c>
      <c r="D75" s="13">
        <v>8985</v>
      </c>
      <c r="E75" s="14">
        <v>39.24</v>
      </c>
      <c r="F75" s="15">
        <v>4.1999999999999997E-3</v>
      </c>
      <c r="G75" s="15"/>
    </row>
    <row r="76" spans="1:7" x14ac:dyDescent="0.25">
      <c r="A76" s="12" t="s">
        <v>1332</v>
      </c>
      <c r="B76" s="30" t="s">
        <v>1333</v>
      </c>
      <c r="C76" s="30" t="s">
        <v>1188</v>
      </c>
      <c r="D76" s="13">
        <v>2018</v>
      </c>
      <c r="E76" s="14">
        <v>38.81</v>
      </c>
      <c r="F76" s="15">
        <v>4.1999999999999997E-3</v>
      </c>
      <c r="G76" s="15"/>
    </row>
    <row r="77" spans="1:7" x14ac:dyDescent="0.25">
      <c r="A77" s="12" t="s">
        <v>1199</v>
      </c>
      <c r="B77" s="30" t="s">
        <v>1200</v>
      </c>
      <c r="C77" s="30" t="s">
        <v>1168</v>
      </c>
      <c r="D77" s="13">
        <v>2605</v>
      </c>
      <c r="E77" s="14">
        <v>38.42</v>
      </c>
      <c r="F77" s="15">
        <v>4.1000000000000003E-3</v>
      </c>
      <c r="G77" s="15"/>
    </row>
    <row r="78" spans="1:7" x14ac:dyDescent="0.25">
      <c r="A78" s="12" t="s">
        <v>2069</v>
      </c>
      <c r="B78" s="30" t="s">
        <v>2070</v>
      </c>
      <c r="C78" s="30" t="s">
        <v>1226</v>
      </c>
      <c r="D78" s="13">
        <v>5972</v>
      </c>
      <c r="E78" s="14">
        <v>38.25</v>
      </c>
      <c r="F78" s="15">
        <v>4.1000000000000003E-3</v>
      </c>
      <c r="G78" s="15"/>
    </row>
    <row r="79" spans="1:7" x14ac:dyDescent="0.25">
      <c r="A79" s="12" t="s">
        <v>1339</v>
      </c>
      <c r="B79" s="30" t="s">
        <v>1340</v>
      </c>
      <c r="C79" s="30" t="s">
        <v>1250</v>
      </c>
      <c r="D79" s="13">
        <v>2894</v>
      </c>
      <c r="E79" s="14">
        <v>38.22</v>
      </c>
      <c r="F79" s="15">
        <v>4.1000000000000003E-3</v>
      </c>
      <c r="G79" s="15"/>
    </row>
    <row r="80" spans="1:7" x14ac:dyDescent="0.25">
      <c r="A80" s="12" t="s">
        <v>1408</v>
      </c>
      <c r="B80" s="30" t="s">
        <v>1409</v>
      </c>
      <c r="C80" s="30" t="s">
        <v>1301</v>
      </c>
      <c r="D80" s="13">
        <v>804</v>
      </c>
      <c r="E80" s="14">
        <v>38.19</v>
      </c>
      <c r="F80" s="15">
        <v>4.1000000000000003E-3</v>
      </c>
      <c r="G80" s="15"/>
    </row>
    <row r="81" spans="1:7" x14ac:dyDescent="0.25">
      <c r="A81" s="12" t="s">
        <v>1295</v>
      </c>
      <c r="B81" s="30" t="s">
        <v>1296</v>
      </c>
      <c r="C81" s="30" t="s">
        <v>1198</v>
      </c>
      <c r="D81" s="13">
        <v>1434</v>
      </c>
      <c r="E81" s="14">
        <v>37.53</v>
      </c>
      <c r="F81" s="15">
        <v>4.0000000000000001E-3</v>
      </c>
      <c r="G81" s="15"/>
    </row>
    <row r="82" spans="1:7" x14ac:dyDescent="0.25">
      <c r="A82" s="12" t="s">
        <v>1807</v>
      </c>
      <c r="B82" s="30" t="s">
        <v>1808</v>
      </c>
      <c r="C82" s="30" t="s">
        <v>1183</v>
      </c>
      <c r="D82" s="13">
        <v>7384</v>
      </c>
      <c r="E82" s="14">
        <v>37.53</v>
      </c>
      <c r="F82" s="15">
        <v>4.0000000000000001E-3</v>
      </c>
      <c r="G82" s="15"/>
    </row>
    <row r="83" spans="1:7" x14ac:dyDescent="0.25">
      <c r="A83" s="12" t="s">
        <v>2071</v>
      </c>
      <c r="B83" s="30" t="s">
        <v>2072</v>
      </c>
      <c r="C83" s="30" t="s">
        <v>1274</v>
      </c>
      <c r="D83" s="13">
        <v>23656</v>
      </c>
      <c r="E83" s="14">
        <v>37.119999999999997</v>
      </c>
      <c r="F83" s="15">
        <v>4.0000000000000001E-3</v>
      </c>
      <c r="G83" s="15"/>
    </row>
    <row r="84" spans="1:7" x14ac:dyDescent="0.25">
      <c r="A84" s="12" t="s">
        <v>1941</v>
      </c>
      <c r="B84" s="30" t="s">
        <v>1942</v>
      </c>
      <c r="C84" s="30" t="s">
        <v>1326</v>
      </c>
      <c r="D84" s="13">
        <v>8995</v>
      </c>
      <c r="E84" s="14">
        <v>36.700000000000003</v>
      </c>
      <c r="F84" s="15">
        <v>3.8999999999999998E-3</v>
      </c>
      <c r="G84" s="15"/>
    </row>
    <row r="85" spans="1:7" x14ac:dyDescent="0.25">
      <c r="A85" s="12" t="s">
        <v>1424</v>
      </c>
      <c r="B85" s="30" t="s">
        <v>1425</v>
      </c>
      <c r="C85" s="30" t="s">
        <v>1331</v>
      </c>
      <c r="D85" s="13">
        <v>1394</v>
      </c>
      <c r="E85" s="14">
        <v>36.65</v>
      </c>
      <c r="F85" s="15">
        <v>3.8999999999999998E-3</v>
      </c>
      <c r="G85" s="15"/>
    </row>
    <row r="86" spans="1:7" x14ac:dyDescent="0.25">
      <c r="A86" s="12" t="s">
        <v>1512</v>
      </c>
      <c r="B86" s="30" t="s">
        <v>1513</v>
      </c>
      <c r="C86" s="30" t="s">
        <v>1461</v>
      </c>
      <c r="D86" s="13">
        <v>1406</v>
      </c>
      <c r="E86" s="14">
        <v>36.5</v>
      </c>
      <c r="F86" s="15">
        <v>3.8999999999999998E-3</v>
      </c>
      <c r="G86" s="15"/>
    </row>
    <row r="87" spans="1:7" x14ac:dyDescent="0.25">
      <c r="A87" s="12" t="s">
        <v>1456</v>
      </c>
      <c r="B87" s="30" t="s">
        <v>1457</v>
      </c>
      <c r="C87" s="30" t="s">
        <v>1458</v>
      </c>
      <c r="D87" s="13">
        <v>106</v>
      </c>
      <c r="E87" s="14">
        <v>36.369999999999997</v>
      </c>
      <c r="F87" s="15">
        <v>3.8999999999999998E-3</v>
      </c>
      <c r="G87" s="15"/>
    </row>
    <row r="88" spans="1:7" x14ac:dyDescent="0.25">
      <c r="A88" s="12" t="s">
        <v>1248</v>
      </c>
      <c r="B88" s="30" t="s">
        <v>1249</v>
      </c>
      <c r="C88" s="30" t="s">
        <v>1250</v>
      </c>
      <c r="D88" s="13">
        <v>42731</v>
      </c>
      <c r="E88" s="14">
        <v>35.89</v>
      </c>
      <c r="F88" s="15">
        <v>3.8999999999999998E-3</v>
      </c>
      <c r="G88" s="15"/>
    </row>
    <row r="89" spans="1:7" x14ac:dyDescent="0.25">
      <c r="A89" s="12" t="s">
        <v>1348</v>
      </c>
      <c r="B89" s="30" t="s">
        <v>1349</v>
      </c>
      <c r="C89" s="30" t="s">
        <v>1243</v>
      </c>
      <c r="D89" s="13">
        <v>12950</v>
      </c>
      <c r="E89" s="14">
        <v>35.409999999999997</v>
      </c>
      <c r="F89" s="15">
        <v>3.8E-3</v>
      </c>
      <c r="G89" s="15"/>
    </row>
    <row r="90" spans="1:7" x14ac:dyDescent="0.25">
      <c r="A90" s="12" t="s">
        <v>1872</v>
      </c>
      <c r="B90" s="30" t="s">
        <v>1873</v>
      </c>
      <c r="C90" s="30" t="s">
        <v>1214</v>
      </c>
      <c r="D90" s="13">
        <v>446</v>
      </c>
      <c r="E90" s="14">
        <v>35.28</v>
      </c>
      <c r="F90" s="15">
        <v>3.8E-3</v>
      </c>
      <c r="G90" s="15"/>
    </row>
    <row r="91" spans="1:7" x14ac:dyDescent="0.25">
      <c r="A91" s="12" t="s">
        <v>1778</v>
      </c>
      <c r="B91" s="30" t="s">
        <v>1779</v>
      </c>
      <c r="C91" s="30" t="s">
        <v>1274</v>
      </c>
      <c r="D91" s="13">
        <v>20939</v>
      </c>
      <c r="E91" s="14">
        <v>34.64</v>
      </c>
      <c r="F91" s="15">
        <v>3.7000000000000002E-3</v>
      </c>
      <c r="G91" s="15"/>
    </row>
    <row r="92" spans="1:7" x14ac:dyDescent="0.25">
      <c r="A92" s="12" t="s">
        <v>1498</v>
      </c>
      <c r="B92" s="30" t="s">
        <v>1499</v>
      </c>
      <c r="C92" s="30" t="s">
        <v>1208</v>
      </c>
      <c r="D92" s="13">
        <v>2138</v>
      </c>
      <c r="E92" s="14">
        <v>34.08</v>
      </c>
      <c r="F92" s="15">
        <v>3.7000000000000002E-3</v>
      </c>
      <c r="G92" s="15"/>
    </row>
    <row r="93" spans="1:7" x14ac:dyDescent="0.25">
      <c r="A93" s="12" t="s">
        <v>1172</v>
      </c>
      <c r="B93" s="30" t="s">
        <v>1173</v>
      </c>
      <c r="C93" s="30" t="s">
        <v>1174</v>
      </c>
      <c r="D93" s="13">
        <v>1033</v>
      </c>
      <c r="E93" s="14">
        <v>33.94</v>
      </c>
      <c r="F93" s="15">
        <v>3.5999999999999999E-3</v>
      </c>
      <c r="G93" s="15"/>
    </row>
    <row r="94" spans="1:7" x14ac:dyDescent="0.25">
      <c r="A94" s="12" t="s">
        <v>1400</v>
      </c>
      <c r="B94" s="30" t="s">
        <v>1401</v>
      </c>
      <c r="C94" s="30" t="s">
        <v>1208</v>
      </c>
      <c r="D94" s="13">
        <v>5224</v>
      </c>
      <c r="E94" s="14">
        <v>33.85</v>
      </c>
      <c r="F94" s="15">
        <v>3.5999999999999999E-3</v>
      </c>
      <c r="G94" s="15"/>
    </row>
    <row r="95" spans="1:7" x14ac:dyDescent="0.25">
      <c r="A95" s="12" t="s">
        <v>2073</v>
      </c>
      <c r="B95" s="30" t="s">
        <v>2074</v>
      </c>
      <c r="C95" s="30" t="s">
        <v>1177</v>
      </c>
      <c r="D95" s="13">
        <v>6179</v>
      </c>
      <c r="E95" s="14">
        <v>33.770000000000003</v>
      </c>
      <c r="F95" s="15">
        <v>3.5999999999999999E-3</v>
      </c>
      <c r="G95" s="15"/>
    </row>
    <row r="96" spans="1:7" x14ac:dyDescent="0.25">
      <c r="A96" s="12" t="s">
        <v>1447</v>
      </c>
      <c r="B96" s="30" t="s">
        <v>1448</v>
      </c>
      <c r="C96" s="30" t="s">
        <v>1274</v>
      </c>
      <c r="D96" s="13">
        <v>869</v>
      </c>
      <c r="E96" s="14">
        <v>33.729999999999997</v>
      </c>
      <c r="F96" s="15">
        <v>3.5999999999999999E-3</v>
      </c>
      <c r="G96" s="15"/>
    </row>
    <row r="97" spans="1:7" x14ac:dyDescent="0.25">
      <c r="A97" s="12" t="s">
        <v>1434</v>
      </c>
      <c r="B97" s="30" t="s">
        <v>1435</v>
      </c>
      <c r="C97" s="30" t="s">
        <v>1331</v>
      </c>
      <c r="D97" s="13">
        <v>720</v>
      </c>
      <c r="E97" s="14">
        <v>32.51</v>
      </c>
      <c r="F97" s="15">
        <v>3.5000000000000001E-3</v>
      </c>
      <c r="G97" s="15"/>
    </row>
    <row r="98" spans="1:7" x14ac:dyDescent="0.25">
      <c r="A98" s="12" t="s">
        <v>1449</v>
      </c>
      <c r="B98" s="30" t="s">
        <v>1450</v>
      </c>
      <c r="C98" s="30" t="s">
        <v>1263</v>
      </c>
      <c r="D98" s="13">
        <v>11054</v>
      </c>
      <c r="E98" s="14">
        <v>32.17</v>
      </c>
      <c r="F98" s="15">
        <v>3.5000000000000001E-3</v>
      </c>
      <c r="G98" s="15"/>
    </row>
    <row r="99" spans="1:7" x14ac:dyDescent="0.25">
      <c r="A99" s="12" t="s">
        <v>1524</v>
      </c>
      <c r="B99" s="30" t="s">
        <v>1525</v>
      </c>
      <c r="C99" s="30" t="s">
        <v>1331</v>
      </c>
      <c r="D99" s="13">
        <v>1453</v>
      </c>
      <c r="E99" s="14">
        <v>31.84</v>
      </c>
      <c r="F99" s="15">
        <v>3.3999999999999998E-3</v>
      </c>
      <c r="G99" s="15"/>
    </row>
    <row r="100" spans="1:7" x14ac:dyDescent="0.25">
      <c r="A100" s="12" t="s">
        <v>1801</v>
      </c>
      <c r="B100" s="30" t="s">
        <v>1802</v>
      </c>
      <c r="C100" s="30" t="s">
        <v>1168</v>
      </c>
      <c r="D100" s="13">
        <v>6047</v>
      </c>
      <c r="E100" s="14">
        <v>31.76</v>
      </c>
      <c r="F100" s="15">
        <v>3.3999999999999998E-3</v>
      </c>
      <c r="G100" s="15"/>
    </row>
    <row r="101" spans="1:7" x14ac:dyDescent="0.25">
      <c r="A101" s="12" t="s">
        <v>1374</v>
      </c>
      <c r="B101" s="30" t="s">
        <v>1375</v>
      </c>
      <c r="C101" s="30" t="s">
        <v>1198</v>
      </c>
      <c r="D101" s="13">
        <v>2461</v>
      </c>
      <c r="E101" s="14">
        <v>31.35</v>
      </c>
      <c r="F101" s="15">
        <v>3.3999999999999998E-3</v>
      </c>
      <c r="G101" s="15"/>
    </row>
    <row r="102" spans="1:7" x14ac:dyDescent="0.25">
      <c r="A102" s="12" t="s">
        <v>1780</v>
      </c>
      <c r="B102" s="30" t="s">
        <v>1781</v>
      </c>
      <c r="C102" s="30" t="s">
        <v>1183</v>
      </c>
      <c r="D102" s="13">
        <v>2905</v>
      </c>
      <c r="E102" s="14">
        <v>31.31</v>
      </c>
      <c r="F102" s="15">
        <v>3.3999999999999998E-3</v>
      </c>
      <c r="G102" s="15"/>
    </row>
    <row r="103" spans="1:7" x14ac:dyDescent="0.25">
      <c r="A103" s="12" t="s">
        <v>1426</v>
      </c>
      <c r="B103" s="30" t="s">
        <v>1427</v>
      </c>
      <c r="C103" s="30" t="s">
        <v>1198</v>
      </c>
      <c r="D103" s="13">
        <v>404</v>
      </c>
      <c r="E103" s="14">
        <v>31</v>
      </c>
      <c r="F103" s="15">
        <v>3.3E-3</v>
      </c>
      <c r="G103" s="15"/>
    </row>
    <row r="104" spans="1:7" x14ac:dyDescent="0.25">
      <c r="A104" s="12" t="s">
        <v>1774</v>
      </c>
      <c r="B104" s="30" t="s">
        <v>1775</v>
      </c>
      <c r="C104" s="30" t="s">
        <v>1240</v>
      </c>
      <c r="D104" s="13">
        <v>480</v>
      </c>
      <c r="E104" s="14">
        <v>30.84</v>
      </c>
      <c r="F104" s="15">
        <v>3.3E-3</v>
      </c>
      <c r="G104" s="15"/>
    </row>
    <row r="105" spans="1:7" x14ac:dyDescent="0.25">
      <c r="A105" s="12" t="s">
        <v>1428</v>
      </c>
      <c r="B105" s="30" t="s">
        <v>1429</v>
      </c>
      <c r="C105" s="30" t="s">
        <v>1221</v>
      </c>
      <c r="D105" s="13">
        <v>6608</v>
      </c>
      <c r="E105" s="14">
        <v>30.65</v>
      </c>
      <c r="F105" s="15">
        <v>3.3E-3</v>
      </c>
      <c r="G105" s="15"/>
    </row>
    <row r="106" spans="1:7" x14ac:dyDescent="0.25">
      <c r="A106" s="12" t="s">
        <v>1496</v>
      </c>
      <c r="B106" s="30" t="s">
        <v>1497</v>
      </c>
      <c r="C106" s="30" t="s">
        <v>1240</v>
      </c>
      <c r="D106" s="13">
        <v>2068</v>
      </c>
      <c r="E106" s="14">
        <v>30.61</v>
      </c>
      <c r="F106" s="15">
        <v>3.3E-3</v>
      </c>
      <c r="G106" s="15"/>
    </row>
    <row r="107" spans="1:7" x14ac:dyDescent="0.25">
      <c r="A107" s="12" t="s">
        <v>1378</v>
      </c>
      <c r="B107" s="30" t="s">
        <v>1379</v>
      </c>
      <c r="C107" s="30" t="s">
        <v>1271</v>
      </c>
      <c r="D107" s="13">
        <v>1369</v>
      </c>
      <c r="E107" s="14">
        <v>30.51</v>
      </c>
      <c r="F107" s="15">
        <v>3.3E-3</v>
      </c>
      <c r="G107" s="15"/>
    </row>
    <row r="108" spans="1:7" x14ac:dyDescent="0.25">
      <c r="A108" s="12" t="s">
        <v>1224</v>
      </c>
      <c r="B108" s="30" t="s">
        <v>1225</v>
      </c>
      <c r="C108" s="30" t="s">
        <v>1226</v>
      </c>
      <c r="D108" s="13">
        <v>24963</v>
      </c>
      <c r="E108" s="14">
        <v>30.26</v>
      </c>
      <c r="F108" s="15">
        <v>3.3E-3</v>
      </c>
      <c r="G108" s="15"/>
    </row>
    <row r="109" spans="1:7" x14ac:dyDescent="0.25">
      <c r="A109" s="12" t="s">
        <v>1293</v>
      </c>
      <c r="B109" s="30" t="s">
        <v>1294</v>
      </c>
      <c r="C109" s="30" t="s">
        <v>1226</v>
      </c>
      <c r="D109" s="13">
        <v>3758</v>
      </c>
      <c r="E109" s="14">
        <v>30.07</v>
      </c>
      <c r="F109" s="15">
        <v>3.2000000000000002E-3</v>
      </c>
      <c r="G109" s="15"/>
    </row>
    <row r="110" spans="1:7" x14ac:dyDescent="0.25">
      <c r="A110" s="12" t="s">
        <v>2075</v>
      </c>
      <c r="B110" s="30" t="s">
        <v>2076</v>
      </c>
      <c r="C110" s="30" t="s">
        <v>1345</v>
      </c>
      <c r="D110" s="13">
        <v>6346</v>
      </c>
      <c r="E110" s="14">
        <v>30.02</v>
      </c>
      <c r="F110" s="15">
        <v>3.2000000000000002E-3</v>
      </c>
      <c r="G110" s="15"/>
    </row>
    <row r="111" spans="1:7" x14ac:dyDescent="0.25">
      <c r="A111" s="12" t="s">
        <v>1368</v>
      </c>
      <c r="B111" s="30" t="s">
        <v>1369</v>
      </c>
      <c r="C111" s="30" t="s">
        <v>1271</v>
      </c>
      <c r="D111" s="13">
        <v>5702</v>
      </c>
      <c r="E111" s="14">
        <v>29.56</v>
      </c>
      <c r="F111" s="15">
        <v>3.2000000000000002E-3</v>
      </c>
      <c r="G111" s="15"/>
    </row>
    <row r="112" spans="1:7" x14ac:dyDescent="0.25">
      <c r="A112" s="12" t="s">
        <v>1451</v>
      </c>
      <c r="B112" s="30" t="s">
        <v>1452</v>
      </c>
      <c r="C112" s="30" t="s">
        <v>1453</v>
      </c>
      <c r="D112" s="13">
        <v>2478</v>
      </c>
      <c r="E112" s="14">
        <v>29.49</v>
      </c>
      <c r="F112" s="15">
        <v>3.2000000000000002E-3</v>
      </c>
      <c r="G112" s="15"/>
    </row>
    <row r="113" spans="1:7" x14ac:dyDescent="0.25">
      <c r="A113" s="12" t="s">
        <v>1477</v>
      </c>
      <c r="B113" s="30" t="s">
        <v>1478</v>
      </c>
      <c r="C113" s="30" t="s">
        <v>1208</v>
      </c>
      <c r="D113" s="13">
        <v>10240</v>
      </c>
      <c r="E113" s="14">
        <v>29.02</v>
      </c>
      <c r="F113" s="15">
        <v>3.0999999999999999E-3</v>
      </c>
      <c r="G113" s="15"/>
    </row>
    <row r="114" spans="1:7" x14ac:dyDescent="0.25">
      <c r="A114" s="12" t="s">
        <v>1508</v>
      </c>
      <c r="B114" s="30" t="s">
        <v>1509</v>
      </c>
      <c r="C114" s="30" t="s">
        <v>1205</v>
      </c>
      <c r="D114" s="13">
        <v>5756</v>
      </c>
      <c r="E114" s="14">
        <v>29</v>
      </c>
      <c r="F114" s="15">
        <v>3.0999999999999999E-3</v>
      </c>
      <c r="G114" s="15"/>
    </row>
    <row r="115" spans="1:7" x14ac:dyDescent="0.25">
      <c r="A115" s="12" t="s">
        <v>1286</v>
      </c>
      <c r="B115" s="30" t="s">
        <v>1287</v>
      </c>
      <c r="C115" s="30" t="s">
        <v>1191</v>
      </c>
      <c r="D115" s="13">
        <v>14114</v>
      </c>
      <c r="E115" s="14">
        <v>28.95</v>
      </c>
      <c r="F115" s="15">
        <v>3.0999999999999999E-3</v>
      </c>
      <c r="G115" s="15"/>
    </row>
    <row r="116" spans="1:7" x14ac:dyDescent="0.25">
      <c r="A116" s="12" t="s">
        <v>1346</v>
      </c>
      <c r="B116" s="30" t="s">
        <v>1347</v>
      </c>
      <c r="C116" s="30" t="s">
        <v>1198</v>
      </c>
      <c r="D116" s="13">
        <v>5558</v>
      </c>
      <c r="E116" s="14">
        <v>28.82</v>
      </c>
      <c r="F116" s="15">
        <v>3.0999999999999999E-3</v>
      </c>
      <c r="G116" s="15"/>
    </row>
    <row r="117" spans="1:7" x14ac:dyDescent="0.25">
      <c r="A117" s="12" t="s">
        <v>2077</v>
      </c>
      <c r="B117" s="30" t="s">
        <v>2078</v>
      </c>
      <c r="C117" s="30" t="s">
        <v>1310</v>
      </c>
      <c r="D117" s="13">
        <v>422</v>
      </c>
      <c r="E117" s="14">
        <v>28.4</v>
      </c>
      <c r="F117" s="15">
        <v>3.0999999999999999E-3</v>
      </c>
      <c r="G117" s="15"/>
    </row>
    <row r="118" spans="1:7" x14ac:dyDescent="0.25">
      <c r="A118" s="12" t="s">
        <v>1815</v>
      </c>
      <c r="B118" s="30" t="s">
        <v>1816</v>
      </c>
      <c r="C118" s="30" t="s">
        <v>1491</v>
      </c>
      <c r="D118" s="13">
        <v>2423</v>
      </c>
      <c r="E118" s="14">
        <v>28.27</v>
      </c>
      <c r="F118" s="15">
        <v>3.0000000000000001E-3</v>
      </c>
      <c r="G118" s="15"/>
    </row>
    <row r="119" spans="1:7" x14ac:dyDescent="0.25">
      <c r="A119" s="12" t="s">
        <v>1186</v>
      </c>
      <c r="B119" s="30" t="s">
        <v>1187</v>
      </c>
      <c r="C119" s="30" t="s">
        <v>1188</v>
      </c>
      <c r="D119" s="13">
        <v>11168</v>
      </c>
      <c r="E119" s="14">
        <v>28.23</v>
      </c>
      <c r="F119" s="15">
        <v>3.0000000000000001E-3</v>
      </c>
      <c r="G119" s="15"/>
    </row>
    <row r="120" spans="1:7" x14ac:dyDescent="0.25">
      <c r="A120" s="12" t="s">
        <v>2079</v>
      </c>
      <c r="B120" s="30" t="s">
        <v>2080</v>
      </c>
      <c r="C120" s="30" t="s">
        <v>1168</v>
      </c>
      <c r="D120" s="13">
        <v>21225</v>
      </c>
      <c r="E120" s="14">
        <v>27.9</v>
      </c>
      <c r="F120" s="15">
        <v>3.0000000000000001E-3</v>
      </c>
      <c r="G120" s="15"/>
    </row>
    <row r="121" spans="1:7" x14ac:dyDescent="0.25">
      <c r="A121" s="12" t="s">
        <v>1418</v>
      </c>
      <c r="B121" s="30" t="s">
        <v>1419</v>
      </c>
      <c r="C121" s="30" t="s">
        <v>1240</v>
      </c>
      <c r="D121" s="13">
        <v>2322</v>
      </c>
      <c r="E121" s="14">
        <v>27.71</v>
      </c>
      <c r="F121" s="15">
        <v>3.0000000000000001E-3</v>
      </c>
      <c r="G121" s="15"/>
    </row>
    <row r="122" spans="1:7" x14ac:dyDescent="0.25">
      <c r="A122" s="12" t="s">
        <v>1532</v>
      </c>
      <c r="B122" s="30" t="s">
        <v>1533</v>
      </c>
      <c r="C122" s="30" t="s">
        <v>1240</v>
      </c>
      <c r="D122" s="13">
        <v>6790</v>
      </c>
      <c r="E122" s="14">
        <v>27.57</v>
      </c>
      <c r="F122" s="15">
        <v>3.0000000000000001E-3</v>
      </c>
      <c r="G122" s="15"/>
    </row>
    <row r="123" spans="1:7" x14ac:dyDescent="0.25">
      <c r="A123" s="12" t="s">
        <v>1370</v>
      </c>
      <c r="B123" s="30" t="s">
        <v>1371</v>
      </c>
      <c r="C123" s="30" t="s">
        <v>1266</v>
      </c>
      <c r="D123" s="13">
        <v>1775</v>
      </c>
      <c r="E123" s="14">
        <v>27.56</v>
      </c>
      <c r="F123" s="15">
        <v>3.0000000000000001E-3</v>
      </c>
      <c r="G123" s="15"/>
    </row>
    <row r="124" spans="1:7" x14ac:dyDescent="0.25">
      <c r="A124" s="12" t="s">
        <v>1337</v>
      </c>
      <c r="B124" s="30" t="s">
        <v>1338</v>
      </c>
      <c r="C124" s="30" t="s">
        <v>1331</v>
      </c>
      <c r="D124" s="13">
        <v>1360</v>
      </c>
      <c r="E124" s="14">
        <v>27.54</v>
      </c>
      <c r="F124" s="15">
        <v>3.0000000000000001E-3</v>
      </c>
      <c r="G124" s="15"/>
    </row>
    <row r="125" spans="1:7" x14ac:dyDescent="0.25">
      <c r="A125" s="12" t="s">
        <v>2081</v>
      </c>
      <c r="B125" s="30" t="s">
        <v>2082</v>
      </c>
      <c r="C125" s="30" t="s">
        <v>1183</v>
      </c>
      <c r="D125" s="13">
        <v>1436</v>
      </c>
      <c r="E125" s="14">
        <v>27.21</v>
      </c>
      <c r="F125" s="15">
        <v>2.8999999999999998E-3</v>
      </c>
      <c r="G125" s="15"/>
    </row>
    <row r="126" spans="1:7" x14ac:dyDescent="0.25">
      <c r="A126" s="12" t="s">
        <v>1489</v>
      </c>
      <c r="B126" s="30" t="s">
        <v>1490</v>
      </c>
      <c r="C126" s="30" t="s">
        <v>1491</v>
      </c>
      <c r="D126" s="13">
        <v>2009</v>
      </c>
      <c r="E126" s="14">
        <v>27.01</v>
      </c>
      <c r="F126" s="15">
        <v>2.8999999999999998E-3</v>
      </c>
      <c r="G126" s="15"/>
    </row>
    <row r="127" spans="1:7" x14ac:dyDescent="0.25">
      <c r="A127" s="12" t="s">
        <v>1420</v>
      </c>
      <c r="B127" s="30" t="s">
        <v>1421</v>
      </c>
      <c r="C127" s="30" t="s">
        <v>1208</v>
      </c>
      <c r="D127" s="13">
        <v>1095</v>
      </c>
      <c r="E127" s="14">
        <v>26.7</v>
      </c>
      <c r="F127" s="15">
        <v>2.8999999999999998E-3</v>
      </c>
      <c r="G127" s="15"/>
    </row>
    <row r="128" spans="1:7" x14ac:dyDescent="0.25">
      <c r="A128" s="12" t="s">
        <v>2083</v>
      </c>
      <c r="B128" s="30" t="s">
        <v>2084</v>
      </c>
      <c r="C128" s="30" t="s">
        <v>1323</v>
      </c>
      <c r="D128" s="13">
        <v>1894</v>
      </c>
      <c r="E128" s="14">
        <v>26.68</v>
      </c>
      <c r="F128" s="15">
        <v>2.8999999999999998E-3</v>
      </c>
      <c r="G128" s="15"/>
    </row>
    <row r="129" spans="1:7" x14ac:dyDescent="0.25">
      <c r="A129" s="12" t="s">
        <v>1402</v>
      </c>
      <c r="B129" s="30" t="s">
        <v>1403</v>
      </c>
      <c r="C129" s="30" t="s">
        <v>1240</v>
      </c>
      <c r="D129" s="13">
        <v>92</v>
      </c>
      <c r="E129" s="14">
        <v>26.16</v>
      </c>
      <c r="F129" s="15">
        <v>2.8E-3</v>
      </c>
      <c r="G129" s="15"/>
    </row>
    <row r="130" spans="1:7" x14ac:dyDescent="0.25">
      <c r="A130" s="12" t="s">
        <v>1313</v>
      </c>
      <c r="B130" s="30" t="s">
        <v>1314</v>
      </c>
      <c r="C130" s="30" t="s">
        <v>1310</v>
      </c>
      <c r="D130" s="13">
        <v>1178</v>
      </c>
      <c r="E130" s="14">
        <v>26.07</v>
      </c>
      <c r="F130" s="15">
        <v>2.8E-3</v>
      </c>
      <c r="G130" s="15"/>
    </row>
    <row r="131" spans="1:7" x14ac:dyDescent="0.25">
      <c r="A131" s="12" t="s">
        <v>1518</v>
      </c>
      <c r="B131" s="30" t="s">
        <v>1519</v>
      </c>
      <c r="C131" s="30" t="s">
        <v>1243</v>
      </c>
      <c r="D131" s="13">
        <v>6043</v>
      </c>
      <c r="E131" s="14">
        <v>25.74</v>
      </c>
      <c r="F131" s="15">
        <v>2.8E-3</v>
      </c>
      <c r="G131" s="15"/>
    </row>
    <row r="132" spans="1:7" x14ac:dyDescent="0.25">
      <c r="A132" s="12" t="s">
        <v>1229</v>
      </c>
      <c r="B132" s="30" t="s">
        <v>1230</v>
      </c>
      <c r="C132" s="30" t="s">
        <v>1231</v>
      </c>
      <c r="D132" s="13">
        <v>15922</v>
      </c>
      <c r="E132" s="14">
        <v>25.63</v>
      </c>
      <c r="F132" s="15">
        <v>2.8E-3</v>
      </c>
      <c r="G132" s="15"/>
    </row>
    <row r="133" spans="1:7" x14ac:dyDescent="0.25">
      <c r="A133" s="12" t="s">
        <v>1279</v>
      </c>
      <c r="B133" s="30" t="s">
        <v>1280</v>
      </c>
      <c r="C133" s="30" t="s">
        <v>1168</v>
      </c>
      <c r="D133" s="13">
        <v>13073</v>
      </c>
      <c r="E133" s="14">
        <v>25.57</v>
      </c>
      <c r="F133" s="15">
        <v>2.7000000000000001E-3</v>
      </c>
      <c r="G133" s="15"/>
    </row>
    <row r="134" spans="1:7" x14ac:dyDescent="0.25">
      <c r="A134" s="12" t="s">
        <v>2085</v>
      </c>
      <c r="B134" s="30" t="s">
        <v>2086</v>
      </c>
      <c r="C134" s="30" t="s">
        <v>1310</v>
      </c>
      <c r="D134" s="13">
        <v>683</v>
      </c>
      <c r="E134" s="14">
        <v>25.28</v>
      </c>
      <c r="F134" s="15">
        <v>2.7000000000000001E-3</v>
      </c>
      <c r="G134" s="15"/>
    </row>
    <row r="135" spans="1:7" x14ac:dyDescent="0.25">
      <c r="A135" s="12" t="s">
        <v>2087</v>
      </c>
      <c r="B135" s="30" t="s">
        <v>2088</v>
      </c>
      <c r="C135" s="30" t="s">
        <v>1310</v>
      </c>
      <c r="D135" s="13">
        <v>2683</v>
      </c>
      <c r="E135" s="14">
        <v>25.2</v>
      </c>
      <c r="F135" s="15">
        <v>2.7000000000000001E-3</v>
      </c>
      <c r="G135" s="15"/>
    </row>
    <row r="136" spans="1:7" x14ac:dyDescent="0.25">
      <c r="A136" s="12" t="s">
        <v>1365</v>
      </c>
      <c r="B136" s="30" t="s">
        <v>1366</v>
      </c>
      <c r="C136" s="30" t="s">
        <v>1367</v>
      </c>
      <c r="D136" s="13">
        <v>475</v>
      </c>
      <c r="E136" s="14">
        <v>25.19</v>
      </c>
      <c r="F136" s="15">
        <v>2.7000000000000001E-3</v>
      </c>
      <c r="G136" s="15"/>
    </row>
    <row r="137" spans="1:7" x14ac:dyDescent="0.25">
      <c r="A137" s="12" t="s">
        <v>2089</v>
      </c>
      <c r="B137" s="30" t="s">
        <v>2090</v>
      </c>
      <c r="C137" s="30" t="s">
        <v>1453</v>
      </c>
      <c r="D137" s="13">
        <v>1625</v>
      </c>
      <c r="E137" s="14">
        <v>24.99</v>
      </c>
      <c r="F137" s="15">
        <v>2.7000000000000001E-3</v>
      </c>
      <c r="G137" s="15"/>
    </row>
    <row r="138" spans="1:7" x14ac:dyDescent="0.25">
      <c r="A138" s="12" t="s">
        <v>1793</v>
      </c>
      <c r="B138" s="30" t="s">
        <v>1794</v>
      </c>
      <c r="C138" s="30" t="s">
        <v>1301</v>
      </c>
      <c r="D138" s="13">
        <v>684</v>
      </c>
      <c r="E138" s="14">
        <v>24.94</v>
      </c>
      <c r="F138" s="15">
        <v>2.7000000000000001E-3</v>
      </c>
      <c r="G138" s="15"/>
    </row>
    <row r="139" spans="1:7" x14ac:dyDescent="0.25">
      <c r="A139" s="12" t="s">
        <v>1462</v>
      </c>
      <c r="B139" s="30" t="s">
        <v>1463</v>
      </c>
      <c r="C139" s="30" t="s">
        <v>1183</v>
      </c>
      <c r="D139" s="13">
        <v>6673</v>
      </c>
      <c r="E139" s="14">
        <v>24.81</v>
      </c>
      <c r="F139" s="15">
        <v>2.7000000000000001E-3</v>
      </c>
      <c r="G139" s="15"/>
    </row>
    <row r="140" spans="1:7" x14ac:dyDescent="0.25">
      <c r="A140" s="12" t="s">
        <v>1388</v>
      </c>
      <c r="B140" s="30" t="s">
        <v>1389</v>
      </c>
      <c r="C140" s="30" t="s">
        <v>1326</v>
      </c>
      <c r="D140" s="13">
        <v>397</v>
      </c>
      <c r="E140" s="14">
        <v>24.22</v>
      </c>
      <c r="F140" s="15">
        <v>2.5999999999999999E-3</v>
      </c>
      <c r="G140" s="15"/>
    </row>
    <row r="141" spans="1:7" x14ac:dyDescent="0.25">
      <c r="A141" s="12" t="s">
        <v>1264</v>
      </c>
      <c r="B141" s="30" t="s">
        <v>1265</v>
      </c>
      <c r="C141" s="30" t="s">
        <v>1266</v>
      </c>
      <c r="D141" s="13">
        <v>4153</v>
      </c>
      <c r="E141" s="14">
        <v>24.17</v>
      </c>
      <c r="F141" s="15">
        <v>2.5999999999999999E-3</v>
      </c>
      <c r="G141" s="15"/>
    </row>
    <row r="142" spans="1:7" x14ac:dyDescent="0.25">
      <c r="A142" s="12" t="s">
        <v>1288</v>
      </c>
      <c r="B142" s="30" t="s">
        <v>1289</v>
      </c>
      <c r="C142" s="30" t="s">
        <v>1171</v>
      </c>
      <c r="D142" s="13">
        <v>14468</v>
      </c>
      <c r="E142" s="14">
        <v>23.95</v>
      </c>
      <c r="F142" s="15">
        <v>2.5999999999999999E-3</v>
      </c>
      <c r="G142" s="15"/>
    </row>
    <row r="143" spans="1:7" x14ac:dyDescent="0.25">
      <c r="A143" s="12" t="s">
        <v>2091</v>
      </c>
      <c r="B143" s="30" t="s">
        <v>2092</v>
      </c>
      <c r="C143" s="30" t="s">
        <v>1356</v>
      </c>
      <c r="D143" s="13">
        <v>658</v>
      </c>
      <c r="E143" s="14">
        <v>23.93</v>
      </c>
      <c r="F143" s="15">
        <v>2.5999999999999999E-3</v>
      </c>
      <c r="G143" s="15"/>
    </row>
    <row r="144" spans="1:7" x14ac:dyDescent="0.25">
      <c r="A144" s="12" t="s">
        <v>2093</v>
      </c>
      <c r="B144" s="30" t="s">
        <v>2094</v>
      </c>
      <c r="C144" s="30" t="s">
        <v>1283</v>
      </c>
      <c r="D144" s="13">
        <v>9721</v>
      </c>
      <c r="E144" s="14">
        <v>23.74</v>
      </c>
      <c r="F144" s="15">
        <v>2.5999999999999999E-3</v>
      </c>
      <c r="G144" s="15"/>
    </row>
    <row r="145" spans="1:7" x14ac:dyDescent="0.25">
      <c r="A145" s="12" t="s">
        <v>1422</v>
      </c>
      <c r="B145" s="30" t="s">
        <v>1423</v>
      </c>
      <c r="C145" s="30" t="s">
        <v>1208</v>
      </c>
      <c r="D145" s="13">
        <v>14175</v>
      </c>
      <c r="E145" s="14">
        <v>23.69</v>
      </c>
      <c r="F145" s="15">
        <v>2.5000000000000001E-3</v>
      </c>
      <c r="G145" s="15"/>
    </row>
    <row r="146" spans="1:7" x14ac:dyDescent="0.25">
      <c r="A146" s="12" t="s">
        <v>1791</v>
      </c>
      <c r="B146" s="30" t="s">
        <v>1792</v>
      </c>
      <c r="C146" s="30" t="s">
        <v>1274</v>
      </c>
      <c r="D146" s="13">
        <v>590</v>
      </c>
      <c r="E146" s="14">
        <v>23.12</v>
      </c>
      <c r="F146" s="15">
        <v>2.5000000000000001E-3</v>
      </c>
      <c r="G146" s="15"/>
    </row>
    <row r="147" spans="1:7" x14ac:dyDescent="0.25">
      <c r="A147" s="12" t="s">
        <v>1459</v>
      </c>
      <c r="B147" s="30" t="s">
        <v>1460</v>
      </c>
      <c r="C147" s="30" t="s">
        <v>1461</v>
      </c>
      <c r="D147" s="13">
        <v>465</v>
      </c>
      <c r="E147" s="14">
        <v>23.09</v>
      </c>
      <c r="F147" s="15">
        <v>2.5000000000000001E-3</v>
      </c>
      <c r="G147" s="15"/>
    </row>
    <row r="148" spans="1:7" x14ac:dyDescent="0.25">
      <c r="A148" s="12" t="s">
        <v>2095</v>
      </c>
      <c r="B148" s="30" t="s">
        <v>2096</v>
      </c>
      <c r="C148" s="30" t="s">
        <v>1208</v>
      </c>
      <c r="D148" s="13">
        <v>4911</v>
      </c>
      <c r="E148" s="14">
        <v>22.93</v>
      </c>
      <c r="F148" s="15">
        <v>2.5000000000000001E-3</v>
      </c>
      <c r="G148" s="15"/>
    </row>
    <row r="149" spans="1:7" x14ac:dyDescent="0.25">
      <c r="A149" s="12" t="s">
        <v>1520</v>
      </c>
      <c r="B149" s="30" t="s">
        <v>1521</v>
      </c>
      <c r="C149" s="30" t="s">
        <v>1491</v>
      </c>
      <c r="D149" s="13">
        <v>2536</v>
      </c>
      <c r="E149" s="14">
        <v>22.85</v>
      </c>
      <c r="F149" s="15">
        <v>2.5000000000000001E-3</v>
      </c>
      <c r="G149" s="15"/>
    </row>
    <row r="150" spans="1:7" x14ac:dyDescent="0.25">
      <c r="A150" s="12" t="s">
        <v>1189</v>
      </c>
      <c r="B150" s="30" t="s">
        <v>1190</v>
      </c>
      <c r="C150" s="30" t="s">
        <v>1191</v>
      </c>
      <c r="D150" s="13">
        <v>738</v>
      </c>
      <c r="E150" s="14">
        <v>22.76</v>
      </c>
      <c r="F150" s="15">
        <v>2.3999999999999998E-3</v>
      </c>
      <c r="G150" s="15"/>
    </row>
    <row r="151" spans="1:7" x14ac:dyDescent="0.25">
      <c r="A151" s="12" t="s">
        <v>1267</v>
      </c>
      <c r="B151" s="30" t="s">
        <v>1268</v>
      </c>
      <c r="C151" s="30" t="s">
        <v>1171</v>
      </c>
      <c r="D151" s="13">
        <v>3761</v>
      </c>
      <c r="E151" s="14">
        <v>22.71</v>
      </c>
      <c r="F151" s="15">
        <v>2.3999999999999998E-3</v>
      </c>
      <c r="G151" s="15"/>
    </row>
    <row r="152" spans="1:7" x14ac:dyDescent="0.25">
      <c r="A152" s="12" t="s">
        <v>1384</v>
      </c>
      <c r="B152" s="30" t="s">
        <v>1385</v>
      </c>
      <c r="C152" s="30" t="s">
        <v>1214</v>
      </c>
      <c r="D152" s="13">
        <v>512</v>
      </c>
      <c r="E152" s="14">
        <v>22.66</v>
      </c>
      <c r="F152" s="15">
        <v>2.3999999999999998E-3</v>
      </c>
      <c r="G152" s="15"/>
    </row>
    <row r="153" spans="1:7" x14ac:dyDescent="0.25">
      <c r="A153" s="12" t="s">
        <v>1308</v>
      </c>
      <c r="B153" s="30" t="s">
        <v>1309</v>
      </c>
      <c r="C153" s="30" t="s">
        <v>1310</v>
      </c>
      <c r="D153" s="13">
        <v>3443</v>
      </c>
      <c r="E153" s="14">
        <v>22.58</v>
      </c>
      <c r="F153" s="15">
        <v>2.3999999999999998E-3</v>
      </c>
      <c r="G153" s="15"/>
    </row>
    <row r="154" spans="1:7" x14ac:dyDescent="0.25">
      <c r="A154" s="12" t="s">
        <v>1436</v>
      </c>
      <c r="B154" s="30" t="s">
        <v>1437</v>
      </c>
      <c r="C154" s="30" t="s">
        <v>1208</v>
      </c>
      <c r="D154" s="13">
        <v>12119</v>
      </c>
      <c r="E154" s="14">
        <v>22.26</v>
      </c>
      <c r="F154" s="15">
        <v>2.3999999999999998E-3</v>
      </c>
      <c r="G154" s="15"/>
    </row>
    <row r="155" spans="1:7" x14ac:dyDescent="0.25">
      <c r="A155" s="12" t="s">
        <v>1502</v>
      </c>
      <c r="B155" s="30" t="s">
        <v>1503</v>
      </c>
      <c r="C155" s="30" t="s">
        <v>1326</v>
      </c>
      <c r="D155" s="13">
        <v>3124</v>
      </c>
      <c r="E155" s="14">
        <v>22.06</v>
      </c>
      <c r="F155" s="15">
        <v>2.3999999999999998E-3</v>
      </c>
      <c r="G155" s="15"/>
    </row>
    <row r="156" spans="1:7" x14ac:dyDescent="0.25">
      <c r="A156" s="12" t="s">
        <v>1467</v>
      </c>
      <c r="B156" s="30" t="s">
        <v>1468</v>
      </c>
      <c r="C156" s="30" t="s">
        <v>1466</v>
      </c>
      <c r="D156" s="13">
        <v>2033</v>
      </c>
      <c r="E156" s="14">
        <v>21.88</v>
      </c>
      <c r="F156" s="15">
        <v>2.3999999999999998E-3</v>
      </c>
      <c r="G156" s="15"/>
    </row>
    <row r="157" spans="1:7" x14ac:dyDescent="0.25">
      <c r="A157" s="12" t="s">
        <v>1321</v>
      </c>
      <c r="B157" s="30" t="s">
        <v>1322</v>
      </c>
      <c r="C157" s="30" t="s">
        <v>1323</v>
      </c>
      <c r="D157" s="13">
        <v>1278</v>
      </c>
      <c r="E157" s="14">
        <v>21.69</v>
      </c>
      <c r="F157" s="15">
        <v>2.3E-3</v>
      </c>
      <c r="G157" s="15"/>
    </row>
    <row r="158" spans="1:7" x14ac:dyDescent="0.25">
      <c r="A158" s="12" t="s">
        <v>1481</v>
      </c>
      <c r="B158" s="30" t="s">
        <v>1482</v>
      </c>
      <c r="C158" s="30" t="s">
        <v>1240</v>
      </c>
      <c r="D158" s="13">
        <v>7670</v>
      </c>
      <c r="E158" s="14">
        <v>21.21</v>
      </c>
      <c r="F158" s="15">
        <v>2.3E-3</v>
      </c>
      <c r="G158" s="15"/>
    </row>
    <row r="159" spans="1:7" x14ac:dyDescent="0.25">
      <c r="A159" s="12" t="s">
        <v>2097</v>
      </c>
      <c r="B159" s="30" t="s">
        <v>2098</v>
      </c>
      <c r="C159" s="30" t="s">
        <v>1240</v>
      </c>
      <c r="D159" s="13">
        <v>1194</v>
      </c>
      <c r="E159" s="14">
        <v>21.09</v>
      </c>
      <c r="F159" s="15">
        <v>2.3E-3</v>
      </c>
      <c r="G159" s="15"/>
    </row>
    <row r="160" spans="1:7" x14ac:dyDescent="0.25">
      <c r="A160" s="12" t="s">
        <v>2099</v>
      </c>
      <c r="B160" s="30" t="s">
        <v>2100</v>
      </c>
      <c r="C160" s="30" t="s">
        <v>1208</v>
      </c>
      <c r="D160" s="13">
        <v>417</v>
      </c>
      <c r="E160" s="14">
        <v>20.92</v>
      </c>
      <c r="F160" s="15">
        <v>2.2000000000000001E-3</v>
      </c>
      <c r="G160" s="15"/>
    </row>
    <row r="161" spans="1:7" x14ac:dyDescent="0.25">
      <c r="A161" s="12" t="s">
        <v>1799</v>
      </c>
      <c r="B161" s="30" t="s">
        <v>1800</v>
      </c>
      <c r="C161" s="30" t="s">
        <v>1271</v>
      </c>
      <c r="D161" s="13">
        <v>3068</v>
      </c>
      <c r="E161" s="14">
        <v>20.54</v>
      </c>
      <c r="F161" s="15">
        <v>2.2000000000000001E-3</v>
      </c>
      <c r="G161" s="15"/>
    </row>
    <row r="162" spans="1:7" x14ac:dyDescent="0.25">
      <c r="A162" s="12" t="s">
        <v>1394</v>
      </c>
      <c r="B162" s="30" t="s">
        <v>1395</v>
      </c>
      <c r="C162" s="30" t="s">
        <v>1214</v>
      </c>
      <c r="D162" s="13">
        <v>539</v>
      </c>
      <c r="E162" s="14">
        <v>20.440000000000001</v>
      </c>
      <c r="F162" s="15">
        <v>2.2000000000000001E-3</v>
      </c>
      <c r="G162" s="15"/>
    </row>
    <row r="163" spans="1:7" x14ac:dyDescent="0.25">
      <c r="A163" s="12" t="s">
        <v>2101</v>
      </c>
      <c r="B163" s="30" t="s">
        <v>2102</v>
      </c>
      <c r="C163" s="30" t="s">
        <v>1271</v>
      </c>
      <c r="D163" s="13">
        <v>29009</v>
      </c>
      <c r="E163" s="14">
        <v>20.350000000000001</v>
      </c>
      <c r="F163" s="15">
        <v>2.2000000000000001E-3</v>
      </c>
      <c r="G163" s="15"/>
    </row>
    <row r="164" spans="1:7" x14ac:dyDescent="0.25">
      <c r="A164" s="12" t="s">
        <v>2016</v>
      </c>
      <c r="B164" s="30" t="s">
        <v>2017</v>
      </c>
      <c r="C164" s="30" t="s">
        <v>1301</v>
      </c>
      <c r="D164" s="13">
        <v>1903</v>
      </c>
      <c r="E164" s="14">
        <v>20.350000000000001</v>
      </c>
      <c r="F164" s="15">
        <v>2.2000000000000001E-3</v>
      </c>
      <c r="G164" s="15"/>
    </row>
    <row r="165" spans="1:7" x14ac:dyDescent="0.25">
      <c r="A165" s="12" t="s">
        <v>2103</v>
      </c>
      <c r="B165" s="30" t="s">
        <v>2104</v>
      </c>
      <c r="C165" s="30" t="s">
        <v>1271</v>
      </c>
      <c r="D165" s="13">
        <v>702</v>
      </c>
      <c r="E165" s="14">
        <v>20.309999999999999</v>
      </c>
      <c r="F165" s="15">
        <v>2.2000000000000001E-3</v>
      </c>
      <c r="G165" s="15"/>
    </row>
    <row r="166" spans="1:7" x14ac:dyDescent="0.25">
      <c r="A166" s="12" t="s">
        <v>2105</v>
      </c>
      <c r="B166" s="30" t="s">
        <v>2106</v>
      </c>
      <c r="C166" s="30" t="s">
        <v>1310</v>
      </c>
      <c r="D166" s="13">
        <v>368</v>
      </c>
      <c r="E166" s="14">
        <v>19.809999999999999</v>
      </c>
      <c r="F166" s="15">
        <v>2.0999999999999999E-3</v>
      </c>
      <c r="G166" s="15"/>
    </row>
    <row r="167" spans="1:7" x14ac:dyDescent="0.25">
      <c r="A167" s="12" t="s">
        <v>2107</v>
      </c>
      <c r="B167" s="30" t="s">
        <v>2108</v>
      </c>
      <c r="C167" s="30" t="s">
        <v>1271</v>
      </c>
      <c r="D167" s="13">
        <v>1850</v>
      </c>
      <c r="E167" s="14">
        <v>19.8</v>
      </c>
      <c r="F167" s="15">
        <v>2.0999999999999999E-3</v>
      </c>
      <c r="G167" s="15"/>
    </row>
    <row r="168" spans="1:7" x14ac:dyDescent="0.25">
      <c r="A168" s="12" t="s">
        <v>1311</v>
      </c>
      <c r="B168" s="30" t="s">
        <v>1312</v>
      </c>
      <c r="C168" s="30" t="s">
        <v>1214</v>
      </c>
      <c r="D168" s="13">
        <v>917</v>
      </c>
      <c r="E168" s="14">
        <v>19.62</v>
      </c>
      <c r="F168" s="15">
        <v>2.0999999999999999E-3</v>
      </c>
      <c r="G168" s="15"/>
    </row>
    <row r="169" spans="1:7" x14ac:dyDescent="0.25">
      <c r="A169" s="12" t="s">
        <v>1184</v>
      </c>
      <c r="B169" s="30" t="s">
        <v>1185</v>
      </c>
      <c r="C169" s="30" t="s">
        <v>1168</v>
      </c>
      <c r="D169" s="13">
        <v>7336</v>
      </c>
      <c r="E169" s="14">
        <v>19.47</v>
      </c>
      <c r="F169" s="15">
        <v>2.0999999999999999E-3</v>
      </c>
      <c r="G169" s="15"/>
    </row>
    <row r="170" spans="1:7" x14ac:dyDescent="0.25">
      <c r="A170" s="12" t="s">
        <v>1241</v>
      </c>
      <c r="B170" s="30" t="s">
        <v>1242</v>
      </c>
      <c r="C170" s="30" t="s">
        <v>1243</v>
      </c>
      <c r="D170" s="13">
        <v>10623</v>
      </c>
      <c r="E170" s="14">
        <v>19.36</v>
      </c>
      <c r="F170" s="15">
        <v>2.0999999999999999E-3</v>
      </c>
      <c r="G170" s="15"/>
    </row>
    <row r="171" spans="1:7" x14ac:dyDescent="0.25">
      <c r="A171" s="12" t="s">
        <v>1483</v>
      </c>
      <c r="B171" s="30" t="s">
        <v>1484</v>
      </c>
      <c r="C171" s="30" t="s">
        <v>1198</v>
      </c>
      <c r="D171" s="13">
        <v>361</v>
      </c>
      <c r="E171" s="14">
        <v>19.14</v>
      </c>
      <c r="F171" s="15">
        <v>2.0999999999999999E-3</v>
      </c>
      <c r="G171" s="15"/>
    </row>
    <row r="172" spans="1:7" x14ac:dyDescent="0.25">
      <c r="A172" s="12" t="s">
        <v>2109</v>
      </c>
      <c r="B172" s="30" t="s">
        <v>2110</v>
      </c>
      <c r="C172" s="30" t="s">
        <v>1301</v>
      </c>
      <c r="D172" s="13">
        <v>401</v>
      </c>
      <c r="E172" s="14">
        <v>18.940000000000001</v>
      </c>
      <c r="F172" s="15">
        <v>2E-3</v>
      </c>
      <c r="G172" s="15"/>
    </row>
    <row r="173" spans="1:7" x14ac:dyDescent="0.25">
      <c r="A173" s="12" t="s">
        <v>1350</v>
      </c>
      <c r="B173" s="30" t="s">
        <v>1351</v>
      </c>
      <c r="C173" s="30" t="s">
        <v>1208</v>
      </c>
      <c r="D173" s="13">
        <v>2056</v>
      </c>
      <c r="E173" s="14">
        <v>18.809999999999999</v>
      </c>
      <c r="F173" s="15">
        <v>2E-3</v>
      </c>
      <c r="G173" s="15"/>
    </row>
    <row r="174" spans="1:7" x14ac:dyDescent="0.25">
      <c r="A174" s="12" t="s">
        <v>1522</v>
      </c>
      <c r="B174" s="30" t="s">
        <v>1523</v>
      </c>
      <c r="C174" s="30" t="s">
        <v>1446</v>
      </c>
      <c r="D174" s="13">
        <v>1491</v>
      </c>
      <c r="E174" s="14">
        <v>18.75</v>
      </c>
      <c r="F174" s="15">
        <v>2E-3</v>
      </c>
      <c r="G174" s="15"/>
    </row>
    <row r="175" spans="1:7" x14ac:dyDescent="0.25">
      <c r="A175" s="12" t="s">
        <v>1329</v>
      </c>
      <c r="B175" s="30" t="s">
        <v>1330</v>
      </c>
      <c r="C175" s="30" t="s">
        <v>1331</v>
      </c>
      <c r="D175" s="13">
        <v>2203</v>
      </c>
      <c r="E175" s="14">
        <v>18.399999999999999</v>
      </c>
      <c r="F175" s="15">
        <v>2E-3</v>
      </c>
      <c r="G175" s="15"/>
    </row>
    <row r="176" spans="1:7" x14ac:dyDescent="0.25">
      <c r="A176" s="12" t="s">
        <v>1232</v>
      </c>
      <c r="B176" s="30" t="s">
        <v>1233</v>
      </c>
      <c r="C176" s="30" t="s">
        <v>1188</v>
      </c>
      <c r="D176" s="13">
        <v>134488</v>
      </c>
      <c r="E176" s="14">
        <v>18.36</v>
      </c>
      <c r="F176" s="15">
        <v>2E-3</v>
      </c>
      <c r="G176" s="15"/>
    </row>
    <row r="177" spans="1:7" x14ac:dyDescent="0.25">
      <c r="A177" s="12" t="s">
        <v>1782</v>
      </c>
      <c r="B177" s="30" t="s">
        <v>1783</v>
      </c>
      <c r="C177" s="30" t="s">
        <v>1263</v>
      </c>
      <c r="D177" s="13">
        <v>1430</v>
      </c>
      <c r="E177" s="14">
        <v>18.25</v>
      </c>
      <c r="F177" s="15">
        <v>2E-3</v>
      </c>
      <c r="G177" s="15"/>
    </row>
    <row r="178" spans="1:7" x14ac:dyDescent="0.25">
      <c r="A178" s="12" t="s">
        <v>2111</v>
      </c>
      <c r="B178" s="30" t="s">
        <v>2112</v>
      </c>
      <c r="C178" s="30" t="s">
        <v>1904</v>
      </c>
      <c r="D178" s="13">
        <v>4494</v>
      </c>
      <c r="E178" s="14">
        <v>18.12</v>
      </c>
      <c r="F178" s="15">
        <v>1.9E-3</v>
      </c>
      <c r="G178" s="15"/>
    </row>
    <row r="179" spans="1:7" x14ac:dyDescent="0.25">
      <c r="A179" s="12" t="s">
        <v>1440</v>
      </c>
      <c r="B179" s="30" t="s">
        <v>1441</v>
      </c>
      <c r="C179" s="30" t="s">
        <v>1310</v>
      </c>
      <c r="D179" s="13">
        <v>599</v>
      </c>
      <c r="E179" s="14">
        <v>18.100000000000001</v>
      </c>
      <c r="F179" s="15">
        <v>1.9E-3</v>
      </c>
      <c r="G179" s="15"/>
    </row>
    <row r="180" spans="1:7" x14ac:dyDescent="0.25">
      <c r="A180" s="12" t="s">
        <v>1776</v>
      </c>
      <c r="B180" s="30" t="s">
        <v>1777</v>
      </c>
      <c r="C180" s="30" t="s">
        <v>1345</v>
      </c>
      <c r="D180" s="13">
        <v>563</v>
      </c>
      <c r="E180" s="14">
        <v>17.760000000000002</v>
      </c>
      <c r="F180" s="15">
        <v>1.9E-3</v>
      </c>
      <c r="G180" s="15"/>
    </row>
    <row r="181" spans="1:7" x14ac:dyDescent="0.25">
      <c r="A181" s="12" t="s">
        <v>1341</v>
      </c>
      <c r="B181" s="30" t="s">
        <v>1342</v>
      </c>
      <c r="C181" s="30" t="s">
        <v>1331</v>
      </c>
      <c r="D181" s="13">
        <v>2895</v>
      </c>
      <c r="E181" s="14">
        <v>17.54</v>
      </c>
      <c r="F181" s="15">
        <v>1.9E-3</v>
      </c>
      <c r="G181" s="15"/>
    </row>
    <row r="182" spans="1:7" x14ac:dyDescent="0.25">
      <c r="A182" s="12" t="s">
        <v>1257</v>
      </c>
      <c r="B182" s="30" t="s">
        <v>1258</v>
      </c>
      <c r="C182" s="30" t="s">
        <v>1240</v>
      </c>
      <c r="D182" s="13">
        <v>502</v>
      </c>
      <c r="E182" s="14">
        <v>17.510000000000002</v>
      </c>
      <c r="F182" s="15">
        <v>1.9E-3</v>
      </c>
      <c r="G182" s="15"/>
    </row>
    <row r="183" spans="1:7" x14ac:dyDescent="0.25">
      <c r="A183" s="12" t="s">
        <v>1359</v>
      </c>
      <c r="B183" s="30" t="s">
        <v>1360</v>
      </c>
      <c r="C183" s="30" t="s">
        <v>1208</v>
      </c>
      <c r="D183" s="13">
        <v>1588</v>
      </c>
      <c r="E183" s="14">
        <v>17.3</v>
      </c>
      <c r="F183" s="15">
        <v>1.9E-3</v>
      </c>
      <c r="G183" s="15"/>
    </row>
    <row r="184" spans="1:7" x14ac:dyDescent="0.25">
      <c r="A184" s="12" t="s">
        <v>1475</v>
      </c>
      <c r="B184" s="30" t="s">
        <v>1476</v>
      </c>
      <c r="C184" s="30" t="s">
        <v>1266</v>
      </c>
      <c r="D184" s="13">
        <v>1009</v>
      </c>
      <c r="E184" s="14">
        <v>17.27</v>
      </c>
      <c r="F184" s="15">
        <v>1.9E-3</v>
      </c>
      <c r="G184" s="15"/>
    </row>
    <row r="185" spans="1:7" x14ac:dyDescent="0.25">
      <c r="A185" s="12" t="s">
        <v>1510</v>
      </c>
      <c r="B185" s="30" t="s">
        <v>1511</v>
      </c>
      <c r="C185" s="30" t="s">
        <v>1310</v>
      </c>
      <c r="D185" s="13">
        <v>275</v>
      </c>
      <c r="E185" s="14">
        <v>17.100000000000001</v>
      </c>
      <c r="F185" s="15">
        <v>1.8E-3</v>
      </c>
      <c r="G185" s="15"/>
    </row>
    <row r="186" spans="1:7" x14ac:dyDescent="0.25">
      <c r="A186" s="12" t="s">
        <v>1540</v>
      </c>
      <c r="B186" s="30" t="s">
        <v>1541</v>
      </c>
      <c r="C186" s="30" t="s">
        <v>1243</v>
      </c>
      <c r="D186" s="13">
        <v>2972</v>
      </c>
      <c r="E186" s="14">
        <v>16.8</v>
      </c>
      <c r="F186" s="15">
        <v>1.8E-3</v>
      </c>
      <c r="G186" s="15"/>
    </row>
    <row r="187" spans="1:7" x14ac:dyDescent="0.25">
      <c r="A187" s="12" t="s">
        <v>1939</v>
      </c>
      <c r="B187" s="30" t="s">
        <v>1940</v>
      </c>
      <c r="C187" s="30" t="s">
        <v>1301</v>
      </c>
      <c r="D187" s="13">
        <v>803</v>
      </c>
      <c r="E187" s="14">
        <v>16.77</v>
      </c>
      <c r="F187" s="15">
        <v>1.8E-3</v>
      </c>
      <c r="G187" s="15"/>
    </row>
    <row r="188" spans="1:7" x14ac:dyDescent="0.25">
      <c r="A188" s="12" t="s">
        <v>1922</v>
      </c>
      <c r="B188" s="30" t="s">
        <v>1923</v>
      </c>
      <c r="C188" s="30" t="s">
        <v>1240</v>
      </c>
      <c r="D188" s="13">
        <v>752</v>
      </c>
      <c r="E188" s="14">
        <v>16.600000000000001</v>
      </c>
      <c r="F188" s="15">
        <v>1.8E-3</v>
      </c>
      <c r="G188" s="15"/>
    </row>
    <row r="189" spans="1:7" x14ac:dyDescent="0.25">
      <c r="A189" s="12" t="s">
        <v>1380</v>
      </c>
      <c r="B189" s="30" t="s">
        <v>1381</v>
      </c>
      <c r="C189" s="30" t="s">
        <v>1310</v>
      </c>
      <c r="D189" s="13">
        <v>601</v>
      </c>
      <c r="E189" s="14">
        <v>16.440000000000001</v>
      </c>
      <c r="F189" s="15">
        <v>1.8E-3</v>
      </c>
      <c r="G189" s="15"/>
    </row>
    <row r="190" spans="1:7" x14ac:dyDescent="0.25">
      <c r="A190" s="12" t="s">
        <v>1454</v>
      </c>
      <c r="B190" s="30" t="s">
        <v>1455</v>
      </c>
      <c r="C190" s="30" t="s">
        <v>1356</v>
      </c>
      <c r="D190" s="13">
        <v>351</v>
      </c>
      <c r="E190" s="14">
        <v>16.420000000000002</v>
      </c>
      <c r="F190" s="15">
        <v>1.8E-3</v>
      </c>
      <c r="G190" s="15"/>
    </row>
    <row r="191" spans="1:7" x14ac:dyDescent="0.25">
      <c r="A191" s="12" t="s">
        <v>1302</v>
      </c>
      <c r="B191" s="30" t="s">
        <v>1303</v>
      </c>
      <c r="C191" s="30" t="s">
        <v>1304</v>
      </c>
      <c r="D191" s="13">
        <v>572</v>
      </c>
      <c r="E191" s="14">
        <v>16.34</v>
      </c>
      <c r="F191" s="15">
        <v>1.8E-3</v>
      </c>
      <c r="G191" s="15"/>
    </row>
    <row r="192" spans="1:7" x14ac:dyDescent="0.25">
      <c r="A192" s="12" t="s">
        <v>1538</v>
      </c>
      <c r="B192" s="30" t="s">
        <v>1539</v>
      </c>
      <c r="C192" s="30" t="s">
        <v>1274</v>
      </c>
      <c r="D192" s="13">
        <v>306</v>
      </c>
      <c r="E192" s="14">
        <v>16.12</v>
      </c>
      <c r="F192" s="15">
        <v>1.6999999999999999E-3</v>
      </c>
      <c r="G192" s="15"/>
    </row>
    <row r="193" spans="1:7" x14ac:dyDescent="0.25">
      <c r="A193" s="12" t="s">
        <v>2113</v>
      </c>
      <c r="B193" s="30" t="s">
        <v>2114</v>
      </c>
      <c r="C193" s="30" t="s">
        <v>1266</v>
      </c>
      <c r="D193" s="13">
        <v>4241</v>
      </c>
      <c r="E193" s="14">
        <v>16.12</v>
      </c>
      <c r="F193" s="15">
        <v>1.6999999999999999E-3</v>
      </c>
      <c r="G193" s="15"/>
    </row>
    <row r="194" spans="1:7" x14ac:dyDescent="0.25">
      <c r="A194" s="12" t="s">
        <v>1992</v>
      </c>
      <c r="B194" s="30" t="s">
        <v>1993</v>
      </c>
      <c r="C194" s="30" t="s">
        <v>1446</v>
      </c>
      <c r="D194" s="13">
        <v>3392</v>
      </c>
      <c r="E194" s="14">
        <v>15.81</v>
      </c>
      <c r="F194" s="15">
        <v>1.6999999999999999E-3</v>
      </c>
      <c r="G194" s="15"/>
    </row>
    <row r="195" spans="1:7" x14ac:dyDescent="0.25">
      <c r="A195" s="12" t="s">
        <v>1788</v>
      </c>
      <c r="B195" s="30" t="s">
        <v>1789</v>
      </c>
      <c r="C195" s="30" t="s">
        <v>1790</v>
      </c>
      <c r="D195" s="13">
        <v>49</v>
      </c>
      <c r="E195" s="14">
        <v>15.67</v>
      </c>
      <c r="F195" s="15">
        <v>1.6999999999999999E-3</v>
      </c>
      <c r="G195" s="15"/>
    </row>
    <row r="196" spans="1:7" x14ac:dyDescent="0.25">
      <c r="A196" s="12" t="s">
        <v>2115</v>
      </c>
      <c r="B196" s="30" t="s">
        <v>2116</v>
      </c>
      <c r="C196" s="30" t="s">
        <v>1263</v>
      </c>
      <c r="D196" s="13">
        <v>1110</v>
      </c>
      <c r="E196" s="14">
        <v>15.65</v>
      </c>
      <c r="F196" s="15">
        <v>1.6999999999999999E-3</v>
      </c>
      <c r="G196" s="15"/>
    </row>
    <row r="197" spans="1:7" x14ac:dyDescent="0.25">
      <c r="A197" s="12" t="s">
        <v>2117</v>
      </c>
      <c r="B197" s="30" t="s">
        <v>2118</v>
      </c>
      <c r="C197" s="30" t="s">
        <v>1208</v>
      </c>
      <c r="D197" s="13">
        <v>171</v>
      </c>
      <c r="E197" s="14">
        <v>15.65</v>
      </c>
      <c r="F197" s="15">
        <v>1.6999999999999999E-3</v>
      </c>
      <c r="G197" s="15"/>
    </row>
    <row r="198" spans="1:7" x14ac:dyDescent="0.25">
      <c r="A198" s="12" t="s">
        <v>2119</v>
      </c>
      <c r="B198" s="30" t="s">
        <v>2120</v>
      </c>
      <c r="C198" s="30" t="s">
        <v>1240</v>
      </c>
      <c r="D198" s="13">
        <v>702</v>
      </c>
      <c r="E198" s="14">
        <v>15.26</v>
      </c>
      <c r="F198" s="15">
        <v>1.6000000000000001E-3</v>
      </c>
      <c r="G198" s="15"/>
    </row>
    <row r="199" spans="1:7" x14ac:dyDescent="0.25">
      <c r="A199" s="12" t="s">
        <v>1514</v>
      </c>
      <c r="B199" s="30" t="s">
        <v>1515</v>
      </c>
      <c r="C199" s="30" t="s">
        <v>1263</v>
      </c>
      <c r="D199" s="13">
        <v>988</v>
      </c>
      <c r="E199" s="14">
        <v>15.13</v>
      </c>
      <c r="F199" s="15">
        <v>1.6000000000000001E-3</v>
      </c>
      <c r="G199" s="15"/>
    </row>
    <row r="200" spans="1:7" x14ac:dyDescent="0.25">
      <c r="A200" s="12" t="s">
        <v>1534</v>
      </c>
      <c r="B200" s="30" t="s">
        <v>1535</v>
      </c>
      <c r="C200" s="30" t="s">
        <v>1168</v>
      </c>
      <c r="D200" s="13">
        <v>2645</v>
      </c>
      <c r="E200" s="14">
        <v>14.93</v>
      </c>
      <c r="F200" s="15">
        <v>1.6000000000000001E-3</v>
      </c>
      <c r="G200" s="15"/>
    </row>
    <row r="201" spans="1:7" x14ac:dyDescent="0.25">
      <c r="A201" s="12" t="s">
        <v>1324</v>
      </c>
      <c r="B201" s="30" t="s">
        <v>1325</v>
      </c>
      <c r="C201" s="30" t="s">
        <v>1326</v>
      </c>
      <c r="D201" s="13">
        <v>634</v>
      </c>
      <c r="E201" s="14">
        <v>14.91</v>
      </c>
      <c r="F201" s="15">
        <v>1.6000000000000001E-3</v>
      </c>
      <c r="G201" s="15"/>
    </row>
    <row r="202" spans="1:7" x14ac:dyDescent="0.25">
      <c r="A202" s="12" t="s">
        <v>2021</v>
      </c>
      <c r="B202" s="30" t="s">
        <v>2022</v>
      </c>
      <c r="C202" s="30" t="s">
        <v>1240</v>
      </c>
      <c r="D202" s="13">
        <v>692</v>
      </c>
      <c r="E202" s="14">
        <v>14.78</v>
      </c>
      <c r="F202" s="15">
        <v>1.6000000000000001E-3</v>
      </c>
      <c r="G202" s="15"/>
    </row>
    <row r="203" spans="1:7" x14ac:dyDescent="0.25">
      <c r="A203" s="12" t="s">
        <v>2121</v>
      </c>
      <c r="B203" s="30" t="s">
        <v>2122</v>
      </c>
      <c r="C203" s="30" t="s">
        <v>1301</v>
      </c>
      <c r="D203" s="13">
        <v>533</v>
      </c>
      <c r="E203" s="14">
        <v>14.51</v>
      </c>
      <c r="F203" s="15">
        <v>1.6000000000000001E-3</v>
      </c>
      <c r="G203" s="15"/>
    </row>
    <row r="204" spans="1:7" x14ac:dyDescent="0.25">
      <c r="A204" s="12" t="s">
        <v>2123</v>
      </c>
      <c r="B204" s="30" t="s">
        <v>2124</v>
      </c>
      <c r="C204" s="30" t="s">
        <v>1859</v>
      </c>
      <c r="D204" s="13">
        <v>38</v>
      </c>
      <c r="E204" s="14">
        <v>14.41</v>
      </c>
      <c r="F204" s="15">
        <v>1.5E-3</v>
      </c>
      <c r="G204" s="15"/>
    </row>
    <row r="205" spans="1:7" x14ac:dyDescent="0.25">
      <c r="A205" s="12" t="s">
        <v>1890</v>
      </c>
      <c r="B205" s="30" t="s">
        <v>1891</v>
      </c>
      <c r="C205" s="30" t="s">
        <v>1191</v>
      </c>
      <c r="D205" s="13">
        <v>791</v>
      </c>
      <c r="E205" s="14">
        <v>14.31</v>
      </c>
      <c r="F205" s="15">
        <v>1.5E-3</v>
      </c>
      <c r="G205" s="15"/>
    </row>
    <row r="206" spans="1:7" x14ac:dyDescent="0.25">
      <c r="A206" s="12" t="s">
        <v>1361</v>
      </c>
      <c r="B206" s="30" t="s">
        <v>1362</v>
      </c>
      <c r="C206" s="30" t="s">
        <v>1168</v>
      </c>
      <c r="D206" s="13">
        <v>11715</v>
      </c>
      <c r="E206" s="14">
        <v>14.27</v>
      </c>
      <c r="F206" s="15">
        <v>1.5E-3</v>
      </c>
      <c r="G206" s="15"/>
    </row>
    <row r="207" spans="1:7" x14ac:dyDescent="0.25">
      <c r="A207" s="12" t="s">
        <v>1209</v>
      </c>
      <c r="B207" s="30" t="s">
        <v>1210</v>
      </c>
      <c r="C207" s="30" t="s">
        <v>1211</v>
      </c>
      <c r="D207" s="13">
        <v>5273</v>
      </c>
      <c r="E207" s="14">
        <v>14.13</v>
      </c>
      <c r="F207" s="15">
        <v>1.5E-3</v>
      </c>
      <c r="G207" s="15"/>
    </row>
    <row r="208" spans="1:7" x14ac:dyDescent="0.25">
      <c r="A208" s="12" t="s">
        <v>1363</v>
      </c>
      <c r="B208" s="30" t="s">
        <v>1364</v>
      </c>
      <c r="C208" s="30" t="s">
        <v>1310</v>
      </c>
      <c r="D208" s="13">
        <v>572</v>
      </c>
      <c r="E208" s="14">
        <v>13.67</v>
      </c>
      <c r="F208" s="15">
        <v>1.5E-3</v>
      </c>
      <c r="G208" s="15"/>
    </row>
    <row r="209" spans="1:7" x14ac:dyDescent="0.25">
      <c r="A209" s="12" t="s">
        <v>1442</v>
      </c>
      <c r="B209" s="30" t="s">
        <v>1443</v>
      </c>
      <c r="C209" s="30" t="s">
        <v>1331</v>
      </c>
      <c r="D209" s="13">
        <v>53</v>
      </c>
      <c r="E209" s="14">
        <v>13.52</v>
      </c>
      <c r="F209" s="15">
        <v>1.5E-3</v>
      </c>
      <c r="G209" s="15"/>
    </row>
    <row r="210" spans="1:7" x14ac:dyDescent="0.25">
      <c r="A210" s="12" t="s">
        <v>2125</v>
      </c>
      <c r="B210" s="30" t="s">
        <v>2126</v>
      </c>
      <c r="C210" s="30" t="s">
        <v>1205</v>
      </c>
      <c r="D210" s="13">
        <v>4378</v>
      </c>
      <c r="E210" s="14">
        <v>13.42</v>
      </c>
      <c r="F210" s="15">
        <v>1.4E-3</v>
      </c>
      <c r="G210" s="15"/>
    </row>
    <row r="211" spans="1:7" x14ac:dyDescent="0.25">
      <c r="A211" s="12" t="s">
        <v>1542</v>
      </c>
      <c r="B211" s="30" t="s">
        <v>1543</v>
      </c>
      <c r="C211" s="30" t="s">
        <v>1323</v>
      </c>
      <c r="D211" s="13">
        <v>1146</v>
      </c>
      <c r="E211" s="14">
        <v>13.36</v>
      </c>
      <c r="F211" s="15">
        <v>1.4E-3</v>
      </c>
      <c r="G211" s="15"/>
    </row>
    <row r="212" spans="1:7" x14ac:dyDescent="0.25">
      <c r="A212" s="12" t="s">
        <v>1784</v>
      </c>
      <c r="B212" s="30" t="s">
        <v>1785</v>
      </c>
      <c r="C212" s="30" t="s">
        <v>1446</v>
      </c>
      <c r="D212" s="13">
        <v>525</v>
      </c>
      <c r="E212" s="14">
        <v>13.27</v>
      </c>
      <c r="F212" s="15">
        <v>1.4E-3</v>
      </c>
      <c r="G212" s="15"/>
    </row>
    <row r="213" spans="1:7" x14ac:dyDescent="0.25">
      <c r="A213" s="12" t="s">
        <v>2127</v>
      </c>
      <c r="B213" s="30" t="s">
        <v>2128</v>
      </c>
      <c r="C213" s="30" t="s">
        <v>1266</v>
      </c>
      <c r="D213" s="13">
        <v>2320</v>
      </c>
      <c r="E213" s="14">
        <v>13.03</v>
      </c>
      <c r="F213" s="15">
        <v>1.4E-3</v>
      </c>
      <c r="G213" s="15"/>
    </row>
    <row r="214" spans="1:7" x14ac:dyDescent="0.25">
      <c r="A214" s="12" t="s">
        <v>1272</v>
      </c>
      <c r="B214" s="30" t="s">
        <v>1273</v>
      </c>
      <c r="C214" s="30" t="s">
        <v>1274</v>
      </c>
      <c r="D214" s="13">
        <v>5736</v>
      </c>
      <c r="E214" s="14">
        <v>12.92</v>
      </c>
      <c r="F214" s="15">
        <v>1.4E-3</v>
      </c>
      <c r="G214" s="15"/>
    </row>
    <row r="215" spans="1:7" x14ac:dyDescent="0.25">
      <c r="A215" s="12" t="s">
        <v>2129</v>
      </c>
      <c r="B215" s="30" t="s">
        <v>2130</v>
      </c>
      <c r="C215" s="30" t="s">
        <v>1183</v>
      </c>
      <c r="D215" s="13">
        <v>1187</v>
      </c>
      <c r="E215" s="14">
        <v>12.64</v>
      </c>
      <c r="F215" s="15">
        <v>1.4E-3</v>
      </c>
      <c r="G215" s="15"/>
    </row>
    <row r="216" spans="1:7" x14ac:dyDescent="0.25">
      <c r="A216" s="12" t="s">
        <v>1444</v>
      </c>
      <c r="B216" s="30" t="s">
        <v>1445</v>
      </c>
      <c r="C216" s="30" t="s">
        <v>1446</v>
      </c>
      <c r="D216" s="13">
        <v>2304</v>
      </c>
      <c r="E216" s="14">
        <v>12.4</v>
      </c>
      <c r="F216" s="15">
        <v>1.2999999999999999E-3</v>
      </c>
      <c r="G216" s="15"/>
    </row>
    <row r="217" spans="1:7" x14ac:dyDescent="0.25">
      <c r="A217" s="12" t="s">
        <v>2131</v>
      </c>
      <c r="B217" s="30" t="s">
        <v>2132</v>
      </c>
      <c r="C217" s="30" t="s">
        <v>1466</v>
      </c>
      <c r="D217" s="13">
        <v>217</v>
      </c>
      <c r="E217" s="14">
        <v>12.3</v>
      </c>
      <c r="F217" s="15">
        <v>1.2999999999999999E-3</v>
      </c>
      <c r="G217" s="15"/>
    </row>
    <row r="218" spans="1:7" x14ac:dyDescent="0.25">
      <c r="A218" s="12" t="s">
        <v>2133</v>
      </c>
      <c r="B218" s="30" t="s">
        <v>2134</v>
      </c>
      <c r="C218" s="30" t="s">
        <v>1240</v>
      </c>
      <c r="D218" s="13">
        <v>261</v>
      </c>
      <c r="E218" s="14">
        <v>12.02</v>
      </c>
      <c r="F218" s="15">
        <v>1.2999999999999999E-3</v>
      </c>
      <c r="G218" s="15"/>
    </row>
    <row r="219" spans="1:7" x14ac:dyDescent="0.25">
      <c r="A219" s="12" t="s">
        <v>2135</v>
      </c>
      <c r="B219" s="30" t="s">
        <v>2136</v>
      </c>
      <c r="C219" s="30" t="s">
        <v>1271</v>
      </c>
      <c r="D219" s="13">
        <v>82</v>
      </c>
      <c r="E219" s="14">
        <v>11.91</v>
      </c>
      <c r="F219" s="15">
        <v>1.2999999999999999E-3</v>
      </c>
      <c r="G219" s="15"/>
    </row>
    <row r="220" spans="1:7" x14ac:dyDescent="0.25">
      <c r="A220" s="12" t="s">
        <v>1977</v>
      </c>
      <c r="B220" s="30" t="s">
        <v>1978</v>
      </c>
      <c r="C220" s="30" t="s">
        <v>1458</v>
      </c>
      <c r="D220" s="13">
        <v>1535</v>
      </c>
      <c r="E220" s="14">
        <v>11.81</v>
      </c>
      <c r="F220" s="15">
        <v>1.2999999999999999E-3</v>
      </c>
      <c r="G220" s="15"/>
    </row>
    <row r="221" spans="1:7" x14ac:dyDescent="0.25">
      <c r="A221" s="12" t="s">
        <v>1275</v>
      </c>
      <c r="B221" s="30" t="s">
        <v>1854</v>
      </c>
      <c r="C221" s="30" t="s">
        <v>1214</v>
      </c>
      <c r="D221" s="13">
        <v>1843</v>
      </c>
      <c r="E221" s="14">
        <v>11.65</v>
      </c>
      <c r="F221" s="15">
        <v>1.2999999999999999E-3</v>
      </c>
      <c r="G221" s="15"/>
    </row>
    <row r="222" spans="1:7" x14ac:dyDescent="0.25">
      <c r="A222" s="12" t="s">
        <v>1500</v>
      </c>
      <c r="B222" s="30" t="s">
        <v>1501</v>
      </c>
      <c r="C222" s="30" t="s">
        <v>1466</v>
      </c>
      <c r="D222" s="13">
        <v>317</v>
      </c>
      <c r="E222" s="14">
        <v>11.64</v>
      </c>
      <c r="F222" s="15">
        <v>1.2999999999999999E-3</v>
      </c>
      <c r="G222" s="15"/>
    </row>
    <row r="223" spans="1:7" x14ac:dyDescent="0.25">
      <c r="A223" s="12" t="s">
        <v>2137</v>
      </c>
      <c r="B223" s="30" t="s">
        <v>2138</v>
      </c>
      <c r="C223" s="30" t="s">
        <v>1292</v>
      </c>
      <c r="D223" s="13">
        <v>1395</v>
      </c>
      <c r="E223" s="14">
        <v>11.4</v>
      </c>
      <c r="F223" s="15">
        <v>1.1999999999999999E-3</v>
      </c>
      <c r="G223" s="15"/>
    </row>
    <row r="224" spans="1:7" x14ac:dyDescent="0.25">
      <c r="A224" s="12" t="s">
        <v>1354</v>
      </c>
      <c r="B224" s="30" t="s">
        <v>1355</v>
      </c>
      <c r="C224" s="30" t="s">
        <v>1356</v>
      </c>
      <c r="D224" s="13">
        <v>209</v>
      </c>
      <c r="E224" s="14">
        <v>11.38</v>
      </c>
      <c r="F224" s="15">
        <v>1.1999999999999999E-3</v>
      </c>
      <c r="G224" s="15"/>
    </row>
    <row r="225" spans="1:7" x14ac:dyDescent="0.25">
      <c r="A225" s="12" t="s">
        <v>1896</v>
      </c>
      <c r="B225" s="30" t="s">
        <v>1897</v>
      </c>
      <c r="C225" s="30" t="s">
        <v>1271</v>
      </c>
      <c r="D225" s="13">
        <v>607</v>
      </c>
      <c r="E225" s="14">
        <v>11.27</v>
      </c>
      <c r="F225" s="15">
        <v>1.1999999999999999E-3</v>
      </c>
      <c r="G225" s="15"/>
    </row>
    <row r="226" spans="1:7" x14ac:dyDescent="0.25">
      <c r="A226" s="12" t="s">
        <v>1327</v>
      </c>
      <c r="B226" s="30" t="s">
        <v>1328</v>
      </c>
      <c r="C226" s="30" t="s">
        <v>1226</v>
      </c>
      <c r="D226" s="13">
        <v>1447</v>
      </c>
      <c r="E226" s="14">
        <v>11.23</v>
      </c>
      <c r="F226" s="15">
        <v>1.1999999999999999E-3</v>
      </c>
      <c r="G226" s="15"/>
    </row>
    <row r="227" spans="1:7" x14ac:dyDescent="0.25">
      <c r="A227" s="12" t="s">
        <v>1269</v>
      </c>
      <c r="B227" s="30" t="s">
        <v>1270</v>
      </c>
      <c r="C227" s="30" t="s">
        <v>1271</v>
      </c>
      <c r="D227" s="13">
        <v>9346</v>
      </c>
      <c r="E227" s="14">
        <v>11.14</v>
      </c>
      <c r="F227" s="15">
        <v>1.1999999999999999E-3</v>
      </c>
      <c r="G227" s="15"/>
    </row>
    <row r="228" spans="1:7" x14ac:dyDescent="0.25">
      <c r="A228" s="12" t="s">
        <v>1219</v>
      </c>
      <c r="B228" s="30" t="s">
        <v>1220</v>
      </c>
      <c r="C228" s="30" t="s">
        <v>1221</v>
      </c>
      <c r="D228" s="13">
        <v>1198</v>
      </c>
      <c r="E228" s="14">
        <v>11.11</v>
      </c>
      <c r="F228" s="15">
        <v>1.1999999999999999E-3</v>
      </c>
      <c r="G228" s="15"/>
    </row>
    <row r="229" spans="1:7" x14ac:dyDescent="0.25">
      <c r="A229" s="12" t="s">
        <v>2139</v>
      </c>
      <c r="B229" s="30" t="s">
        <v>2140</v>
      </c>
      <c r="C229" s="30" t="s">
        <v>1243</v>
      </c>
      <c r="D229" s="13">
        <v>1083</v>
      </c>
      <c r="E229" s="14">
        <v>11.11</v>
      </c>
      <c r="F229" s="15">
        <v>1.1999999999999999E-3</v>
      </c>
      <c r="G229" s="15"/>
    </row>
    <row r="230" spans="1:7" x14ac:dyDescent="0.25">
      <c r="A230" s="12" t="s">
        <v>2141</v>
      </c>
      <c r="B230" s="30" t="s">
        <v>2142</v>
      </c>
      <c r="C230" s="30" t="s">
        <v>1266</v>
      </c>
      <c r="D230" s="13">
        <v>4268</v>
      </c>
      <c r="E230" s="14">
        <v>11.02</v>
      </c>
      <c r="F230" s="15">
        <v>1.1999999999999999E-3</v>
      </c>
      <c r="G230" s="15"/>
    </row>
    <row r="231" spans="1:7" x14ac:dyDescent="0.25">
      <c r="A231" s="12" t="s">
        <v>1898</v>
      </c>
      <c r="B231" s="30" t="s">
        <v>1899</v>
      </c>
      <c r="C231" s="30" t="s">
        <v>1859</v>
      </c>
      <c r="D231" s="13">
        <v>522</v>
      </c>
      <c r="E231" s="14">
        <v>10.88</v>
      </c>
      <c r="F231" s="15">
        <v>1.1999999999999999E-3</v>
      </c>
      <c r="G231" s="15"/>
    </row>
    <row r="232" spans="1:7" x14ac:dyDescent="0.25">
      <c r="A232" s="12" t="s">
        <v>2143</v>
      </c>
      <c r="B232" s="30" t="s">
        <v>2144</v>
      </c>
      <c r="C232" s="30" t="s">
        <v>1274</v>
      </c>
      <c r="D232" s="13">
        <v>1048</v>
      </c>
      <c r="E232" s="14">
        <v>10.79</v>
      </c>
      <c r="F232" s="15">
        <v>1.1999999999999999E-3</v>
      </c>
      <c r="G232" s="15"/>
    </row>
    <row r="233" spans="1:7" x14ac:dyDescent="0.25">
      <c r="A233" s="12" t="s">
        <v>1494</v>
      </c>
      <c r="B233" s="30" t="s">
        <v>1495</v>
      </c>
      <c r="C233" s="30" t="s">
        <v>1453</v>
      </c>
      <c r="D233" s="13">
        <v>2039</v>
      </c>
      <c r="E233" s="14">
        <v>10.66</v>
      </c>
      <c r="F233" s="15">
        <v>1.1000000000000001E-3</v>
      </c>
      <c r="G233" s="15"/>
    </row>
    <row r="234" spans="1:7" x14ac:dyDescent="0.25">
      <c r="A234" s="12" t="s">
        <v>2145</v>
      </c>
      <c r="B234" s="30" t="s">
        <v>2146</v>
      </c>
      <c r="C234" s="30" t="s">
        <v>1263</v>
      </c>
      <c r="D234" s="13">
        <v>1247</v>
      </c>
      <c r="E234" s="14">
        <v>10.42</v>
      </c>
      <c r="F234" s="15">
        <v>1.1000000000000001E-3</v>
      </c>
      <c r="G234" s="15"/>
    </row>
    <row r="235" spans="1:7" x14ac:dyDescent="0.25">
      <c r="A235" s="12" t="s">
        <v>2147</v>
      </c>
      <c r="B235" s="30" t="s">
        <v>2148</v>
      </c>
      <c r="C235" s="30" t="s">
        <v>1221</v>
      </c>
      <c r="D235" s="13">
        <v>6663</v>
      </c>
      <c r="E235" s="14">
        <v>10.23</v>
      </c>
      <c r="F235" s="15">
        <v>1.1000000000000001E-3</v>
      </c>
      <c r="G235" s="15"/>
    </row>
    <row r="236" spans="1:7" x14ac:dyDescent="0.25">
      <c r="A236" s="12" t="s">
        <v>2149</v>
      </c>
      <c r="B236" s="30" t="s">
        <v>2150</v>
      </c>
      <c r="C236" s="30" t="s">
        <v>1168</v>
      </c>
      <c r="D236" s="13">
        <v>17118</v>
      </c>
      <c r="E236" s="14">
        <v>10.220000000000001</v>
      </c>
      <c r="F236" s="15">
        <v>1.1000000000000001E-3</v>
      </c>
      <c r="G236" s="15"/>
    </row>
    <row r="237" spans="1:7" x14ac:dyDescent="0.25">
      <c r="A237" s="12" t="s">
        <v>2151</v>
      </c>
      <c r="B237" s="30" t="s">
        <v>2152</v>
      </c>
      <c r="C237" s="30" t="s">
        <v>1266</v>
      </c>
      <c r="D237" s="13">
        <v>997</v>
      </c>
      <c r="E237" s="14">
        <v>10.199999999999999</v>
      </c>
      <c r="F237" s="15">
        <v>1.1000000000000001E-3</v>
      </c>
      <c r="G237" s="15"/>
    </row>
    <row r="238" spans="1:7" x14ac:dyDescent="0.25">
      <c r="A238" s="12" t="s">
        <v>2153</v>
      </c>
      <c r="B238" s="30" t="s">
        <v>2154</v>
      </c>
      <c r="C238" s="30" t="s">
        <v>1263</v>
      </c>
      <c r="D238" s="13">
        <v>3490</v>
      </c>
      <c r="E238" s="14">
        <v>10.11</v>
      </c>
      <c r="F238" s="15">
        <v>1.1000000000000001E-3</v>
      </c>
      <c r="G238" s="15"/>
    </row>
    <row r="239" spans="1:7" x14ac:dyDescent="0.25">
      <c r="A239" s="12" t="s">
        <v>1376</v>
      </c>
      <c r="B239" s="30" t="s">
        <v>1377</v>
      </c>
      <c r="C239" s="30" t="s">
        <v>1271</v>
      </c>
      <c r="D239" s="13">
        <v>34</v>
      </c>
      <c r="E239" s="14">
        <v>9.7200000000000006</v>
      </c>
      <c r="F239" s="15">
        <v>1E-3</v>
      </c>
      <c r="G239" s="15"/>
    </row>
    <row r="240" spans="1:7" x14ac:dyDescent="0.25">
      <c r="A240" s="12" t="s">
        <v>1544</v>
      </c>
      <c r="B240" s="30" t="s">
        <v>1545</v>
      </c>
      <c r="C240" s="30" t="s">
        <v>1240</v>
      </c>
      <c r="D240" s="13">
        <v>360</v>
      </c>
      <c r="E240" s="14">
        <v>9.6</v>
      </c>
      <c r="F240" s="15">
        <v>1E-3</v>
      </c>
      <c r="G240" s="15"/>
    </row>
    <row r="241" spans="1:7" x14ac:dyDescent="0.25">
      <c r="A241" s="12" t="s">
        <v>1485</v>
      </c>
      <c r="B241" s="30" t="s">
        <v>1486</v>
      </c>
      <c r="C241" s="30" t="s">
        <v>1240</v>
      </c>
      <c r="D241" s="13">
        <v>997</v>
      </c>
      <c r="E241" s="14">
        <v>9.39</v>
      </c>
      <c r="F241" s="15">
        <v>1E-3</v>
      </c>
      <c r="G241" s="15"/>
    </row>
    <row r="242" spans="1:7" x14ac:dyDescent="0.25">
      <c r="A242" s="12" t="s">
        <v>1464</v>
      </c>
      <c r="B242" s="30" t="s">
        <v>1465</v>
      </c>
      <c r="C242" s="30" t="s">
        <v>1466</v>
      </c>
      <c r="D242" s="13">
        <v>1982</v>
      </c>
      <c r="E242" s="14">
        <v>9.31</v>
      </c>
      <c r="F242" s="15">
        <v>1E-3</v>
      </c>
      <c r="G242" s="15"/>
    </row>
    <row r="243" spans="1:7" x14ac:dyDescent="0.25">
      <c r="A243" s="12" t="s">
        <v>2155</v>
      </c>
      <c r="B243" s="30" t="s">
        <v>2156</v>
      </c>
      <c r="C243" s="30" t="s">
        <v>1458</v>
      </c>
      <c r="D243" s="13">
        <v>21118</v>
      </c>
      <c r="E243" s="14">
        <v>8.93</v>
      </c>
      <c r="F243" s="15">
        <v>1E-3</v>
      </c>
      <c r="G243" s="15"/>
    </row>
    <row r="244" spans="1:7" x14ac:dyDescent="0.25">
      <c r="A244" s="12" t="s">
        <v>2157</v>
      </c>
      <c r="B244" s="30" t="s">
        <v>2158</v>
      </c>
      <c r="C244" s="30" t="s">
        <v>1790</v>
      </c>
      <c r="D244" s="13">
        <v>1105</v>
      </c>
      <c r="E244" s="14">
        <v>8.85</v>
      </c>
      <c r="F244" s="15">
        <v>1E-3</v>
      </c>
      <c r="G244" s="15"/>
    </row>
    <row r="245" spans="1:7" x14ac:dyDescent="0.25">
      <c r="A245" s="12" t="s">
        <v>1259</v>
      </c>
      <c r="B245" s="30" t="s">
        <v>1260</v>
      </c>
      <c r="C245" s="30" t="s">
        <v>1231</v>
      </c>
      <c r="D245" s="13">
        <v>1429</v>
      </c>
      <c r="E245" s="14">
        <v>8.8000000000000007</v>
      </c>
      <c r="F245" s="15">
        <v>8.9999999999999998E-4</v>
      </c>
      <c r="G245" s="15"/>
    </row>
    <row r="246" spans="1:7" x14ac:dyDescent="0.25">
      <c r="A246" s="12" t="s">
        <v>2159</v>
      </c>
      <c r="B246" s="30" t="s">
        <v>2160</v>
      </c>
      <c r="C246" s="30" t="s">
        <v>1208</v>
      </c>
      <c r="D246" s="13">
        <v>1161</v>
      </c>
      <c r="E246" s="14">
        <v>8.36</v>
      </c>
      <c r="F246" s="15">
        <v>8.9999999999999998E-4</v>
      </c>
      <c r="G246" s="15"/>
    </row>
    <row r="247" spans="1:7" x14ac:dyDescent="0.25">
      <c r="A247" s="12" t="s">
        <v>1528</v>
      </c>
      <c r="B247" s="30" t="s">
        <v>1529</v>
      </c>
      <c r="C247" s="30" t="s">
        <v>1266</v>
      </c>
      <c r="D247" s="13">
        <v>1532</v>
      </c>
      <c r="E247" s="14">
        <v>8.16</v>
      </c>
      <c r="F247" s="15">
        <v>8.9999999999999998E-4</v>
      </c>
      <c r="G247" s="15"/>
    </row>
    <row r="248" spans="1:7" x14ac:dyDescent="0.25">
      <c r="A248" s="12" t="s">
        <v>2161</v>
      </c>
      <c r="B248" s="30" t="s">
        <v>2162</v>
      </c>
      <c r="C248" s="30" t="s">
        <v>1466</v>
      </c>
      <c r="D248" s="13">
        <v>2155</v>
      </c>
      <c r="E248" s="14">
        <v>8.06</v>
      </c>
      <c r="F248" s="15">
        <v>8.9999999999999998E-4</v>
      </c>
      <c r="G248" s="15"/>
    </row>
    <row r="249" spans="1:7" x14ac:dyDescent="0.25">
      <c r="A249" s="12" t="s">
        <v>2163</v>
      </c>
      <c r="B249" s="30" t="s">
        <v>2164</v>
      </c>
      <c r="C249" s="30" t="s">
        <v>1466</v>
      </c>
      <c r="D249" s="13">
        <v>1117</v>
      </c>
      <c r="E249" s="14">
        <v>8</v>
      </c>
      <c r="F249" s="15">
        <v>8.9999999999999998E-4</v>
      </c>
      <c r="G249" s="15"/>
    </row>
    <row r="250" spans="1:7" x14ac:dyDescent="0.25">
      <c r="A250" s="12" t="s">
        <v>2165</v>
      </c>
      <c r="B250" s="30" t="s">
        <v>2166</v>
      </c>
      <c r="C250" s="30" t="s">
        <v>1310</v>
      </c>
      <c r="D250" s="13">
        <v>444</v>
      </c>
      <c r="E250" s="14">
        <v>7.39</v>
      </c>
      <c r="F250" s="15">
        <v>8.0000000000000004E-4</v>
      </c>
      <c r="G250" s="15"/>
    </row>
    <row r="251" spans="1:7" x14ac:dyDescent="0.25">
      <c r="A251" s="12" t="s">
        <v>2167</v>
      </c>
      <c r="B251" s="30" t="s">
        <v>2168</v>
      </c>
      <c r="C251" s="30" t="s">
        <v>1263</v>
      </c>
      <c r="D251" s="13">
        <v>2294</v>
      </c>
      <c r="E251" s="14">
        <v>7.08</v>
      </c>
      <c r="F251" s="15">
        <v>8.0000000000000004E-4</v>
      </c>
      <c r="G251" s="15"/>
    </row>
    <row r="252" spans="1:7" x14ac:dyDescent="0.25">
      <c r="A252" s="12" t="s">
        <v>2169</v>
      </c>
      <c r="B252" s="30" t="s">
        <v>2170</v>
      </c>
      <c r="C252" s="30" t="s">
        <v>1263</v>
      </c>
      <c r="D252" s="13">
        <v>548</v>
      </c>
      <c r="E252" s="14">
        <v>6.89</v>
      </c>
      <c r="F252" s="15">
        <v>6.9999999999999999E-4</v>
      </c>
      <c r="G252" s="15"/>
    </row>
    <row r="253" spans="1:7" x14ac:dyDescent="0.25">
      <c r="A253" s="12" t="s">
        <v>2043</v>
      </c>
      <c r="B253" s="30" t="s">
        <v>2044</v>
      </c>
      <c r="C253" s="30" t="s">
        <v>1263</v>
      </c>
      <c r="D253" s="13">
        <v>1102</v>
      </c>
      <c r="E253" s="14">
        <v>6.69</v>
      </c>
      <c r="F253" s="15">
        <v>6.9999999999999999E-4</v>
      </c>
      <c r="G253" s="15"/>
    </row>
    <row r="254" spans="1:7" x14ac:dyDescent="0.25">
      <c r="A254" s="12" t="s">
        <v>2171</v>
      </c>
      <c r="B254" s="30" t="s">
        <v>2172</v>
      </c>
      <c r="C254" s="30" t="s">
        <v>1345</v>
      </c>
      <c r="D254" s="13">
        <v>102</v>
      </c>
      <c r="E254" s="14">
        <v>6.16</v>
      </c>
      <c r="F254" s="15">
        <v>6.9999999999999999E-4</v>
      </c>
      <c r="G254" s="15"/>
    </row>
    <row r="255" spans="1:7" x14ac:dyDescent="0.25">
      <c r="A255" s="12" t="s">
        <v>1943</v>
      </c>
      <c r="B255" s="30" t="s">
        <v>1944</v>
      </c>
      <c r="C255" s="30" t="s">
        <v>1263</v>
      </c>
      <c r="D255" s="13">
        <v>516</v>
      </c>
      <c r="E255" s="14">
        <v>5.88</v>
      </c>
      <c r="F255" s="15">
        <v>5.9999999999999995E-4</v>
      </c>
      <c r="G255" s="15"/>
    </row>
    <row r="256" spans="1:7" x14ac:dyDescent="0.25">
      <c r="A256" s="12" t="s">
        <v>2173</v>
      </c>
      <c r="B256" s="30" t="s">
        <v>2174</v>
      </c>
      <c r="C256" s="30" t="s">
        <v>1446</v>
      </c>
      <c r="D256" s="13">
        <v>37</v>
      </c>
      <c r="E256" s="14">
        <v>5.83</v>
      </c>
      <c r="F256" s="15">
        <v>5.9999999999999995E-4</v>
      </c>
      <c r="G256" s="15"/>
    </row>
    <row r="257" spans="1:7" x14ac:dyDescent="0.25">
      <c r="A257" s="12" t="s">
        <v>2045</v>
      </c>
      <c r="B257" s="30" t="s">
        <v>2046</v>
      </c>
      <c r="C257" s="30" t="s">
        <v>1208</v>
      </c>
      <c r="D257" s="13">
        <v>427</v>
      </c>
      <c r="E257" s="14">
        <v>5.57</v>
      </c>
      <c r="F257" s="15">
        <v>5.9999999999999995E-4</v>
      </c>
      <c r="G257" s="15"/>
    </row>
    <row r="258" spans="1:7" x14ac:dyDescent="0.25">
      <c r="A258" s="12" t="s">
        <v>2175</v>
      </c>
      <c r="B258" s="30" t="s">
        <v>2176</v>
      </c>
      <c r="C258" s="30" t="s">
        <v>1453</v>
      </c>
      <c r="D258" s="13">
        <v>615</v>
      </c>
      <c r="E258" s="14">
        <v>2.35</v>
      </c>
      <c r="F258" s="15">
        <v>2.9999999999999997E-4</v>
      </c>
      <c r="G258" s="15"/>
    </row>
    <row r="259" spans="1:7" x14ac:dyDescent="0.25">
      <c r="A259" s="16" t="s">
        <v>124</v>
      </c>
      <c r="B259" s="31"/>
      <c r="C259" s="31"/>
      <c r="D259" s="17"/>
      <c r="E259" s="37">
        <v>9281.33</v>
      </c>
      <c r="F259" s="38">
        <v>0.99790000000000001</v>
      </c>
      <c r="G259" s="20"/>
    </row>
    <row r="260" spans="1:7" x14ac:dyDescent="0.25">
      <c r="A260" s="16" t="s">
        <v>1546</v>
      </c>
      <c r="B260" s="30"/>
      <c r="C260" s="30"/>
      <c r="D260" s="13"/>
      <c r="E260" s="14"/>
      <c r="F260" s="15"/>
      <c r="G260" s="15"/>
    </row>
    <row r="261" spans="1:7" x14ac:dyDescent="0.25">
      <c r="A261" s="16" t="s">
        <v>124</v>
      </c>
      <c r="B261" s="30"/>
      <c r="C261" s="30"/>
      <c r="D261" s="13"/>
      <c r="E261" s="39" t="s">
        <v>118</v>
      </c>
      <c r="F261" s="40" t="s">
        <v>118</v>
      </c>
      <c r="G261" s="15"/>
    </row>
    <row r="262" spans="1:7" x14ac:dyDescent="0.25">
      <c r="A262" s="21" t="s">
        <v>156</v>
      </c>
      <c r="B262" s="32"/>
      <c r="C262" s="32"/>
      <c r="D262" s="22"/>
      <c r="E262" s="27">
        <v>9281.33</v>
      </c>
      <c r="F262" s="28">
        <v>0.99790000000000001</v>
      </c>
      <c r="G262" s="20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2"/>
      <c r="B264" s="30"/>
      <c r="C264" s="30"/>
      <c r="D264" s="13"/>
      <c r="E264" s="14"/>
      <c r="F264" s="15"/>
      <c r="G264" s="15"/>
    </row>
    <row r="265" spans="1:7" x14ac:dyDescent="0.25">
      <c r="A265" s="16" t="s">
        <v>160</v>
      </c>
      <c r="B265" s="30"/>
      <c r="C265" s="30"/>
      <c r="D265" s="13"/>
      <c r="E265" s="14"/>
      <c r="F265" s="15"/>
      <c r="G265" s="15"/>
    </row>
    <row r="266" spans="1:7" x14ac:dyDescent="0.25">
      <c r="A266" s="12" t="s">
        <v>161</v>
      </c>
      <c r="B266" s="30"/>
      <c r="C266" s="30"/>
      <c r="D266" s="13"/>
      <c r="E266" s="14">
        <v>43.99</v>
      </c>
      <c r="F266" s="15">
        <v>4.7000000000000002E-3</v>
      </c>
      <c r="G266" s="15">
        <v>6.6458000000000003E-2</v>
      </c>
    </row>
    <row r="267" spans="1:7" x14ac:dyDescent="0.25">
      <c r="A267" s="16" t="s">
        <v>124</v>
      </c>
      <c r="B267" s="31"/>
      <c r="C267" s="31"/>
      <c r="D267" s="17"/>
      <c r="E267" s="37">
        <v>43.99</v>
      </c>
      <c r="F267" s="38">
        <v>4.7000000000000002E-3</v>
      </c>
      <c r="G267" s="20"/>
    </row>
    <row r="268" spans="1:7" x14ac:dyDescent="0.25">
      <c r="A268" s="12"/>
      <c r="B268" s="30"/>
      <c r="C268" s="30"/>
      <c r="D268" s="13"/>
      <c r="E268" s="14"/>
      <c r="F268" s="15"/>
      <c r="G268" s="15"/>
    </row>
    <row r="269" spans="1:7" x14ac:dyDescent="0.25">
      <c r="A269" s="21" t="s">
        <v>156</v>
      </c>
      <c r="B269" s="32"/>
      <c r="C269" s="32"/>
      <c r="D269" s="22"/>
      <c r="E269" s="18">
        <v>43.99</v>
      </c>
      <c r="F269" s="19">
        <v>4.7000000000000002E-3</v>
      </c>
      <c r="G269" s="20"/>
    </row>
    <row r="270" spans="1:7" x14ac:dyDescent="0.25">
      <c r="A270" s="12" t="s">
        <v>162</v>
      </c>
      <c r="B270" s="30"/>
      <c r="C270" s="30"/>
      <c r="D270" s="13"/>
      <c r="E270" s="14">
        <v>8.0099000000000004E-3</v>
      </c>
      <c r="F270" s="15">
        <v>0</v>
      </c>
      <c r="G270" s="15"/>
    </row>
    <row r="271" spans="1:7" x14ac:dyDescent="0.25">
      <c r="A271" s="12" t="s">
        <v>163</v>
      </c>
      <c r="B271" s="30"/>
      <c r="C271" s="30"/>
      <c r="D271" s="13"/>
      <c r="E271" s="23">
        <v>-19.4780099</v>
      </c>
      <c r="F271" s="24">
        <v>-2.5999999999999999E-3</v>
      </c>
      <c r="G271" s="15">
        <v>6.6458000000000003E-2</v>
      </c>
    </row>
    <row r="272" spans="1:7" x14ac:dyDescent="0.25">
      <c r="A272" s="25" t="s">
        <v>164</v>
      </c>
      <c r="B272" s="33"/>
      <c r="C272" s="33"/>
      <c r="D272" s="26"/>
      <c r="E272" s="27">
        <v>9305.85</v>
      </c>
      <c r="F272" s="28">
        <v>1</v>
      </c>
      <c r="G272" s="28"/>
    </row>
    <row r="277" spans="1:5" x14ac:dyDescent="0.25">
      <c r="A277" s="1" t="s">
        <v>167</v>
      </c>
    </row>
    <row r="278" spans="1:5" x14ac:dyDescent="0.25">
      <c r="A278" s="47" t="s">
        <v>168</v>
      </c>
      <c r="B278" s="34" t="s">
        <v>118</v>
      </c>
    </row>
    <row r="279" spans="1:5" x14ac:dyDescent="0.25">
      <c r="A279" t="s">
        <v>169</v>
      </c>
    </row>
    <row r="280" spans="1:5" x14ac:dyDescent="0.25">
      <c r="A280" t="s">
        <v>170</v>
      </c>
      <c r="B280" t="s">
        <v>171</v>
      </c>
      <c r="C280" t="s">
        <v>171</v>
      </c>
    </row>
    <row r="281" spans="1:5" x14ac:dyDescent="0.25">
      <c r="B281" s="48">
        <v>45322</v>
      </c>
      <c r="C281" s="48">
        <v>45351</v>
      </c>
    </row>
    <row r="282" spans="1:5" x14ac:dyDescent="0.25">
      <c r="A282" t="s">
        <v>175</v>
      </c>
      <c r="B282">
        <v>14.113099999999999</v>
      </c>
      <c r="C282">
        <v>14.2532</v>
      </c>
      <c r="E282" s="2"/>
    </row>
    <row r="283" spans="1:5" x14ac:dyDescent="0.25">
      <c r="A283" t="s">
        <v>176</v>
      </c>
      <c r="B283">
        <v>14.113099999999999</v>
      </c>
      <c r="C283">
        <v>14.2532</v>
      </c>
      <c r="E283" s="2"/>
    </row>
    <row r="284" spans="1:5" x14ac:dyDescent="0.25">
      <c r="A284" t="s">
        <v>657</v>
      </c>
      <c r="B284">
        <v>13.9084</v>
      </c>
      <c r="C284">
        <v>14.038</v>
      </c>
      <c r="E284" s="2"/>
    </row>
    <row r="285" spans="1:5" x14ac:dyDescent="0.25">
      <c r="A285" t="s">
        <v>658</v>
      </c>
      <c r="B285">
        <v>13.9078</v>
      </c>
      <c r="C285">
        <v>14.0374</v>
      </c>
      <c r="E285" s="2"/>
    </row>
    <row r="286" spans="1:5" x14ac:dyDescent="0.25">
      <c r="E286" s="2"/>
    </row>
    <row r="287" spans="1:5" x14ac:dyDescent="0.25">
      <c r="A287" t="s">
        <v>186</v>
      </c>
      <c r="B287" s="34" t="s">
        <v>118</v>
      </c>
    </row>
    <row r="288" spans="1:5" x14ac:dyDescent="0.25">
      <c r="A288" t="s">
        <v>187</v>
      </c>
      <c r="B288" s="34" t="s">
        <v>118</v>
      </c>
    </row>
    <row r="289" spans="1:4" ht="30" customHeight="1" x14ac:dyDescent="0.25">
      <c r="A289" s="47" t="s">
        <v>188</v>
      </c>
      <c r="B289" s="34" t="s">
        <v>118</v>
      </c>
    </row>
    <row r="290" spans="1:4" ht="30" customHeight="1" x14ac:dyDescent="0.25">
      <c r="A290" s="47" t="s">
        <v>189</v>
      </c>
      <c r="B290" s="34" t="s">
        <v>118</v>
      </c>
    </row>
    <row r="291" spans="1:4" x14ac:dyDescent="0.25">
      <c r="A291" t="s">
        <v>1768</v>
      </c>
      <c r="B291" s="49">
        <v>0.21543899999999999</v>
      </c>
    </row>
    <row r="292" spans="1:4" ht="45" customHeight="1" x14ac:dyDescent="0.25">
      <c r="A292" s="47" t="s">
        <v>191</v>
      </c>
      <c r="B292" s="34" t="s">
        <v>118</v>
      </c>
    </row>
    <row r="293" spans="1:4" ht="30" customHeight="1" x14ac:dyDescent="0.25">
      <c r="A293" s="47" t="s">
        <v>192</v>
      </c>
      <c r="B293" s="34" t="s">
        <v>118</v>
      </c>
    </row>
    <row r="294" spans="1:4" ht="30" customHeight="1" x14ac:dyDescent="0.25">
      <c r="A294" s="47" t="s">
        <v>193</v>
      </c>
      <c r="B294" s="34" t="s">
        <v>118</v>
      </c>
    </row>
    <row r="295" spans="1:4" x14ac:dyDescent="0.25">
      <c r="A295" t="s">
        <v>194</v>
      </c>
      <c r="B295" s="34" t="s">
        <v>118</v>
      </c>
    </row>
    <row r="296" spans="1:4" x14ac:dyDescent="0.25">
      <c r="A296" t="s">
        <v>195</v>
      </c>
      <c r="B296" s="34" t="s">
        <v>118</v>
      </c>
    </row>
    <row r="298" spans="1:4" ht="69.95" customHeight="1" x14ac:dyDescent="0.25">
      <c r="A298" s="71" t="s">
        <v>205</v>
      </c>
      <c r="B298" s="71" t="s">
        <v>206</v>
      </c>
      <c r="C298" s="71" t="s">
        <v>5</v>
      </c>
      <c r="D298" s="71" t="s">
        <v>6</v>
      </c>
    </row>
    <row r="299" spans="1:4" ht="69.95" customHeight="1" x14ac:dyDescent="0.25">
      <c r="A299" s="71" t="s">
        <v>2177</v>
      </c>
      <c r="B299" s="71"/>
      <c r="C299" s="71" t="s">
        <v>58</v>
      </c>
      <c r="D2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95" activePane="bottomLeft" state="frozen"/>
      <selection pane="bottomLeft" activeCell="A95" sqref="A95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2178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2179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1404</v>
      </c>
      <c r="B8" s="30" t="s">
        <v>1405</v>
      </c>
      <c r="C8" s="30" t="s">
        <v>1240</v>
      </c>
      <c r="D8" s="13">
        <v>61014</v>
      </c>
      <c r="E8" s="14">
        <v>989.07</v>
      </c>
      <c r="F8" s="15">
        <v>5.11E-2</v>
      </c>
      <c r="G8" s="15"/>
    </row>
    <row r="9" spans="1:8" x14ac:dyDescent="0.25">
      <c r="A9" s="12" t="s">
        <v>1206</v>
      </c>
      <c r="B9" s="30" t="s">
        <v>1207</v>
      </c>
      <c r="C9" s="30" t="s">
        <v>1208</v>
      </c>
      <c r="D9" s="13">
        <v>212729</v>
      </c>
      <c r="E9" s="14">
        <v>940.37</v>
      </c>
      <c r="F9" s="15">
        <v>4.8599999999999997E-2</v>
      </c>
      <c r="G9" s="15"/>
    </row>
    <row r="10" spans="1:8" x14ac:dyDescent="0.25">
      <c r="A10" s="12" t="s">
        <v>1217</v>
      </c>
      <c r="B10" s="30" t="s">
        <v>1218</v>
      </c>
      <c r="C10" s="30" t="s">
        <v>1208</v>
      </c>
      <c r="D10" s="13">
        <v>227236</v>
      </c>
      <c r="E10" s="14">
        <v>910.53</v>
      </c>
      <c r="F10" s="15">
        <v>4.7E-2</v>
      </c>
      <c r="G10" s="15"/>
    </row>
    <row r="11" spans="1:8" x14ac:dyDescent="0.25">
      <c r="A11" s="12" t="s">
        <v>1238</v>
      </c>
      <c r="B11" s="30" t="s">
        <v>1239</v>
      </c>
      <c r="C11" s="30" t="s">
        <v>1240</v>
      </c>
      <c r="D11" s="13">
        <v>83800</v>
      </c>
      <c r="E11" s="14">
        <v>861.55</v>
      </c>
      <c r="F11" s="15">
        <v>4.4499999999999998E-2</v>
      </c>
      <c r="G11" s="15"/>
    </row>
    <row r="12" spans="1:8" x14ac:dyDescent="0.25">
      <c r="A12" s="12" t="s">
        <v>1386</v>
      </c>
      <c r="B12" s="30" t="s">
        <v>1387</v>
      </c>
      <c r="C12" s="30" t="s">
        <v>1356</v>
      </c>
      <c r="D12" s="13">
        <v>330406</v>
      </c>
      <c r="E12" s="14">
        <v>751.84</v>
      </c>
      <c r="F12" s="15">
        <v>3.8800000000000001E-2</v>
      </c>
      <c r="G12" s="15"/>
    </row>
    <row r="13" spans="1:8" x14ac:dyDescent="0.25">
      <c r="A13" s="12" t="s">
        <v>2065</v>
      </c>
      <c r="B13" s="30" t="s">
        <v>2066</v>
      </c>
      <c r="C13" s="30" t="s">
        <v>1208</v>
      </c>
      <c r="D13" s="13">
        <v>467175</v>
      </c>
      <c r="E13" s="14">
        <v>685.58</v>
      </c>
      <c r="F13" s="15">
        <v>3.5400000000000001E-2</v>
      </c>
      <c r="G13" s="15"/>
    </row>
    <row r="14" spans="1:8" x14ac:dyDescent="0.25">
      <c r="A14" s="12" t="s">
        <v>2069</v>
      </c>
      <c r="B14" s="30" t="s">
        <v>2070</v>
      </c>
      <c r="C14" s="30" t="s">
        <v>1226</v>
      </c>
      <c r="D14" s="13">
        <v>103045</v>
      </c>
      <c r="E14" s="14">
        <v>660.05</v>
      </c>
      <c r="F14" s="15">
        <v>3.4099999999999998E-2</v>
      </c>
      <c r="G14" s="15"/>
    </row>
    <row r="15" spans="1:8" x14ac:dyDescent="0.25">
      <c r="A15" s="12" t="s">
        <v>1396</v>
      </c>
      <c r="B15" s="30" t="s">
        <v>1397</v>
      </c>
      <c r="C15" s="30" t="s">
        <v>1198</v>
      </c>
      <c r="D15" s="13">
        <v>6784</v>
      </c>
      <c r="E15" s="14">
        <v>585.48</v>
      </c>
      <c r="F15" s="15">
        <v>3.0200000000000001E-2</v>
      </c>
      <c r="G15" s="15"/>
    </row>
    <row r="16" spans="1:8" x14ac:dyDescent="0.25">
      <c r="A16" s="12" t="s">
        <v>2057</v>
      </c>
      <c r="B16" s="30" t="s">
        <v>2058</v>
      </c>
      <c r="C16" s="30" t="s">
        <v>1292</v>
      </c>
      <c r="D16" s="13">
        <v>15417</v>
      </c>
      <c r="E16" s="14">
        <v>578.6</v>
      </c>
      <c r="F16" s="15">
        <v>2.9899999999999999E-2</v>
      </c>
      <c r="G16" s="15"/>
    </row>
    <row r="17" spans="1:7" x14ac:dyDescent="0.25">
      <c r="A17" s="12" t="s">
        <v>1408</v>
      </c>
      <c r="B17" s="30" t="s">
        <v>1409</v>
      </c>
      <c r="C17" s="30" t="s">
        <v>1301</v>
      </c>
      <c r="D17" s="13">
        <v>12049</v>
      </c>
      <c r="E17" s="14">
        <v>572.30999999999995</v>
      </c>
      <c r="F17" s="15">
        <v>2.9600000000000001E-2</v>
      </c>
      <c r="G17" s="15"/>
    </row>
    <row r="18" spans="1:7" x14ac:dyDescent="0.25">
      <c r="A18" s="12" t="s">
        <v>1334</v>
      </c>
      <c r="B18" s="30" t="s">
        <v>1335</v>
      </c>
      <c r="C18" s="30" t="s">
        <v>1336</v>
      </c>
      <c r="D18" s="13">
        <v>251470</v>
      </c>
      <c r="E18" s="14">
        <v>568.07000000000005</v>
      </c>
      <c r="F18" s="15">
        <v>2.93E-2</v>
      </c>
      <c r="G18" s="15"/>
    </row>
    <row r="19" spans="1:7" x14ac:dyDescent="0.25">
      <c r="A19" s="12" t="s">
        <v>1821</v>
      </c>
      <c r="B19" s="30" t="s">
        <v>1822</v>
      </c>
      <c r="C19" s="30" t="s">
        <v>1208</v>
      </c>
      <c r="D19" s="13">
        <v>12995</v>
      </c>
      <c r="E19" s="14">
        <v>541.83000000000004</v>
      </c>
      <c r="F19" s="15">
        <v>2.8000000000000001E-2</v>
      </c>
      <c r="G19" s="15"/>
    </row>
    <row r="20" spans="1:7" x14ac:dyDescent="0.25">
      <c r="A20" s="12" t="s">
        <v>1805</v>
      </c>
      <c r="B20" s="30" t="s">
        <v>1806</v>
      </c>
      <c r="C20" s="30" t="s">
        <v>1301</v>
      </c>
      <c r="D20" s="13">
        <v>13015</v>
      </c>
      <c r="E20" s="14">
        <v>540.20000000000005</v>
      </c>
      <c r="F20" s="15">
        <v>2.7900000000000001E-2</v>
      </c>
      <c r="G20" s="15"/>
    </row>
    <row r="21" spans="1:7" x14ac:dyDescent="0.25">
      <c r="A21" s="12" t="s">
        <v>1277</v>
      </c>
      <c r="B21" s="30" t="s">
        <v>1278</v>
      </c>
      <c r="C21" s="30" t="s">
        <v>1240</v>
      </c>
      <c r="D21" s="13">
        <v>10345</v>
      </c>
      <c r="E21" s="14">
        <v>530.41999999999996</v>
      </c>
      <c r="F21" s="15">
        <v>2.7400000000000001E-2</v>
      </c>
      <c r="G21" s="15"/>
    </row>
    <row r="22" spans="1:7" x14ac:dyDescent="0.25">
      <c r="A22" s="12" t="s">
        <v>1786</v>
      </c>
      <c r="B22" s="30" t="s">
        <v>1787</v>
      </c>
      <c r="C22" s="30" t="s">
        <v>1326</v>
      </c>
      <c r="D22" s="13">
        <v>66771</v>
      </c>
      <c r="E22" s="14">
        <v>529.73</v>
      </c>
      <c r="F22" s="15">
        <v>2.7400000000000001E-2</v>
      </c>
      <c r="G22" s="15"/>
    </row>
    <row r="23" spans="1:7" x14ac:dyDescent="0.25">
      <c r="A23" s="12" t="s">
        <v>1862</v>
      </c>
      <c r="B23" s="30" t="s">
        <v>1863</v>
      </c>
      <c r="C23" s="30" t="s">
        <v>1491</v>
      </c>
      <c r="D23" s="13">
        <v>18959</v>
      </c>
      <c r="E23" s="14">
        <v>523.4</v>
      </c>
      <c r="F23" s="15">
        <v>2.7E-2</v>
      </c>
      <c r="G23" s="15"/>
    </row>
    <row r="24" spans="1:7" x14ac:dyDescent="0.25">
      <c r="A24" s="12" t="s">
        <v>1815</v>
      </c>
      <c r="B24" s="30" t="s">
        <v>1816</v>
      </c>
      <c r="C24" s="30" t="s">
        <v>1491</v>
      </c>
      <c r="D24" s="13">
        <v>42386</v>
      </c>
      <c r="E24" s="14">
        <v>494.54</v>
      </c>
      <c r="F24" s="15">
        <v>2.5499999999999998E-2</v>
      </c>
      <c r="G24" s="15"/>
    </row>
    <row r="25" spans="1:7" x14ac:dyDescent="0.25">
      <c r="A25" s="12" t="s">
        <v>1471</v>
      </c>
      <c r="B25" s="30" t="s">
        <v>1472</v>
      </c>
      <c r="C25" s="30" t="s">
        <v>1301</v>
      </c>
      <c r="D25" s="13">
        <v>41681</v>
      </c>
      <c r="E25" s="14">
        <v>479.75</v>
      </c>
      <c r="F25" s="15">
        <v>2.4799999999999999E-2</v>
      </c>
      <c r="G25" s="15"/>
    </row>
    <row r="26" spans="1:7" x14ac:dyDescent="0.25">
      <c r="A26" s="12" t="s">
        <v>1902</v>
      </c>
      <c r="B26" s="30" t="s">
        <v>1903</v>
      </c>
      <c r="C26" s="30" t="s">
        <v>1904</v>
      </c>
      <c r="D26" s="13">
        <v>40992</v>
      </c>
      <c r="E26" s="14">
        <v>478.54</v>
      </c>
      <c r="F26" s="15">
        <v>2.47E-2</v>
      </c>
      <c r="G26" s="15"/>
    </row>
    <row r="27" spans="1:7" x14ac:dyDescent="0.25">
      <c r="A27" s="12" t="s">
        <v>1860</v>
      </c>
      <c r="B27" s="30" t="s">
        <v>1861</v>
      </c>
      <c r="C27" s="30" t="s">
        <v>1198</v>
      </c>
      <c r="D27" s="13">
        <v>28040</v>
      </c>
      <c r="E27" s="14">
        <v>440.38</v>
      </c>
      <c r="F27" s="15">
        <v>2.2700000000000001E-2</v>
      </c>
      <c r="G27" s="15"/>
    </row>
    <row r="28" spans="1:7" x14ac:dyDescent="0.25">
      <c r="A28" s="12" t="s">
        <v>2063</v>
      </c>
      <c r="B28" s="30" t="s">
        <v>2064</v>
      </c>
      <c r="C28" s="30" t="s">
        <v>1491</v>
      </c>
      <c r="D28" s="13">
        <v>36379</v>
      </c>
      <c r="E28" s="14">
        <v>423.91</v>
      </c>
      <c r="F28" s="15">
        <v>2.1899999999999999E-2</v>
      </c>
      <c r="G28" s="15"/>
    </row>
    <row r="29" spans="1:7" x14ac:dyDescent="0.25">
      <c r="A29" s="12" t="s">
        <v>1868</v>
      </c>
      <c r="B29" s="30" t="s">
        <v>1869</v>
      </c>
      <c r="C29" s="30" t="s">
        <v>1301</v>
      </c>
      <c r="D29" s="13">
        <v>26933</v>
      </c>
      <c r="E29" s="14">
        <v>416.8</v>
      </c>
      <c r="F29" s="15">
        <v>2.1499999999999998E-2</v>
      </c>
      <c r="G29" s="15"/>
    </row>
    <row r="30" spans="1:7" x14ac:dyDescent="0.25">
      <c r="A30" s="12" t="s">
        <v>1780</v>
      </c>
      <c r="B30" s="30" t="s">
        <v>1781</v>
      </c>
      <c r="C30" s="30" t="s">
        <v>1183</v>
      </c>
      <c r="D30" s="13">
        <v>36755</v>
      </c>
      <c r="E30" s="14">
        <v>396.16</v>
      </c>
      <c r="F30" s="15">
        <v>2.0500000000000001E-2</v>
      </c>
      <c r="G30" s="15"/>
    </row>
    <row r="31" spans="1:7" x14ac:dyDescent="0.25">
      <c r="A31" s="12" t="s">
        <v>2077</v>
      </c>
      <c r="B31" s="30" t="s">
        <v>2078</v>
      </c>
      <c r="C31" s="30" t="s">
        <v>1310</v>
      </c>
      <c r="D31" s="13">
        <v>5274</v>
      </c>
      <c r="E31" s="14">
        <v>354.95</v>
      </c>
      <c r="F31" s="15">
        <v>1.83E-2</v>
      </c>
      <c r="G31" s="15"/>
    </row>
    <row r="32" spans="1:7" x14ac:dyDescent="0.25">
      <c r="A32" s="12" t="s">
        <v>1941</v>
      </c>
      <c r="B32" s="30" t="s">
        <v>1942</v>
      </c>
      <c r="C32" s="30" t="s">
        <v>1326</v>
      </c>
      <c r="D32" s="13">
        <v>85319</v>
      </c>
      <c r="E32" s="14">
        <v>348.1</v>
      </c>
      <c r="F32" s="15">
        <v>1.7999999999999999E-2</v>
      </c>
      <c r="G32" s="15"/>
    </row>
    <row r="33" spans="1:7" x14ac:dyDescent="0.25">
      <c r="A33" s="12" t="s">
        <v>1526</v>
      </c>
      <c r="B33" s="30" t="s">
        <v>1527</v>
      </c>
      <c r="C33" s="30" t="s">
        <v>1168</v>
      </c>
      <c r="D33" s="13">
        <v>420968</v>
      </c>
      <c r="E33" s="14">
        <v>341.19</v>
      </c>
      <c r="F33" s="15">
        <v>1.7600000000000001E-2</v>
      </c>
      <c r="G33" s="15"/>
    </row>
    <row r="34" spans="1:7" x14ac:dyDescent="0.25">
      <c r="A34" s="12" t="s">
        <v>1418</v>
      </c>
      <c r="B34" s="30" t="s">
        <v>1419</v>
      </c>
      <c r="C34" s="30" t="s">
        <v>1240</v>
      </c>
      <c r="D34" s="13">
        <v>27022</v>
      </c>
      <c r="E34" s="14">
        <v>322.44</v>
      </c>
      <c r="F34" s="15">
        <v>1.67E-2</v>
      </c>
      <c r="G34" s="15"/>
    </row>
    <row r="35" spans="1:7" x14ac:dyDescent="0.25">
      <c r="A35" s="12" t="s">
        <v>1489</v>
      </c>
      <c r="B35" s="30" t="s">
        <v>1490</v>
      </c>
      <c r="C35" s="30" t="s">
        <v>1491</v>
      </c>
      <c r="D35" s="13">
        <v>22661</v>
      </c>
      <c r="E35" s="14">
        <v>304.62</v>
      </c>
      <c r="F35" s="15">
        <v>1.5699999999999999E-2</v>
      </c>
      <c r="G35" s="15"/>
    </row>
    <row r="36" spans="1:7" x14ac:dyDescent="0.25">
      <c r="A36" s="12" t="s">
        <v>1866</v>
      </c>
      <c r="B36" s="30" t="s">
        <v>1867</v>
      </c>
      <c r="C36" s="30" t="s">
        <v>1271</v>
      </c>
      <c r="D36" s="13">
        <v>205</v>
      </c>
      <c r="E36" s="14">
        <v>299.47000000000003</v>
      </c>
      <c r="F36" s="15">
        <v>1.55E-2</v>
      </c>
      <c r="G36" s="15"/>
    </row>
    <row r="37" spans="1:7" x14ac:dyDescent="0.25">
      <c r="A37" s="12" t="s">
        <v>2061</v>
      </c>
      <c r="B37" s="30" t="s">
        <v>2062</v>
      </c>
      <c r="C37" s="30" t="s">
        <v>1356</v>
      </c>
      <c r="D37" s="13">
        <v>66846</v>
      </c>
      <c r="E37" s="14">
        <v>296.29000000000002</v>
      </c>
      <c r="F37" s="15">
        <v>1.5299999999999999E-2</v>
      </c>
      <c r="G37" s="15"/>
    </row>
    <row r="38" spans="1:7" x14ac:dyDescent="0.25">
      <c r="A38" s="12" t="s">
        <v>1926</v>
      </c>
      <c r="B38" s="30" t="s">
        <v>1927</v>
      </c>
      <c r="C38" s="30" t="s">
        <v>1168</v>
      </c>
      <c r="D38" s="13">
        <v>180415</v>
      </c>
      <c r="E38" s="14">
        <v>263.95</v>
      </c>
      <c r="F38" s="15">
        <v>1.3599999999999999E-2</v>
      </c>
      <c r="G38" s="15"/>
    </row>
    <row r="39" spans="1:7" x14ac:dyDescent="0.25">
      <c r="A39" s="12" t="s">
        <v>2067</v>
      </c>
      <c r="B39" s="30" t="s">
        <v>2068</v>
      </c>
      <c r="C39" s="30" t="s">
        <v>1183</v>
      </c>
      <c r="D39" s="13">
        <v>275718</v>
      </c>
      <c r="E39" s="14">
        <v>243.05</v>
      </c>
      <c r="F39" s="15">
        <v>1.26E-2</v>
      </c>
      <c r="G39" s="15"/>
    </row>
    <row r="40" spans="1:7" x14ac:dyDescent="0.25">
      <c r="A40" s="12" t="s">
        <v>1422</v>
      </c>
      <c r="B40" s="30" t="s">
        <v>1423</v>
      </c>
      <c r="C40" s="30" t="s">
        <v>1208</v>
      </c>
      <c r="D40" s="13">
        <v>143609</v>
      </c>
      <c r="E40" s="14">
        <v>240.04</v>
      </c>
      <c r="F40" s="15">
        <v>1.24E-2</v>
      </c>
      <c r="G40" s="15"/>
    </row>
    <row r="41" spans="1:7" x14ac:dyDescent="0.25">
      <c r="A41" s="12" t="s">
        <v>1801</v>
      </c>
      <c r="B41" s="30" t="s">
        <v>1802</v>
      </c>
      <c r="C41" s="30" t="s">
        <v>1168</v>
      </c>
      <c r="D41" s="13">
        <v>43174</v>
      </c>
      <c r="E41" s="14">
        <v>226.73</v>
      </c>
      <c r="F41" s="15">
        <v>1.17E-2</v>
      </c>
      <c r="G41" s="15"/>
    </row>
    <row r="42" spans="1:7" x14ac:dyDescent="0.25">
      <c r="A42" s="12" t="s">
        <v>2105</v>
      </c>
      <c r="B42" s="30" t="s">
        <v>2106</v>
      </c>
      <c r="C42" s="30" t="s">
        <v>1310</v>
      </c>
      <c r="D42" s="13">
        <v>3962</v>
      </c>
      <c r="E42" s="14">
        <v>213.3</v>
      </c>
      <c r="F42" s="15">
        <v>1.0999999999999999E-2</v>
      </c>
      <c r="G42" s="15"/>
    </row>
    <row r="43" spans="1:7" x14ac:dyDescent="0.25">
      <c r="A43" s="12" t="s">
        <v>1922</v>
      </c>
      <c r="B43" s="30" t="s">
        <v>1923</v>
      </c>
      <c r="C43" s="30" t="s">
        <v>1240</v>
      </c>
      <c r="D43" s="13">
        <v>9133</v>
      </c>
      <c r="E43" s="14">
        <v>201.66</v>
      </c>
      <c r="F43" s="15">
        <v>1.04E-2</v>
      </c>
      <c r="G43" s="15"/>
    </row>
    <row r="44" spans="1:7" x14ac:dyDescent="0.25">
      <c r="A44" s="12" t="s">
        <v>1898</v>
      </c>
      <c r="B44" s="30" t="s">
        <v>1899</v>
      </c>
      <c r="C44" s="30" t="s">
        <v>1859</v>
      </c>
      <c r="D44" s="13">
        <v>7816</v>
      </c>
      <c r="E44" s="14">
        <v>162.96</v>
      </c>
      <c r="F44" s="15">
        <v>8.3999999999999995E-3</v>
      </c>
      <c r="G44" s="15"/>
    </row>
    <row r="45" spans="1:7" x14ac:dyDescent="0.25">
      <c r="A45" s="12" t="s">
        <v>2113</v>
      </c>
      <c r="B45" s="30" t="s">
        <v>2114</v>
      </c>
      <c r="C45" s="30" t="s">
        <v>1266</v>
      </c>
      <c r="D45" s="13">
        <v>41684</v>
      </c>
      <c r="E45" s="14">
        <v>158.44</v>
      </c>
      <c r="F45" s="15">
        <v>8.2000000000000007E-3</v>
      </c>
      <c r="G45" s="15"/>
    </row>
    <row r="46" spans="1:7" x14ac:dyDescent="0.25">
      <c r="A46" s="12" t="s">
        <v>2141</v>
      </c>
      <c r="B46" s="30" t="s">
        <v>2142</v>
      </c>
      <c r="C46" s="30" t="s">
        <v>1266</v>
      </c>
      <c r="D46" s="13">
        <v>61167</v>
      </c>
      <c r="E46" s="14">
        <v>157.87</v>
      </c>
      <c r="F46" s="15">
        <v>8.2000000000000007E-3</v>
      </c>
      <c r="G46" s="15"/>
    </row>
    <row r="47" spans="1:7" x14ac:dyDescent="0.25">
      <c r="A47" s="12" t="s">
        <v>1302</v>
      </c>
      <c r="B47" s="30" t="s">
        <v>1303</v>
      </c>
      <c r="C47" s="30" t="s">
        <v>1304</v>
      </c>
      <c r="D47" s="13">
        <v>5339</v>
      </c>
      <c r="E47" s="14">
        <v>152.51</v>
      </c>
      <c r="F47" s="15">
        <v>7.9000000000000008E-3</v>
      </c>
      <c r="G47" s="15"/>
    </row>
    <row r="48" spans="1:7" x14ac:dyDescent="0.25">
      <c r="A48" s="12" t="s">
        <v>2135</v>
      </c>
      <c r="B48" s="30" t="s">
        <v>2136</v>
      </c>
      <c r="C48" s="30" t="s">
        <v>1271</v>
      </c>
      <c r="D48" s="13">
        <v>1013</v>
      </c>
      <c r="E48" s="14">
        <v>147.13</v>
      </c>
      <c r="F48" s="15">
        <v>7.6E-3</v>
      </c>
      <c r="G48" s="15"/>
    </row>
    <row r="49" spans="1:7" x14ac:dyDescent="0.25">
      <c r="A49" s="12" t="s">
        <v>2163</v>
      </c>
      <c r="B49" s="30" t="s">
        <v>2164</v>
      </c>
      <c r="C49" s="30" t="s">
        <v>1466</v>
      </c>
      <c r="D49" s="13">
        <v>20305</v>
      </c>
      <c r="E49" s="14">
        <v>145.37</v>
      </c>
      <c r="F49" s="15">
        <v>7.4999999999999997E-3</v>
      </c>
      <c r="G49" s="15"/>
    </row>
    <row r="50" spans="1:7" x14ac:dyDescent="0.25">
      <c r="A50" s="12" t="s">
        <v>1793</v>
      </c>
      <c r="B50" s="30" t="s">
        <v>1794</v>
      </c>
      <c r="C50" s="30" t="s">
        <v>1301</v>
      </c>
      <c r="D50" s="13">
        <v>3937</v>
      </c>
      <c r="E50" s="14">
        <v>143.52000000000001</v>
      </c>
      <c r="F50" s="15">
        <v>7.4000000000000003E-3</v>
      </c>
      <c r="G50" s="15"/>
    </row>
    <row r="51" spans="1:7" x14ac:dyDescent="0.25">
      <c r="A51" s="12" t="s">
        <v>2099</v>
      </c>
      <c r="B51" s="30" t="s">
        <v>2100</v>
      </c>
      <c r="C51" s="30" t="s">
        <v>1208</v>
      </c>
      <c r="D51" s="13">
        <v>2581</v>
      </c>
      <c r="E51" s="14">
        <v>129.49</v>
      </c>
      <c r="F51" s="15">
        <v>6.7000000000000002E-3</v>
      </c>
      <c r="G51" s="15"/>
    </row>
    <row r="52" spans="1:7" x14ac:dyDescent="0.25">
      <c r="A52" s="12" t="s">
        <v>1329</v>
      </c>
      <c r="B52" s="30" t="s">
        <v>1330</v>
      </c>
      <c r="C52" s="30" t="s">
        <v>1331</v>
      </c>
      <c r="D52" s="13">
        <v>15057</v>
      </c>
      <c r="E52" s="14">
        <v>125.76</v>
      </c>
      <c r="F52" s="15">
        <v>6.4999999999999997E-3</v>
      </c>
      <c r="G52" s="15"/>
    </row>
    <row r="53" spans="1:7" x14ac:dyDescent="0.25">
      <c r="A53" s="12" t="s">
        <v>1977</v>
      </c>
      <c r="B53" s="30" t="s">
        <v>1978</v>
      </c>
      <c r="C53" s="30" t="s">
        <v>1458</v>
      </c>
      <c r="D53" s="13">
        <v>15475</v>
      </c>
      <c r="E53" s="14">
        <v>119.03</v>
      </c>
      <c r="F53" s="15">
        <v>6.1000000000000004E-3</v>
      </c>
      <c r="G53" s="15"/>
    </row>
    <row r="54" spans="1:7" x14ac:dyDescent="0.25">
      <c r="A54" s="12" t="s">
        <v>2107</v>
      </c>
      <c r="B54" s="30" t="s">
        <v>2108</v>
      </c>
      <c r="C54" s="30" t="s">
        <v>1271</v>
      </c>
      <c r="D54" s="13">
        <v>10650</v>
      </c>
      <c r="E54" s="14">
        <v>114.01</v>
      </c>
      <c r="F54" s="15">
        <v>5.8999999999999999E-3</v>
      </c>
      <c r="G54" s="15"/>
    </row>
    <row r="55" spans="1:7" x14ac:dyDescent="0.25">
      <c r="A55" s="12" t="s">
        <v>1799</v>
      </c>
      <c r="B55" s="30" t="s">
        <v>1800</v>
      </c>
      <c r="C55" s="30" t="s">
        <v>1271</v>
      </c>
      <c r="D55" s="13">
        <v>15950</v>
      </c>
      <c r="E55" s="14">
        <v>106.8</v>
      </c>
      <c r="F55" s="15">
        <v>5.4999999999999997E-3</v>
      </c>
      <c r="G55" s="15"/>
    </row>
    <row r="56" spans="1:7" x14ac:dyDescent="0.25">
      <c r="A56" s="12" t="s">
        <v>1259</v>
      </c>
      <c r="B56" s="30" t="s">
        <v>1260</v>
      </c>
      <c r="C56" s="30" t="s">
        <v>1231</v>
      </c>
      <c r="D56" s="13">
        <v>15772</v>
      </c>
      <c r="E56" s="14">
        <v>97.12</v>
      </c>
      <c r="F56" s="15">
        <v>5.0000000000000001E-3</v>
      </c>
      <c r="G56" s="15"/>
    </row>
    <row r="57" spans="1:7" x14ac:dyDescent="0.25">
      <c r="A57" s="12" t="s">
        <v>1943</v>
      </c>
      <c r="B57" s="30" t="s">
        <v>1944</v>
      </c>
      <c r="C57" s="30" t="s">
        <v>1263</v>
      </c>
      <c r="D57" s="13">
        <v>5117</v>
      </c>
      <c r="E57" s="14">
        <v>58.29</v>
      </c>
      <c r="F57" s="15">
        <v>3.0000000000000001E-3</v>
      </c>
      <c r="G57" s="15"/>
    </row>
    <row r="58" spans="1:7" x14ac:dyDescent="0.25">
      <c r="A58" s="16" t="s">
        <v>124</v>
      </c>
      <c r="B58" s="31"/>
      <c r="C58" s="31"/>
      <c r="D58" s="17"/>
      <c r="E58" s="37">
        <v>19373.2</v>
      </c>
      <c r="F58" s="38">
        <v>1.0004999999999999</v>
      </c>
      <c r="G58" s="20"/>
    </row>
    <row r="59" spans="1:7" x14ac:dyDescent="0.25">
      <c r="A59" s="16" t="s">
        <v>1546</v>
      </c>
      <c r="B59" s="30"/>
      <c r="C59" s="30"/>
      <c r="D59" s="13"/>
      <c r="E59" s="14"/>
      <c r="F59" s="15"/>
      <c r="G59" s="15"/>
    </row>
    <row r="60" spans="1:7" x14ac:dyDescent="0.25">
      <c r="A60" s="16" t="s">
        <v>124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156</v>
      </c>
      <c r="B61" s="32"/>
      <c r="C61" s="32"/>
      <c r="D61" s="22"/>
      <c r="E61" s="27">
        <v>19373.2</v>
      </c>
      <c r="F61" s="28">
        <v>1.0004999999999999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160</v>
      </c>
      <c r="B64" s="30"/>
      <c r="C64" s="30"/>
      <c r="D64" s="13"/>
      <c r="E64" s="14"/>
      <c r="F64" s="15"/>
      <c r="G64" s="15"/>
    </row>
    <row r="65" spans="1:7" x14ac:dyDescent="0.25">
      <c r="A65" s="12" t="s">
        <v>161</v>
      </c>
      <c r="B65" s="30"/>
      <c r="C65" s="30"/>
      <c r="D65" s="13"/>
      <c r="E65" s="14">
        <v>121.98</v>
      </c>
      <c r="F65" s="15">
        <v>6.3E-3</v>
      </c>
      <c r="G65" s="15">
        <v>6.6458000000000003E-2</v>
      </c>
    </row>
    <row r="66" spans="1:7" x14ac:dyDescent="0.25">
      <c r="A66" s="16" t="s">
        <v>124</v>
      </c>
      <c r="B66" s="31"/>
      <c r="C66" s="31"/>
      <c r="D66" s="17"/>
      <c r="E66" s="37">
        <v>121.98</v>
      </c>
      <c r="F66" s="38">
        <v>6.3E-3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156</v>
      </c>
      <c r="B68" s="32"/>
      <c r="C68" s="32"/>
      <c r="D68" s="22"/>
      <c r="E68" s="18">
        <v>121.98</v>
      </c>
      <c r="F68" s="19">
        <v>6.3E-3</v>
      </c>
      <c r="G68" s="20"/>
    </row>
    <row r="69" spans="1:7" x14ac:dyDescent="0.25">
      <c r="A69" s="12" t="s">
        <v>162</v>
      </c>
      <c r="B69" s="30"/>
      <c r="C69" s="30"/>
      <c r="D69" s="13"/>
      <c r="E69" s="14">
        <v>2.2209300000000001E-2</v>
      </c>
      <c r="F69" s="15">
        <v>9.9999999999999995E-7</v>
      </c>
      <c r="G69" s="15"/>
    </row>
    <row r="70" spans="1:7" x14ac:dyDescent="0.25">
      <c r="A70" s="12" t="s">
        <v>163</v>
      </c>
      <c r="B70" s="30"/>
      <c r="C70" s="30"/>
      <c r="D70" s="13"/>
      <c r="E70" s="23">
        <v>-133.93220930000001</v>
      </c>
      <c r="F70" s="24">
        <v>-6.8009999999999998E-3</v>
      </c>
      <c r="G70" s="15">
        <v>6.6458000000000003E-2</v>
      </c>
    </row>
    <row r="71" spans="1:7" x14ac:dyDescent="0.25">
      <c r="A71" s="25" t="s">
        <v>164</v>
      </c>
      <c r="B71" s="33"/>
      <c r="C71" s="33"/>
      <c r="D71" s="26"/>
      <c r="E71" s="27">
        <v>19361.27</v>
      </c>
      <c r="F71" s="28">
        <v>1</v>
      </c>
      <c r="G71" s="28"/>
    </row>
    <row r="76" spans="1:7" x14ac:dyDescent="0.25">
      <c r="A76" s="1" t="s">
        <v>167</v>
      </c>
    </row>
    <row r="77" spans="1:7" x14ac:dyDescent="0.25">
      <c r="A77" s="47" t="s">
        <v>168</v>
      </c>
      <c r="B77" s="34" t="s">
        <v>118</v>
      </c>
    </row>
    <row r="78" spans="1:7" x14ac:dyDescent="0.25">
      <c r="A78" t="s">
        <v>169</v>
      </c>
    </row>
    <row r="79" spans="1:7" x14ac:dyDescent="0.25">
      <c r="A79" t="s">
        <v>170</v>
      </c>
      <c r="B79" t="s">
        <v>171</v>
      </c>
      <c r="C79" t="s">
        <v>171</v>
      </c>
    </row>
    <row r="80" spans="1:7" x14ac:dyDescent="0.25">
      <c r="B80" s="48">
        <v>45322</v>
      </c>
      <c r="C80" s="48">
        <v>45351</v>
      </c>
    </row>
    <row r="81" spans="1:5" x14ac:dyDescent="0.25">
      <c r="A81" t="s">
        <v>693</v>
      </c>
      <c r="B81">
        <v>15.513199999999999</v>
      </c>
      <c r="C81">
        <v>15.4724</v>
      </c>
      <c r="E81" s="2"/>
    </row>
    <row r="82" spans="1:5" x14ac:dyDescent="0.25">
      <c r="A82" t="s">
        <v>176</v>
      </c>
      <c r="B82">
        <v>15.5158</v>
      </c>
      <c r="C82">
        <v>15.475</v>
      </c>
      <c r="E82" s="2"/>
    </row>
    <row r="83" spans="1:5" x14ac:dyDescent="0.25">
      <c r="A83" t="s">
        <v>694</v>
      </c>
      <c r="B83">
        <v>15.3811</v>
      </c>
      <c r="C83">
        <v>15.331200000000001</v>
      </c>
      <c r="E83" s="2"/>
    </row>
    <row r="84" spans="1:5" x14ac:dyDescent="0.25">
      <c r="A84" t="s">
        <v>658</v>
      </c>
      <c r="B84">
        <v>15.3811</v>
      </c>
      <c r="C84">
        <v>15.331200000000001</v>
      </c>
      <c r="E84" s="2"/>
    </row>
    <row r="85" spans="1:5" x14ac:dyDescent="0.25">
      <c r="E85" s="2"/>
    </row>
    <row r="86" spans="1:5" x14ac:dyDescent="0.25">
      <c r="A86" t="s">
        <v>186</v>
      </c>
      <c r="B86" s="34" t="s">
        <v>118</v>
      </c>
    </row>
    <row r="87" spans="1:5" x14ac:dyDescent="0.25">
      <c r="A87" t="s">
        <v>187</v>
      </c>
      <c r="B87" s="34" t="s">
        <v>118</v>
      </c>
    </row>
    <row r="88" spans="1:5" ht="30" customHeight="1" x14ac:dyDescent="0.25">
      <c r="A88" s="47" t="s">
        <v>188</v>
      </c>
      <c r="B88" s="34" t="s">
        <v>118</v>
      </c>
    </row>
    <row r="89" spans="1:5" ht="30" customHeight="1" x14ac:dyDescent="0.25">
      <c r="A89" s="47" t="s">
        <v>189</v>
      </c>
      <c r="B89" s="34" t="s">
        <v>118</v>
      </c>
    </row>
    <row r="90" spans="1:5" x14ac:dyDescent="0.25">
      <c r="A90" t="s">
        <v>1768</v>
      </c>
      <c r="B90" s="49">
        <v>1.658749</v>
      </c>
    </row>
    <row r="91" spans="1:5" ht="30" customHeight="1" x14ac:dyDescent="0.25">
      <c r="A91" s="47" t="s">
        <v>191</v>
      </c>
      <c r="B91" s="34" t="s">
        <v>118</v>
      </c>
    </row>
    <row r="92" spans="1:5" ht="30" customHeight="1" x14ac:dyDescent="0.25">
      <c r="A92" s="47" t="s">
        <v>192</v>
      </c>
      <c r="B92" s="34" t="s">
        <v>118</v>
      </c>
    </row>
    <row r="93" spans="1:5" ht="30" customHeight="1" x14ac:dyDescent="0.25">
      <c r="A93" s="47" t="s">
        <v>193</v>
      </c>
      <c r="B93" s="34" t="s">
        <v>118</v>
      </c>
    </row>
    <row r="94" spans="1:5" x14ac:dyDescent="0.25">
      <c r="A94" t="s">
        <v>194</v>
      </c>
      <c r="B94" s="34" t="s">
        <v>118</v>
      </c>
    </row>
    <row r="95" spans="1:5" x14ac:dyDescent="0.25">
      <c r="A95" t="s">
        <v>195</v>
      </c>
      <c r="B95" s="34" t="s">
        <v>118</v>
      </c>
    </row>
    <row r="97" spans="1:4" ht="69.95" customHeight="1" x14ac:dyDescent="0.25">
      <c r="A97" s="71" t="s">
        <v>205</v>
      </c>
      <c r="B97" s="71" t="s">
        <v>206</v>
      </c>
      <c r="C97" s="71" t="s">
        <v>5</v>
      </c>
      <c r="D97" s="71" t="s">
        <v>6</v>
      </c>
    </row>
    <row r="98" spans="1:4" ht="69.95" customHeight="1" x14ac:dyDescent="0.25">
      <c r="A98" s="71" t="s">
        <v>2180</v>
      </c>
      <c r="B98" s="71"/>
      <c r="C98" s="71" t="s">
        <v>2181</v>
      </c>
      <c r="D9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199"/>
  <sheetViews>
    <sheetView showGridLines="0" workbookViewId="0">
      <pane ySplit="4" topLeftCell="A149" activePane="bottomLeft" state="frozen"/>
      <selection pane="bottomLeft" activeCell="A178" sqref="A178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2182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2183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1166</v>
      </c>
      <c r="B8" s="30" t="s">
        <v>1167</v>
      </c>
      <c r="C8" s="30" t="s">
        <v>1168</v>
      </c>
      <c r="D8" s="13">
        <v>327800</v>
      </c>
      <c r="E8" s="14">
        <v>4600.3500000000004</v>
      </c>
      <c r="F8" s="15">
        <f t="shared" ref="F8:F39" si="0">+E8/$E$172</f>
        <v>6.5876740535127612E-2</v>
      </c>
      <c r="G8" s="15"/>
    </row>
    <row r="9" spans="1:8" x14ac:dyDescent="0.25">
      <c r="A9" s="12" t="s">
        <v>1169</v>
      </c>
      <c r="B9" s="30" t="s">
        <v>1170</v>
      </c>
      <c r="C9" s="30" t="s">
        <v>1171</v>
      </c>
      <c r="D9" s="13">
        <v>87500</v>
      </c>
      <c r="E9" s="14">
        <v>2556.4</v>
      </c>
      <c r="F9" s="15">
        <f t="shared" si="0"/>
        <v>3.6607497147825754E-2</v>
      </c>
      <c r="G9" s="15"/>
    </row>
    <row r="10" spans="1:8" x14ac:dyDescent="0.25">
      <c r="A10" s="12" t="s">
        <v>1178</v>
      </c>
      <c r="B10" s="30" t="s">
        <v>1179</v>
      </c>
      <c r="C10" s="30" t="s">
        <v>1180</v>
      </c>
      <c r="D10" s="13">
        <v>459900</v>
      </c>
      <c r="E10" s="14">
        <v>2008.38</v>
      </c>
      <c r="F10" s="15">
        <f t="shared" si="0"/>
        <v>2.875988308627378E-2</v>
      </c>
      <c r="G10" s="15"/>
    </row>
    <row r="11" spans="1:8" x14ac:dyDescent="0.25">
      <c r="A11" s="12" t="s">
        <v>1172</v>
      </c>
      <c r="B11" s="30" t="s">
        <v>1173</v>
      </c>
      <c r="C11" s="30" t="s">
        <v>1174</v>
      </c>
      <c r="D11" s="13">
        <v>60900</v>
      </c>
      <c r="E11" s="14">
        <v>2000.81</v>
      </c>
      <c r="F11" s="15">
        <f t="shared" si="0"/>
        <v>2.8651481132976546E-2</v>
      </c>
      <c r="G11" s="15"/>
    </row>
    <row r="12" spans="1:8" x14ac:dyDescent="0.25">
      <c r="A12" s="12" t="s">
        <v>1189</v>
      </c>
      <c r="B12" s="30" t="s">
        <v>1190</v>
      </c>
      <c r="C12" s="30" t="s">
        <v>1191</v>
      </c>
      <c r="D12" s="13">
        <v>53400</v>
      </c>
      <c r="E12" s="14">
        <v>1646.88</v>
      </c>
      <c r="F12" s="15">
        <f t="shared" si="0"/>
        <v>2.3583224418248817E-2</v>
      </c>
      <c r="G12" s="15"/>
    </row>
    <row r="13" spans="1:8" x14ac:dyDescent="0.25">
      <c r="A13" s="12" t="s">
        <v>1194</v>
      </c>
      <c r="B13" s="30" t="s">
        <v>1195</v>
      </c>
      <c r="C13" s="30" t="s">
        <v>1168</v>
      </c>
      <c r="D13" s="13">
        <v>165000</v>
      </c>
      <c r="E13" s="14">
        <v>1234.3699999999999</v>
      </c>
      <c r="F13" s="15">
        <f t="shared" si="0"/>
        <v>1.7676105560304203E-2</v>
      </c>
      <c r="G13" s="15"/>
    </row>
    <row r="14" spans="1:8" x14ac:dyDescent="0.25">
      <c r="A14" s="12" t="s">
        <v>1175</v>
      </c>
      <c r="B14" s="30" t="s">
        <v>1176</v>
      </c>
      <c r="C14" s="30" t="s">
        <v>1177</v>
      </c>
      <c r="D14" s="13">
        <v>408100</v>
      </c>
      <c r="E14" s="14">
        <v>1079.83</v>
      </c>
      <c r="F14" s="15">
        <f t="shared" si="0"/>
        <v>1.5463101879649773E-2</v>
      </c>
      <c r="G14" s="15"/>
    </row>
    <row r="15" spans="1:8" x14ac:dyDescent="0.25">
      <c r="A15" s="12" t="s">
        <v>1215</v>
      </c>
      <c r="B15" s="30" t="s">
        <v>1216</v>
      </c>
      <c r="C15" s="30" t="s">
        <v>1171</v>
      </c>
      <c r="D15" s="13">
        <v>199800</v>
      </c>
      <c r="E15" s="14">
        <v>1017.78</v>
      </c>
      <c r="F15" s="15">
        <f t="shared" si="0"/>
        <v>1.457454954119625E-2</v>
      </c>
      <c r="G15" s="15"/>
    </row>
    <row r="16" spans="1:8" x14ac:dyDescent="0.25">
      <c r="A16" s="12" t="s">
        <v>1346</v>
      </c>
      <c r="B16" s="30" t="s">
        <v>1347</v>
      </c>
      <c r="C16" s="30" t="s">
        <v>1198</v>
      </c>
      <c r="D16" s="13">
        <v>153000</v>
      </c>
      <c r="E16" s="14">
        <v>793.46</v>
      </c>
      <c r="F16" s="15">
        <f t="shared" si="0"/>
        <v>1.1362300378232602E-2</v>
      </c>
      <c r="G16" s="15"/>
    </row>
    <row r="17" spans="1:7" x14ac:dyDescent="0.25">
      <c r="A17" s="12" t="s">
        <v>1284</v>
      </c>
      <c r="B17" s="30" t="s">
        <v>1285</v>
      </c>
      <c r="C17" s="30" t="s">
        <v>1263</v>
      </c>
      <c r="D17" s="13">
        <v>57600</v>
      </c>
      <c r="E17" s="14">
        <v>638.84</v>
      </c>
      <c r="F17" s="15">
        <f t="shared" si="0"/>
        <v>9.1481511022989386E-3</v>
      </c>
      <c r="G17" s="15"/>
    </row>
    <row r="18" spans="1:7" x14ac:dyDescent="0.25">
      <c r="A18" s="12" t="s">
        <v>1244</v>
      </c>
      <c r="B18" s="30" t="s">
        <v>1245</v>
      </c>
      <c r="C18" s="30" t="s">
        <v>1168</v>
      </c>
      <c r="D18" s="13">
        <v>36400</v>
      </c>
      <c r="E18" s="14">
        <v>614.96</v>
      </c>
      <c r="F18" s="15">
        <f t="shared" si="0"/>
        <v>8.8061909114484915E-3</v>
      </c>
      <c r="G18" s="15"/>
    </row>
    <row r="19" spans="1:7" x14ac:dyDescent="0.25">
      <c r="A19" s="12" t="s">
        <v>1238</v>
      </c>
      <c r="B19" s="30" t="s">
        <v>1239</v>
      </c>
      <c r="C19" s="30" t="s">
        <v>1240</v>
      </c>
      <c r="D19" s="13">
        <v>53900</v>
      </c>
      <c r="E19" s="14">
        <v>554.15</v>
      </c>
      <c r="F19" s="15">
        <f t="shared" si="0"/>
        <v>7.9353952998230479E-3</v>
      </c>
      <c r="G19" s="15"/>
    </row>
    <row r="20" spans="1:7" x14ac:dyDescent="0.25">
      <c r="A20" s="12" t="s">
        <v>1489</v>
      </c>
      <c r="B20" s="30" t="s">
        <v>1490</v>
      </c>
      <c r="C20" s="30" t="s">
        <v>1491</v>
      </c>
      <c r="D20" s="13">
        <v>40600</v>
      </c>
      <c r="E20" s="14">
        <v>545.77</v>
      </c>
      <c r="F20" s="15">
        <f t="shared" si="0"/>
        <v>7.8153941943236039E-3</v>
      </c>
      <c r="G20" s="15"/>
    </row>
    <row r="21" spans="1:7" x14ac:dyDescent="0.25">
      <c r="A21" s="12" t="s">
        <v>1281</v>
      </c>
      <c r="B21" s="30" t="s">
        <v>1282</v>
      </c>
      <c r="C21" s="30" t="s">
        <v>1283</v>
      </c>
      <c r="D21" s="13">
        <v>15600</v>
      </c>
      <c r="E21" s="14">
        <v>542.5</v>
      </c>
      <c r="F21" s="15">
        <f t="shared" si="0"/>
        <v>7.7685679872850381E-3</v>
      </c>
      <c r="G21" s="15"/>
    </row>
    <row r="22" spans="1:7" x14ac:dyDescent="0.25">
      <c r="A22" s="12" t="s">
        <v>1368</v>
      </c>
      <c r="B22" s="30" t="s">
        <v>1369</v>
      </c>
      <c r="C22" s="30" t="s">
        <v>1271</v>
      </c>
      <c r="D22" s="13">
        <v>100300</v>
      </c>
      <c r="E22" s="14">
        <v>520.05999999999995</v>
      </c>
      <c r="F22" s="15">
        <f t="shared" si="0"/>
        <v>7.4472285114607489E-3</v>
      </c>
      <c r="G22" s="15"/>
    </row>
    <row r="23" spans="1:7" x14ac:dyDescent="0.25">
      <c r="A23" s="12" t="s">
        <v>1199</v>
      </c>
      <c r="B23" s="30" t="s">
        <v>1200</v>
      </c>
      <c r="C23" s="30" t="s">
        <v>1168</v>
      </c>
      <c r="D23" s="13">
        <v>34000</v>
      </c>
      <c r="E23" s="14">
        <v>501.47</v>
      </c>
      <c r="F23" s="15">
        <f t="shared" si="0"/>
        <v>7.181020808449453E-3</v>
      </c>
      <c r="G23" s="15"/>
    </row>
    <row r="24" spans="1:7" x14ac:dyDescent="0.25">
      <c r="A24" s="12" t="s">
        <v>1232</v>
      </c>
      <c r="B24" s="30" t="s">
        <v>1233</v>
      </c>
      <c r="C24" s="30" t="s">
        <v>1188</v>
      </c>
      <c r="D24" s="13">
        <v>3520000</v>
      </c>
      <c r="E24" s="14">
        <v>480.48</v>
      </c>
      <c r="F24" s="15">
        <f t="shared" si="0"/>
        <v>6.8804452470612263E-3</v>
      </c>
      <c r="G24" s="15"/>
    </row>
    <row r="25" spans="1:7" x14ac:dyDescent="0.25">
      <c r="A25" s="12" t="s">
        <v>1386</v>
      </c>
      <c r="B25" s="30" t="s">
        <v>1387</v>
      </c>
      <c r="C25" s="30" t="s">
        <v>1356</v>
      </c>
      <c r="D25" s="13">
        <v>210000</v>
      </c>
      <c r="E25" s="14">
        <v>477.86</v>
      </c>
      <c r="F25" s="15">
        <f t="shared" si="0"/>
        <v>6.8429270016664113E-3</v>
      </c>
      <c r="G25" s="15"/>
    </row>
    <row r="26" spans="1:7" x14ac:dyDescent="0.25">
      <c r="A26" s="12" t="s">
        <v>1447</v>
      </c>
      <c r="B26" s="30" t="s">
        <v>1448</v>
      </c>
      <c r="C26" s="30" t="s">
        <v>1274</v>
      </c>
      <c r="D26" s="13">
        <v>11600</v>
      </c>
      <c r="E26" s="14">
        <v>450.29</v>
      </c>
      <c r="F26" s="15">
        <f t="shared" si="0"/>
        <v>6.4481262285614373E-3</v>
      </c>
      <c r="G26" s="15"/>
    </row>
    <row r="27" spans="1:7" x14ac:dyDescent="0.25">
      <c r="A27" s="12" t="s">
        <v>1219</v>
      </c>
      <c r="B27" s="30" t="s">
        <v>1220</v>
      </c>
      <c r="C27" s="30" t="s">
        <v>1221</v>
      </c>
      <c r="D27" s="13">
        <v>48125</v>
      </c>
      <c r="E27" s="14">
        <v>446.31</v>
      </c>
      <c r="F27" s="15">
        <f t="shared" si="0"/>
        <v>6.3911328634196959E-3</v>
      </c>
      <c r="G27" s="15"/>
    </row>
    <row r="28" spans="1:7" x14ac:dyDescent="0.25">
      <c r="A28" s="12" t="s">
        <v>1420</v>
      </c>
      <c r="B28" s="30" t="s">
        <v>1421</v>
      </c>
      <c r="C28" s="30" t="s">
        <v>1208</v>
      </c>
      <c r="D28" s="13">
        <v>18000</v>
      </c>
      <c r="E28" s="14">
        <v>438.95</v>
      </c>
      <c r="F28" s="15">
        <f t="shared" si="0"/>
        <v>6.2857380977304469E-3</v>
      </c>
      <c r="G28" s="15"/>
    </row>
    <row r="29" spans="1:7" x14ac:dyDescent="0.25">
      <c r="A29" s="12" t="s">
        <v>1253</v>
      </c>
      <c r="B29" s="30" t="s">
        <v>1254</v>
      </c>
      <c r="C29" s="30" t="s">
        <v>1208</v>
      </c>
      <c r="D29" s="13">
        <v>5625</v>
      </c>
      <c r="E29" s="14">
        <v>365.36</v>
      </c>
      <c r="F29" s="15">
        <f t="shared" si="0"/>
        <v>5.231933640247855E-3</v>
      </c>
      <c r="G29" s="15"/>
    </row>
    <row r="30" spans="1:7" x14ac:dyDescent="0.25">
      <c r="A30" s="12" t="s">
        <v>1334</v>
      </c>
      <c r="B30" s="30" t="s">
        <v>1335</v>
      </c>
      <c r="C30" s="30" t="s">
        <v>1336</v>
      </c>
      <c r="D30" s="13">
        <v>144000</v>
      </c>
      <c r="E30" s="14">
        <v>325.3</v>
      </c>
      <c r="F30" s="15">
        <f t="shared" si="0"/>
        <v>4.6582768041729455E-3</v>
      </c>
      <c r="G30" s="15"/>
    </row>
    <row r="31" spans="1:7" x14ac:dyDescent="0.25">
      <c r="A31" s="12" t="s">
        <v>1481</v>
      </c>
      <c r="B31" s="30" t="s">
        <v>1482</v>
      </c>
      <c r="C31" s="30" t="s">
        <v>1240</v>
      </c>
      <c r="D31" s="13">
        <v>112500</v>
      </c>
      <c r="E31" s="14">
        <v>311.06</v>
      </c>
      <c r="F31" s="15">
        <f t="shared" si="0"/>
        <v>4.4543608444698318E-3</v>
      </c>
      <c r="G31" s="15"/>
    </row>
    <row r="32" spans="1:7" x14ac:dyDescent="0.25">
      <c r="A32" s="12" t="s">
        <v>1181</v>
      </c>
      <c r="B32" s="30" t="s">
        <v>1182</v>
      </c>
      <c r="C32" s="30" t="s">
        <v>1183</v>
      </c>
      <c r="D32" s="13">
        <v>90000</v>
      </c>
      <c r="E32" s="14">
        <v>302.04000000000002</v>
      </c>
      <c r="F32" s="15">
        <f t="shared" si="0"/>
        <v>4.3251949767365398E-3</v>
      </c>
      <c r="G32" s="15"/>
    </row>
    <row r="33" spans="1:7" x14ac:dyDescent="0.25">
      <c r="A33" s="12" t="s">
        <v>1477</v>
      </c>
      <c r="B33" s="30" t="s">
        <v>1478</v>
      </c>
      <c r="C33" s="30" t="s">
        <v>1208</v>
      </c>
      <c r="D33" s="13">
        <v>104000</v>
      </c>
      <c r="E33" s="14">
        <v>294.74</v>
      </c>
      <c r="F33" s="15">
        <f t="shared" si="0"/>
        <v>4.2206594075067131E-3</v>
      </c>
      <c r="G33" s="15"/>
    </row>
    <row r="34" spans="1:7" x14ac:dyDescent="0.25">
      <c r="A34" s="12" t="s">
        <v>1530</v>
      </c>
      <c r="B34" s="30" t="s">
        <v>1531</v>
      </c>
      <c r="C34" s="30" t="s">
        <v>1274</v>
      </c>
      <c r="D34" s="13">
        <v>10800</v>
      </c>
      <c r="E34" s="14">
        <v>286.70999999999998</v>
      </c>
      <c r="F34" s="15">
        <f t="shared" si="0"/>
        <v>4.1056702813539042E-3</v>
      </c>
      <c r="G34" s="15"/>
    </row>
    <row r="35" spans="1:7" x14ac:dyDescent="0.25">
      <c r="A35" s="12" t="s">
        <v>1217</v>
      </c>
      <c r="B35" s="30" t="s">
        <v>1218</v>
      </c>
      <c r="C35" s="30" t="s">
        <v>1208</v>
      </c>
      <c r="D35" s="13">
        <v>65875</v>
      </c>
      <c r="E35" s="14">
        <v>263.95999999999998</v>
      </c>
      <c r="F35" s="15">
        <f t="shared" si="0"/>
        <v>3.7798916238225961E-3</v>
      </c>
      <c r="G35" s="15"/>
    </row>
    <row r="36" spans="1:7" x14ac:dyDescent="0.25">
      <c r="A36" s="12" t="s">
        <v>1192</v>
      </c>
      <c r="B36" s="30" t="s">
        <v>1193</v>
      </c>
      <c r="C36" s="30" t="s">
        <v>1168</v>
      </c>
      <c r="D36" s="13">
        <v>170000</v>
      </c>
      <c r="E36" s="14">
        <v>255.68</v>
      </c>
      <c r="F36" s="15">
        <f t="shared" si="0"/>
        <v>3.6613225124221909E-3</v>
      </c>
      <c r="G36" s="15"/>
    </row>
    <row r="37" spans="1:7" x14ac:dyDescent="0.25">
      <c r="A37" s="12" t="s">
        <v>1311</v>
      </c>
      <c r="B37" s="30" t="s">
        <v>1312</v>
      </c>
      <c r="C37" s="30" t="s">
        <v>1214</v>
      </c>
      <c r="D37" s="13">
        <v>10150</v>
      </c>
      <c r="E37" s="14">
        <v>217.13</v>
      </c>
      <c r="F37" s="15">
        <f t="shared" si="0"/>
        <v>3.1092887872427653E-3</v>
      </c>
      <c r="G37" s="15"/>
    </row>
    <row r="38" spans="1:7" x14ac:dyDescent="0.25">
      <c r="A38" s="12" t="s">
        <v>1520</v>
      </c>
      <c r="B38" s="30" t="s">
        <v>1521</v>
      </c>
      <c r="C38" s="30" t="s">
        <v>1491</v>
      </c>
      <c r="D38" s="13">
        <v>23100</v>
      </c>
      <c r="E38" s="14">
        <v>208.18</v>
      </c>
      <c r="F38" s="15">
        <f t="shared" si="0"/>
        <v>2.9811253153788006E-3</v>
      </c>
      <c r="G38" s="15"/>
    </row>
    <row r="39" spans="1:7" x14ac:dyDescent="0.25">
      <c r="A39" s="12" t="s">
        <v>1241</v>
      </c>
      <c r="B39" s="30" t="s">
        <v>1242</v>
      </c>
      <c r="C39" s="30" t="s">
        <v>1243</v>
      </c>
      <c r="D39" s="13">
        <v>109800</v>
      </c>
      <c r="E39" s="14">
        <v>200.11</v>
      </c>
      <c r="F39" s="15">
        <f t="shared" si="0"/>
        <v>2.865563391586376E-3</v>
      </c>
      <c r="G39" s="15"/>
    </row>
    <row r="40" spans="1:7" x14ac:dyDescent="0.25">
      <c r="A40" s="12" t="s">
        <v>1229</v>
      </c>
      <c r="B40" s="30" t="s">
        <v>1230</v>
      </c>
      <c r="C40" s="30" t="s">
        <v>1231</v>
      </c>
      <c r="D40" s="13">
        <v>120000</v>
      </c>
      <c r="E40" s="14">
        <v>193.14</v>
      </c>
      <c r="F40" s="15">
        <f t="shared" ref="F40:F71" si="1">+E40/$E$172</f>
        <v>2.765753402883377E-3</v>
      </c>
      <c r="G40" s="15"/>
    </row>
    <row r="41" spans="1:7" x14ac:dyDescent="0.25">
      <c r="A41" s="12" t="s">
        <v>1206</v>
      </c>
      <c r="B41" s="30" t="s">
        <v>1207</v>
      </c>
      <c r="C41" s="30" t="s">
        <v>1208</v>
      </c>
      <c r="D41" s="13">
        <v>42000</v>
      </c>
      <c r="E41" s="14">
        <v>185.66</v>
      </c>
      <c r="F41" s="15">
        <f t="shared" si="1"/>
        <v>2.6586402442752813E-3</v>
      </c>
      <c r="G41" s="15"/>
    </row>
    <row r="42" spans="1:7" x14ac:dyDescent="0.25">
      <c r="A42" s="12" t="s">
        <v>1471</v>
      </c>
      <c r="B42" s="30" t="s">
        <v>1472</v>
      </c>
      <c r="C42" s="30" t="s">
        <v>1301</v>
      </c>
      <c r="D42" s="13">
        <v>16000</v>
      </c>
      <c r="E42" s="14">
        <v>184.16</v>
      </c>
      <c r="F42" s="15">
        <f t="shared" si="1"/>
        <v>2.6371603327897007E-3</v>
      </c>
      <c r="G42" s="15"/>
    </row>
    <row r="43" spans="1:7" x14ac:dyDescent="0.25">
      <c r="A43" s="12" t="s">
        <v>1184</v>
      </c>
      <c r="B43" s="30" t="s">
        <v>1185</v>
      </c>
      <c r="C43" s="30" t="s">
        <v>1168</v>
      </c>
      <c r="D43" s="13">
        <v>64350</v>
      </c>
      <c r="E43" s="14">
        <v>170.82</v>
      </c>
      <c r="F43" s="15">
        <f t="shared" si="1"/>
        <v>2.4461323199779358E-3</v>
      </c>
      <c r="G43" s="15"/>
    </row>
    <row r="44" spans="1:7" x14ac:dyDescent="0.25">
      <c r="A44" s="12" t="s">
        <v>1272</v>
      </c>
      <c r="B44" s="30" t="s">
        <v>1273</v>
      </c>
      <c r="C44" s="30" t="s">
        <v>1274</v>
      </c>
      <c r="D44" s="13">
        <v>65000</v>
      </c>
      <c r="E44" s="14">
        <v>146.38</v>
      </c>
      <c r="F44" s="15">
        <f t="shared" si="1"/>
        <v>2.0961529621728735E-3</v>
      </c>
      <c r="G44" s="15"/>
    </row>
    <row r="45" spans="1:7" x14ac:dyDescent="0.25">
      <c r="A45" s="12" t="s">
        <v>1522</v>
      </c>
      <c r="B45" s="30" t="s">
        <v>1523</v>
      </c>
      <c r="C45" s="30" t="s">
        <v>1446</v>
      </c>
      <c r="D45" s="13">
        <v>7500</v>
      </c>
      <c r="E45" s="14">
        <v>94.33</v>
      </c>
      <c r="F45" s="15">
        <f t="shared" si="1"/>
        <v>1.3508000336232213E-3</v>
      </c>
      <c r="G45" s="15"/>
    </row>
    <row r="46" spans="1:7" x14ac:dyDescent="0.25">
      <c r="A46" s="12" t="s">
        <v>1203</v>
      </c>
      <c r="B46" s="30" t="s">
        <v>1204</v>
      </c>
      <c r="C46" s="30" t="s">
        <v>1205</v>
      </c>
      <c r="D46" s="13">
        <v>60000</v>
      </c>
      <c r="E46" s="14">
        <v>93.57</v>
      </c>
      <c r="F46" s="15">
        <f t="shared" si="1"/>
        <v>1.339916878470527E-3</v>
      </c>
      <c r="G46" s="15"/>
    </row>
    <row r="47" spans="1:7" x14ac:dyDescent="0.25">
      <c r="A47" s="12" t="s">
        <v>1236</v>
      </c>
      <c r="B47" s="30" t="s">
        <v>1237</v>
      </c>
      <c r="C47" s="30" t="s">
        <v>1226</v>
      </c>
      <c r="D47" s="13">
        <v>55000</v>
      </c>
      <c r="E47" s="14">
        <v>77.47</v>
      </c>
      <c r="F47" s="15">
        <f t="shared" si="1"/>
        <v>1.1093658285252937E-3</v>
      </c>
      <c r="G47" s="15"/>
    </row>
    <row r="48" spans="1:7" x14ac:dyDescent="0.25">
      <c r="A48" s="12" t="s">
        <v>1246</v>
      </c>
      <c r="B48" s="30" t="s">
        <v>1247</v>
      </c>
      <c r="C48" s="30" t="s">
        <v>1168</v>
      </c>
      <c r="D48" s="13">
        <v>25000</v>
      </c>
      <c r="E48" s="14">
        <v>65.040000000000006</v>
      </c>
      <c r="F48" s="15">
        <f t="shared" si="1"/>
        <v>9.3136896201478144E-4</v>
      </c>
      <c r="G48" s="15"/>
    </row>
    <row r="49" spans="1:7" x14ac:dyDescent="0.25">
      <c r="A49" s="12" t="s">
        <v>1324</v>
      </c>
      <c r="B49" s="30" t="s">
        <v>1325</v>
      </c>
      <c r="C49" s="30" t="s">
        <v>1326</v>
      </c>
      <c r="D49" s="13">
        <v>2700</v>
      </c>
      <c r="E49" s="14">
        <v>63.5</v>
      </c>
      <c r="F49" s="15">
        <f t="shared" si="1"/>
        <v>9.0931625288958511E-4</v>
      </c>
      <c r="G49" s="15"/>
    </row>
    <row r="50" spans="1:7" x14ac:dyDescent="0.25">
      <c r="A50" s="12" t="s">
        <v>1341</v>
      </c>
      <c r="B50" s="30" t="s">
        <v>1342</v>
      </c>
      <c r="C50" s="30" t="s">
        <v>1331</v>
      </c>
      <c r="D50" s="13">
        <v>9000</v>
      </c>
      <c r="E50" s="14">
        <v>54.53</v>
      </c>
      <c r="F50" s="15">
        <f t="shared" si="1"/>
        <v>7.8086638220581221E-4</v>
      </c>
      <c r="G50" s="15"/>
    </row>
    <row r="51" spans="1:7" x14ac:dyDescent="0.25">
      <c r="A51" s="12" t="s">
        <v>1350</v>
      </c>
      <c r="B51" s="30" t="s">
        <v>1351</v>
      </c>
      <c r="C51" s="30" t="s">
        <v>1208</v>
      </c>
      <c r="D51" s="13">
        <v>3750</v>
      </c>
      <c r="E51" s="14">
        <v>34.299999999999997</v>
      </c>
      <c r="F51" s="15">
        <f t="shared" si="1"/>
        <v>4.9117397597027977E-4</v>
      </c>
      <c r="G51" s="15"/>
    </row>
    <row r="52" spans="1:7" x14ac:dyDescent="0.25">
      <c r="A52" s="12" t="s">
        <v>1279</v>
      </c>
      <c r="B52" s="30" t="s">
        <v>1280</v>
      </c>
      <c r="C52" s="30" t="s">
        <v>1168</v>
      </c>
      <c r="D52" s="13">
        <v>17500</v>
      </c>
      <c r="E52" s="14">
        <v>34.229999999999997</v>
      </c>
      <c r="F52" s="15">
        <f t="shared" si="1"/>
        <v>4.901715801009527E-4</v>
      </c>
      <c r="G52" s="15"/>
    </row>
    <row r="53" spans="1:7" x14ac:dyDescent="0.25">
      <c r="A53" s="12" t="s">
        <v>1494</v>
      </c>
      <c r="B53" s="30" t="s">
        <v>1495</v>
      </c>
      <c r="C53" s="30" t="s">
        <v>1453</v>
      </c>
      <c r="D53" s="13">
        <v>4800</v>
      </c>
      <c r="E53" s="14">
        <v>25.08</v>
      </c>
      <c r="F53" s="15">
        <f t="shared" si="1"/>
        <v>3.5914412003891012E-4</v>
      </c>
      <c r="G53" s="15"/>
    </row>
    <row r="54" spans="1:7" x14ac:dyDescent="0.25">
      <c r="A54" s="12" t="s">
        <v>1305</v>
      </c>
      <c r="B54" s="30" t="s">
        <v>1306</v>
      </c>
      <c r="C54" s="30" t="s">
        <v>1307</v>
      </c>
      <c r="D54" s="13">
        <v>900</v>
      </c>
      <c r="E54" s="14">
        <v>21.71</v>
      </c>
      <c r="F54" s="15">
        <f t="shared" si="1"/>
        <v>3.1088591890130542E-4</v>
      </c>
      <c r="G54" s="15"/>
    </row>
    <row r="55" spans="1:7" x14ac:dyDescent="0.25">
      <c r="A55" s="12" t="s">
        <v>1277</v>
      </c>
      <c r="B55" s="30" t="s">
        <v>1278</v>
      </c>
      <c r="C55" s="30" t="s">
        <v>1240</v>
      </c>
      <c r="D55" s="13">
        <v>400</v>
      </c>
      <c r="E55" s="14">
        <v>20.51</v>
      </c>
      <c r="F55" s="15">
        <f t="shared" si="1"/>
        <v>2.9370198971284082E-4</v>
      </c>
      <c r="G55" s="15"/>
    </row>
    <row r="56" spans="1:7" x14ac:dyDescent="0.25">
      <c r="A56" s="12" t="s">
        <v>1469</v>
      </c>
      <c r="B56" s="30" t="s">
        <v>1470</v>
      </c>
      <c r="C56" s="30" t="s">
        <v>1271</v>
      </c>
      <c r="D56" s="13">
        <v>3600</v>
      </c>
      <c r="E56" s="14">
        <v>11.53</v>
      </c>
      <c r="F56" s="15">
        <f t="shared" si="1"/>
        <v>1.6510891961916401E-4</v>
      </c>
      <c r="G56" s="15"/>
    </row>
    <row r="57" spans="1:7" x14ac:dyDescent="0.25">
      <c r="A57" s="12" t="s">
        <v>1267</v>
      </c>
      <c r="B57" s="30" t="s">
        <v>1268</v>
      </c>
      <c r="C57" s="30" t="s">
        <v>1171</v>
      </c>
      <c r="D57" s="13">
        <v>1800</v>
      </c>
      <c r="E57" s="14">
        <v>10.87</v>
      </c>
      <c r="F57" s="15">
        <f t="shared" si="1"/>
        <v>1.5565775856550849E-4</v>
      </c>
      <c r="G57" s="15"/>
    </row>
    <row r="58" spans="1:7" x14ac:dyDescent="0.25">
      <c r="A58" s="12" t="s">
        <v>1259</v>
      </c>
      <c r="B58" s="30" t="s">
        <v>1260</v>
      </c>
      <c r="C58" s="30" t="s">
        <v>1231</v>
      </c>
      <c r="D58" s="13">
        <v>1500</v>
      </c>
      <c r="E58" s="14">
        <v>9.24</v>
      </c>
      <c r="F58" s="15">
        <f t="shared" si="1"/>
        <v>1.3231625475117743E-4</v>
      </c>
      <c r="G58" s="15"/>
    </row>
    <row r="59" spans="1:7" x14ac:dyDescent="0.25">
      <c r="A59" s="12" t="s">
        <v>1299</v>
      </c>
      <c r="B59" s="30" t="s">
        <v>1300</v>
      </c>
      <c r="C59" s="30" t="s">
        <v>1301</v>
      </c>
      <c r="D59" s="13">
        <v>300</v>
      </c>
      <c r="E59" s="14">
        <v>8.2200000000000006</v>
      </c>
      <c r="F59" s="15">
        <f t="shared" si="1"/>
        <v>1.1770991494098252E-4</v>
      </c>
      <c r="G59" s="15"/>
    </row>
    <row r="60" spans="1:7" x14ac:dyDescent="0.25">
      <c r="A60" s="12" t="s">
        <v>1542</v>
      </c>
      <c r="B60" s="30" t="s">
        <v>1543</v>
      </c>
      <c r="C60" s="30" t="s">
        <v>1323</v>
      </c>
      <c r="D60" s="13">
        <v>700</v>
      </c>
      <c r="E60" s="14">
        <v>8.16</v>
      </c>
      <c r="F60" s="15">
        <f t="shared" si="1"/>
        <v>1.1685071848155928E-4</v>
      </c>
      <c r="G60" s="15"/>
    </row>
    <row r="61" spans="1:7" x14ac:dyDescent="0.25">
      <c r="A61" s="16" t="s">
        <v>124</v>
      </c>
      <c r="B61" s="31"/>
      <c r="C61" s="31"/>
      <c r="D61" s="17"/>
      <c r="E61" s="37">
        <v>27692.62</v>
      </c>
      <c r="F61" s="38">
        <f>SUM(F8:F60)</f>
        <v>0.39655668426921542</v>
      </c>
      <c r="G61" s="20"/>
    </row>
    <row r="62" spans="1:7" x14ac:dyDescent="0.25">
      <c r="A62" s="16" t="s">
        <v>1546</v>
      </c>
      <c r="B62" s="30"/>
      <c r="C62" s="30"/>
      <c r="D62" s="13"/>
      <c r="E62" s="14"/>
      <c r="F62" s="15"/>
      <c r="G62" s="15"/>
    </row>
    <row r="63" spans="1:7" x14ac:dyDescent="0.25">
      <c r="A63" s="16" t="s">
        <v>124</v>
      </c>
      <c r="B63" s="30"/>
      <c r="C63" s="30"/>
      <c r="D63" s="13"/>
      <c r="E63" s="39" t="s">
        <v>118</v>
      </c>
      <c r="F63" s="40" t="s">
        <v>118</v>
      </c>
      <c r="G63" s="15"/>
    </row>
    <row r="64" spans="1:7" x14ac:dyDescent="0.25">
      <c r="A64" s="21" t="s">
        <v>156</v>
      </c>
      <c r="B64" s="32"/>
      <c r="C64" s="32"/>
      <c r="D64" s="22"/>
      <c r="E64" s="27">
        <v>27692.62</v>
      </c>
      <c r="F64" s="28">
        <v>0.39655668426921542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16" t="s">
        <v>1547</v>
      </c>
      <c r="B66" s="30"/>
      <c r="C66" s="30"/>
      <c r="D66" s="13"/>
      <c r="E66" s="14"/>
      <c r="F66" s="15"/>
      <c r="G66" s="15"/>
    </row>
    <row r="67" spans="1:7" x14ac:dyDescent="0.25">
      <c r="A67" s="16" t="s">
        <v>1548</v>
      </c>
      <c r="B67" s="30"/>
      <c r="C67" s="30"/>
      <c r="D67" s="13"/>
      <c r="E67" s="14"/>
      <c r="F67" s="15"/>
      <c r="G67" s="15"/>
    </row>
    <row r="68" spans="1:7" x14ac:dyDescent="0.25">
      <c r="A68" s="12" t="s">
        <v>1550</v>
      </c>
      <c r="B68" s="30"/>
      <c r="C68" s="30" t="s">
        <v>1323</v>
      </c>
      <c r="D68" s="41">
        <v>-700</v>
      </c>
      <c r="E68" s="23">
        <v>-8.1999999999999993</v>
      </c>
      <c r="F68" s="24">
        <v>-1.17E-4</v>
      </c>
      <c r="G68" s="15"/>
    </row>
    <row r="69" spans="1:7" x14ac:dyDescent="0.25">
      <c r="A69" s="12" t="s">
        <v>1663</v>
      </c>
      <c r="B69" s="30"/>
      <c r="C69" s="30" t="s">
        <v>1301</v>
      </c>
      <c r="D69" s="41">
        <v>-300</v>
      </c>
      <c r="E69" s="23">
        <v>-8.26</v>
      </c>
      <c r="F69" s="24">
        <v>-1.18E-4</v>
      </c>
      <c r="G69" s="15"/>
    </row>
    <row r="70" spans="1:7" x14ac:dyDescent="0.25">
      <c r="A70" s="12" t="s">
        <v>1680</v>
      </c>
      <c r="B70" s="30"/>
      <c r="C70" s="30" t="s">
        <v>1231</v>
      </c>
      <c r="D70" s="41">
        <v>-1500</v>
      </c>
      <c r="E70" s="23">
        <v>-9.26</v>
      </c>
      <c r="F70" s="24">
        <v>-1.3200000000000001E-4</v>
      </c>
      <c r="G70" s="15"/>
    </row>
    <row r="71" spans="1:7" x14ac:dyDescent="0.25">
      <c r="A71" s="12" t="s">
        <v>1677</v>
      </c>
      <c r="B71" s="30"/>
      <c r="C71" s="30" t="s">
        <v>1171</v>
      </c>
      <c r="D71" s="41">
        <v>-1800</v>
      </c>
      <c r="E71" s="23">
        <v>-10.94</v>
      </c>
      <c r="F71" s="24">
        <v>-1.56E-4</v>
      </c>
      <c r="G71" s="15"/>
    </row>
    <row r="72" spans="1:7" x14ac:dyDescent="0.25">
      <c r="A72" s="12" t="s">
        <v>1587</v>
      </c>
      <c r="B72" s="30"/>
      <c r="C72" s="30" t="s">
        <v>1271</v>
      </c>
      <c r="D72" s="41">
        <v>-3600</v>
      </c>
      <c r="E72" s="23">
        <v>-11.61</v>
      </c>
      <c r="F72" s="24">
        <v>-1.66E-4</v>
      </c>
      <c r="G72" s="15"/>
    </row>
    <row r="73" spans="1:7" x14ac:dyDescent="0.25">
      <c r="A73" s="12" t="s">
        <v>1673</v>
      </c>
      <c r="B73" s="30"/>
      <c r="C73" s="30" t="s">
        <v>1240</v>
      </c>
      <c r="D73" s="41">
        <v>-400</v>
      </c>
      <c r="E73" s="23">
        <v>-20.61</v>
      </c>
      <c r="F73" s="24">
        <v>-2.9500000000000001E-4</v>
      </c>
      <c r="G73" s="15"/>
    </row>
    <row r="74" spans="1:7" x14ac:dyDescent="0.25">
      <c r="A74" s="12" t="s">
        <v>1661</v>
      </c>
      <c r="B74" s="30"/>
      <c r="C74" s="30" t="s">
        <v>1307</v>
      </c>
      <c r="D74" s="41">
        <v>-900</v>
      </c>
      <c r="E74" s="23">
        <v>-21.83</v>
      </c>
      <c r="F74" s="24">
        <v>-3.1199999999999999E-4</v>
      </c>
      <c r="G74" s="15"/>
    </row>
    <row r="75" spans="1:7" x14ac:dyDescent="0.25">
      <c r="A75" s="12" t="s">
        <v>1574</v>
      </c>
      <c r="B75" s="30"/>
      <c r="C75" s="30" t="s">
        <v>1453</v>
      </c>
      <c r="D75" s="41">
        <v>-4800</v>
      </c>
      <c r="E75" s="23">
        <v>-24.92</v>
      </c>
      <c r="F75" s="24">
        <v>-3.5599999999999998E-4</v>
      </c>
      <c r="G75" s="15"/>
    </row>
    <row r="76" spans="1:7" x14ac:dyDescent="0.25">
      <c r="A76" s="12" t="s">
        <v>1672</v>
      </c>
      <c r="B76" s="30"/>
      <c r="C76" s="30" t="s">
        <v>1168</v>
      </c>
      <c r="D76" s="41">
        <v>-17500</v>
      </c>
      <c r="E76" s="23">
        <v>-34.520000000000003</v>
      </c>
      <c r="F76" s="24">
        <v>-4.9399999999999997E-4</v>
      </c>
      <c r="G76" s="15"/>
    </row>
    <row r="77" spans="1:7" x14ac:dyDescent="0.25">
      <c r="A77" s="12" t="s">
        <v>1642</v>
      </c>
      <c r="B77" s="30"/>
      <c r="C77" s="30" t="s">
        <v>1208</v>
      </c>
      <c r="D77" s="41">
        <v>-3750</v>
      </c>
      <c r="E77" s="23">
        <v>-34.58</v>
      </c>
      <c r="F77" s="24">
        <v>-4.95E-4</v>
      </c>
      <c r="G77" s="15"/>
    </row>
    <row r="78" spans="1:7" x14ac:dyDescent="0.25">
      <c r="A78" s="12" t="s">
        <v>1646</v>
      </c>
      <c r="B78" s="30"/>
      <c r="C78" s="30" t="s">
        <v>1331</v>
      </c>
      <c r="D78" s="41">
        <v>-9000</v>
      </c>
      <c r="E78" s="23">
        <v>-54.83</v>
      </c>
      <c r="F78" s="24">
        <v>-7.85E-4</v>
      </c>
      <c r="G78" s="15"/>
    </row>
    <row r="79" spans="1:7" x14ac:dyDescent="0.25">
      <c r="A79" s="12" t="s">
        <v>1652</v>
      </c>
      <c r="B79" s="30"/>
      <c r="C79" s="30" t="s">
        <v>1326</v>
      </c>
      <c r="D79" s="41">
        <v>-2700</v>
      </c>
      <c r="E79" s="23">
        <v>-63.68</v>
      </c>
      <c r="F79" s="24">
        <v>-9.1100000000000003E-4</v>
      </c>
      <c r="G79" s="15"/>
    </row>
    <row r="80" spans="1:7" x14ac:dyDescent="0.25">
      <c r="A80" s="12" t="s">
        <v>1686</v>
      </c>
      <c r="B80" s="30"/>
      <c r="C80" s="30" t="s">
        <v>1168</v>
      </c>
      <c r="D80" s="41">
        <v>-25000</v>
      </c>
      <c r="E80" s="23">
        <v>-65.510000000000005</v>
      </c>
      <c r="F80" s="24">
        <v>-9.3800000000000003E-4</v>
      </c>
      <c r="G80" s="15"/>
    </row>
    <row r="81" spans="1:7" x14ac:dyDescent="0.25">
      <c r="A81" s="12" t="s">
        <v>1690</v>
      </c>
      <c r="B81" s="30"/>
      <c r="C81" s="30" t="s">
        <v>1226</v>
      </c>
      <c r="D81" s="41">
        <v>-55000</v>
      </c>
      <c r="E81" s="23">
        <v>-78.02</v>
      </c>
      <c r="F81" s="24">
        <v>-1.1169999999999999E-3</v>
      </c>
      <c r="G81" s="15"/>
    </row>
    <row r="82" spans="1:7" x14ac:dyDescent="0.25">
      <c r="A82" s="12" t="s">
        <v>1703</v>
      </c>
      <c r="B82" s="30"/>
      <c r="C82" s="30" t="s">
        <v>1205</v>
      </c>
      <c r="D82" s="41">
        <v>-60000</v>
      </c>
      <c r="E82" s="23">
        <v>-94.29</v>
      </c>
      <c r="F82" s="24">
        <v>-1.3500000000000001E-3</v>
      </c>
      <c r="G82" s="15"/>
    </row>
    <row r="83" spans="1:7" x14ac:dyDescent="0.25">
      <c r="A83" s="12" t="s">
        <v>1560</v>
      </c>
      <c r="B83" s="30"/>
      <c r="C83" s="30" t="s">
        <v>1446</v>
      </c>
      <c r="D83" s="41">
        <v>-7500</v>
      </c>
      <c r="E83" s="23">
        <v>-94.71</v>
      </c>
      <c r="F83" s="24">
        <v>-1.356E-3</v>
      </c>
      <c r="G83" s="15"/>
    </row>
    <row r="84" spans="1:7" x14ac:dyDescent="0.25">
      <c r="A84" s="12" t="s">
        <v>1675</v>
      </c>
      <c r="B84" s="30"/>
      <c r="C84" s="30" t="s">
        <v>1274</v>
      </c>
      <c r="D84" s="41">
        <v>-65000</v>
      </c>
      <c r="E84" s="23">
        <v>-147.62</v>
      </c>
      <c r="F84" s="24">
        <v>-2.1129999999999999E-3</v>
      </c>
      <c r="G84" s="15"/>
    </row>
    <row r="85" spans="1:7" x14ac:dyDescent="0.25">
      <c r="A85" s="12" t="s">
        <v>1711</v>
      </c>
      <c r="B85" s="30"/>
      <c r="C85" s="30" t="s">
        <v>1168</v>
      </c>
      <c r="D85" s="41">
        <v>-64350</v>
      </c>
      <c r="E85" s="23">
        <v>-171.91</v>
      </c>
      <c r="F85" s="24">
        <v>-2.4610000000000001E-3</v>
      </c>
      <c r="G85" s="15"/>
    </row>
    <row r="86" spans="1:7" x14ac:dyDescent="0.25">
      <c r="A86" s="12" t="s">
        <v>1585</v>
      </c>
      <c r="B86" s="30"/>
      <c r="C86" s="30" t="s">
        <v>1301</v>
      </c>
      <c r="D86" s="41">
        <v>-16000</v>
      </c>
      <c r="E86" s="23">
        <v>-184.9</v>
      </c>
      <c r="F86" s="24">
        <v>-2.647E-3</v>
      </c>
      <c r="G86" s="15"/>
    </row>
    <row r="87" spans="1:7" x14ac:dyDescent="0.25">
      <c r="A87" s="12" t="s">
        <v>1702</v>
      </c>
      <c r="B87" s="30"/>
      <c r="C87" s="30" t="s">
        <v>1208</v>
      </c>
      <c r="D87" s="41">
        <v>-42000</v>
      </c>
      <c r="E87" s="23">
        <v>-185.98</v>
      </c>
      <c r="F87" s="24">
        <v>-2.663E-3</v>
      </c>
      <c r="G87" s="15"/>
    </row>
    <row r="88" spans="1:7" x14ac:dyDescent="0.25">
      <c r="A88" s="12" t="s">
        <v>1693</v>
      </c>
      <c r="B88" s="30"/>
      <c r="C88" s="30" t="s">
        <v>1231</v>
      </c>
      <c r="D88" s="41">
        <v>-120000</v>
      </c>
      <c r="E88" s="23">
        <v>-194.82</v>
      </c>
      <c r="F88" s="24">
        <v>-2.7889999999999998E-3</v>
      </c>
      <c r="G88" s="15"/>
    </row>
    <row r="89" spans="1:7" x14ac:dyDescent="0.25">
      <c r="A89" s="12" t="s">
        <v>1688</v>
      </c>
      <c r="B89" s="30"/>
      <c r="C89" s="30" t="s">
        <v>1243</v>
      </c>
      <c r="D89" s="41">
        <v>-109800</v>
      </c>
      <c r="E89" s="23">
        <v>-201.37</v>
      </c>
      <c r="F89" s="24">
        <v>-2.8830000000000001E-3</v>
      </c>
      <c r="G89" s="15"/>
    </row>
    <row r="90" spans="1:7" x14ac:dyDescent="0.25">
      <c r="A90" s="12" t="s">
        <v>1561</v>
      </c>
      <c r="B90" s="30"/>
      <c r="C90" s="30" t="s">
        <v>1491</v>
      </c>
      <c r="D90" s="41">
        <v>-23100</v>
      </c>
      <c r="E90" s="23">
        <v>-209.11</v>
      </c>
      <c r="F90" s="24">
        <v>-2.9940000000000001E-3</v>
      </c>
      <c r="G90" s="15"/>
    </row>
    <row r="91" spans="1:7" x14ac:dyDescent="0.25">
      <c r="A91" s="12" t="s">
        <v>1659</v>
      </c>
      <c r="B91" s="30"/>
      <c r="C91" s="30" t="s">
        <v>1214</v>
      </c>
      <c r="D91" s="41">
        <v>-10150</v>
      </c>
      <c r="E91" s="23">
        <v>-217.32</v>
      </c>
      <c r="F91" s="24">
        <v>-3.1110000000000001E-3</v>
      </c>
      <c r="G91" s="15"/>
    </row>
    <row r="92" spans="1:7" x14ac:dyDescent="0.25">
      <c r="A92" s="12" t="s">
        <v>1708</v>
      </c>
      <c r="B92" s="30"/>
      <c r="C92" s="30" t="s">
        <v>1168</v>
      </c>
      <c r="D92" s="41">
        <v>-170000</v>
      </c>
      <c r="E92" s="23">
        <v>-257.98</v>
      </c>
      <c r="F92" s="24">
        <v>-3.6939999999999998E-3</v>
      </c>
      <c r="G92" s="15"/>
    </row>
    <row r="93" spans="1:7" x14ac:dyDescent="0.25">
      <c r="A93" s="12" t="s">
        <v>1698</v>
      </c>
      <c r="B93" s="30"/>
      <c r="C93" s="30" t="s">
        <v>1208</v>
      </c>
      <c r="D93" s="41">
        <v>-65875</v>
      </c>
      <c r="E93" s="23">
        <v>-265.41000000000003</v>
      </c>
      <c r="F93" s="24">
        <v>-3.8E-3</v>
      </c>
      <c r="G93" s="15"/>
    </row>
    <row r="94" spans="1:7" x14ac:dyDescent="0.25">
      <c r="A94" s="12" t="s">
        <v>1556</v>
      </c>
      <c r="B94" s="30"/>
      <c r="C94" s="30" t="s">
        <v>1274</v>
      </c>
      <c r="D94" s="41">
        <v>-10800</v>
      </c>
      <c r="E94" s="23">
        <v>-286.33999999999997</v>
      </c>
      <c r="F94" s="24">
        <v>-4.1000000000000003E-3</v>
      </c>
      <c r="G94" s="15"/>
    </row>
    <row r="95" spans="1:7" x14ac:dyDescent="0.25">
      <c r="A95" s="12" t="s">
        <v>1582</v>
      </c>
      <c r="B95" s="30"/>
      <c r="C95" s="30" t="s">
        <v>1208</v>
      </c>
      <c r="D95" s="41">
        <v>-104000</v>
      </c>
      <c r="E95" s="23">
        <v>-296.24</v>
      </c>
      <c r="F95" s="24">
        <v>-4.2420000000000001E-3</v>
      </c>
      <c r="G95" s="15"/>
    </row>
    <row r="96" spans="1:7" x14ac:dyDescent="0.25">
      <c r="A96" s="12" t="s">
        <v>1712</v>
      </c>
      <c r="B96" s="30"/>
      <c r="C96" s="30" t="s">
        <v>1183</v>
      </c>
      <c r="D96" s="41">
        <v>-90000</v>
      </c>
      <c r="E96" s="23">
        <v>-304.07</v>
      </c>
      <c r="F96" s="24">
        <v>-4.3540000000000002E-3</v>
      </c>
      <c r="G96" s="15"/>
    </row>
    <row r="97" spans="1:7" x14ac:dyDescent="0.25">
      <c r="A97" s="12" t="s">
        <v>1580</v>
      </c>
      <c r="B97" s="30"/>
      <c r="C97" s="30" t="s">
        <v>1240</v>
      </c>
      <c r="D97" s="41">
        <v>-112500</v>
      </c>
      <c r="E97" s="23">
        <v>-313.64999999999998</v>
      </c>
      <c r="F97" s="24">
        <v>-4.4910000000000002E-3</v>
      </c>
      <c r="G97" s="15"/>
    </row>
    <row r="98" spans="1:7" x14ac:dyDescent="0.25">
      <c r="A98" s="12" t="s">
        <v>1649</v>
      </c>
      <c r="B98" s="30"/>
      <c r="C98" s="30" t="s">
        <v>1336</v>
      </c>
      <c r="D98" s="41">
        <v>-144000</v>
      </c>
      <c r="E98" s="23">
        <v>-326.45</v>
      </c>
      <c r="F98" s="24">
        <v>-4.6740000000000002E-3</v>
      </c>
      <c r="G98" s="15"/>
    </row>
    <row r="99" spans="1:7" x14ac:dyDescent="0.25">
      <c r="A99" s="12" t="s">
        <v>1683</v>
      </c>
      <c r="B99" s="30"/>
      <c r="C99" s="30" t="s">
        <v>1208</v>
      </c>
      <c r="D99" s="41">
        <v>-5625</v>
      </c>
      <c r="E99" s="23">
        <v>-367.3</v>
      </c>
      <c r="F99" s="24">
        <v>-5.2589999999999998E-3</v>
      </c>
      <c r="G99" s="15"/>
    </row>
    <row r="100" spans="1:7" x14ac:dyDescent="0.25">
      <c r="A100" s="12" t="s">
        <v>1608</v>
      </c>
      <c r="B100" s="30"/>
      <c r="C100" s="30" t="s">
        <v>1208</v>
      </c>
      <c r="D100" s="41">
        <v>-18000</v>
      </c>
      <c r="E100" s="23">
        <v>-440.68</v>
      </c>
      <c r="F100" s="24">
        <v>-6.3099999999999996E-3</v>
      </c>
      <c r="G100" s="15"/>
    </row>
    <row r="101" spans="1:7" x14ac:dyDescent="0.25">
      <c r="A101" s="12" t="s">
        <v>1697</v>
      </c>
      <c r="B101" s="30"/>
      <c r="C101" s="30" t="s">
        <v>1221</v>
      </c>
      <c r="D101" s="41">
        <v>-48125</v>
      </c>
      <c r="E101" s="23">
        <v>-448.28</v>
      </c>
      <c r="F101" s="24">
        <v>-6.4190000000000002E-3</v>
      </c>
      <c r="G101" s="15"/>
    </row>
    <row r="102" spans="1:7" x14ac:dyDescent="0.25">
      <c r="A102" s="12" t="s">
        <v>1595</v>
      </c>
      <c r="B102" s="30"/>
      <c r="C102" s="30" t="s">
        <v>1274</v>
      </c>
      <c r="D102" s="41">
        <v>-11600</v>
      </c>
      <c r="E102" s="23">
        <v>-452.52</v>
      </c>
      <c r="F102" s="24">
        <v>-6.4799999999999996E-3</v>
      </c>
      <c r="G102" s="15"/>
    </row>
    <row r="103" spans="1:7" x14ac:dyDescent="0.25">
      <c r="A103" s="12" t="s">
        <v>1623</v>
      </c>
      <c r="B103" s="30"/>
      <c r="C103" s="30" t="s">
        <v>1356</v>
      </c>
      <c r="D103" s="41">
        <v>-210000</v>
      </c>
      <c r="E103" s="23">
        <v>-479.54</v>
      </c>
      <c r="F103" s="24">
        <v>-6.8659999999999997E-3</v>
      </c>
      <c r="G103" s="15"/>
    </row>
    <row r="104" spans="1:7" x14ac:dyDescent="0.25">
      <c r="A104" s="12" t="s">
        <v>1692</v>
      </c>
      <c r="B104" s="30"/>
      <c r="C104" s="30" t="s">
        <v>1188</v>
      </c>
      <c r="D104" s="41">
        <v>-3520000</v>
      </c>
      <c r="E104" s="23">
        <v>-484</v>
      </c>
      <c r="F104" s="24">
        <v>-6.9300000000000004E-3</v>
      </c>
      <c r="G104" s="15"/>
    </row>
    <row r="105" spans="1:7" x14ac:dyDescent="0.25">
      <c r="A105" s="12" t="s">
        <v>1705</v>
      </c>
      <c r="B105" s="30"/>
      <c r="C105" s="30" t="s">
        <v>1168</v>
      </c>
      <c r="D105" s="41">
        <v>-34000</v>
      </c>
      <c r="E105" s="23">
        <v>-503.98</v>
      </c>
      <c r="F105" s="24">
        <v>-7.2160000000000002E-3</v>
      </c>
      <c r="G105" s="15"/>
    </row>
    <row r="106" spans="1:7" x14ac:dyDescent="0.25">
      <c r="A106" s="12" t="s">
        <v>1634</v>
      </c>
      <c r="B106" s="30"/>
      <c r="C106" s="30" t="s">
        <v>1271</v>
      </c>
      <c r="D106" s="41">
        <v>-100300</v>
      </c>
      <c r="E106" s="23">
        <v>-522.96</v>
      </c>
      <c r="F106" s="24">
        <v>-7.4879999999999999E-3</v>
      </c>
      <c r="G106" s="15"/>
    </row>
    <row r="107" spans="1:7" x14ac:dyDescent="0.25">
      <c r="A107" s="12" t="s">
        <v>1671</v>
      </c>
      <c r="B107" s="30"/>
      <c r="C107" s="30" t="s">
        <v>1283</v>
      </c>
      <c r="D107" s="41">
        <v>-15600</v>
      </c>
      <c r="E107" s="23">
        <v>-546.16999999999996</v>
      </c>
      <c r="F107" s="24">
        <v>-7.8209999999999998E-3</v>
      </c>
      <c r="G107" s="15"/>
    </row>
    <row r="108" spans="1:7" x14ac:dyDescent="0.25">
      <c r="A108" s="12" t="s">
        <v>1576</v>
      </c>
      <c r="B108" s="30"/>
      <c r="C108" s="30" t="s">
        <v>1491</v>
      </c>
      <c r="D108" s="41">
        <v>-40600</v>
      </c>
      <c r="E108" s="23">
        <v>-550.30999999999995</v>
      </c>
      <c r="F108" s="24">
        <v>-7.8799999999999999E-3</v>
      </c>
      <c r="G108" s="15"/>
    </row>
    <row r="109" spans="1:7" x14ac:dyDescent="0.25">
      <c r="A109" s="12" t="s">
        <v>1689</v>
      </c>
      <c r="B109" s="30"/>
      <c r="C109" s="30" t="s">
        <v>1240</v>
      </c>
      <c r="D109" s="41">
        <v>-53900</v>
      </c>
      <c r="E109" s="23">
        <v>-556.36</v>
      </c>
      <c r="F109" s="24">
        <v>-7.9660000000000009E-3</v>
      </c>
      <c r="G109" s="15"/>
    </row>
    <row r="110" spans="1:7" x14ac:dyDescent="0.25">
      <c r="A110" s="12" t="s">
        <v>1687</v>
      </c>
      <c r="B110" s="30"/>
      <c r="C110" s="30" t="s">
        <v>1168</v>
      </c>
      <c r="D110" s="41">
        <v>-36400</v>
      </c>
      <c r="E110" s="23">
        <v>-618.84</v>
      </c>
      <c r="F110" s="24">
        <v>-8.8610000000000008E-3</v>
      </c>
      <c r="G110" s="15"/>
    </row>
    <row r="111" spans="1:7" x14ac:dyDescent="0.25">
      <c r="A111" s="12" t="s">
        <v>1670</v>
      </c>
      <c r="B111" s="30"/>
      <c r="C111" s="30" t="s">
        <v>1263</v>
      </c>
      <c r="D111" s="41">
        <v>-57600</v>
      </c>
      <c r="E111" s="23">
        <v>-643.74</v>
      </c>
      <c r="F111" s="24">
        <v>-9.2180000000000005E-3</v>
      </c>
      <c r="G111" s="15"/>
    </row>
    <row r="112" spans="1:7" x14ac:dyDescent="0.25">
      <c r="A112" s="12" t="s">
        <v>1644</v>
      </c>
      <c r="B112" s="30"/>
      <c r="C112" s="30" t="s">
        <v>1198</v>
      </c>
      <c r="D112" s="41">
        <v>-153000</v>
      </c>
      <c r="E112" s="23">
        <v>-799.2</v>
      </c>
      <c r="F112" s="24">
        <v>-1.1443999999999999E-2</v>
      </c>
      <c r="G112" s="15"/>
    </row>
    <row r="113" spans="1:7" x14ac:dyDescent="0.25">
      <c r="A113" s="12" t="s">
        <v>1699</v>
      </c>
      <c r="B113" s="30"/>
      <c r="C113" s="30" t="s">
        <v>1171</v>
      </c>
      <c r="D113" s="41">
        <v>-199800</v>
      </c>
      <c r="E113" s="23">
        <v>-1025.97</v>
      </c>
      <c r="F113" s="24">
        <v>-1.4690999999999999E-2</v>
      </c>
      <c r="G113" s="15"/>
    </row>
    <row r="114" spans="1:7" x14ac:dyDescent="0.25">
      <c r="A114" s="12" t="s">
        <v>1715</v>
      </c>
      <c r="B114" s="30"/>
      <c r="C114" s="30" t="s">
        <v>1177</v>
      </c>
      <c r="D114" s="41">
        <v>-408100</v>
      </c>
      <c r="E114" s="23">
        <v>-1088.81</v>
      </c>
      <c r="F114" s="24">
        <v>-1.5591000000000001E-2</v>
      </c>
      <c r="G114" s="15"/>
    </row>
    <row r="115" spans="1:7" x14ac:dyDescent="0.25">
      <c r="A115" s="12" t="s">
        <v>1707</v>
      </c>
      <c r="B115" s="30"/>
      <c r="C115" s="30" t="s">
        <v>1168</v>
      </c>
      <c r="D115" s="41">
        <v>-165000</v>
      </c>
      <c r="E115" s="23">
        <v>-1244.51</v>
      </c>
      <c r="F115" s="24">
        <v>-1.7821E-2</v>
      </c>
      <c r="G115" s="15"/>
    </row>
    <row r="116" spans="1:7" x14ac:dyDescent="0.25">
      <c r="A116" s="12" t="s">
        <v>1709</v>
      </c>
      <c r="B116" s="30"/>
      <c r="C116" s="30" t="s">
        <v>1191</v>
      </c>
      <c r="D116" s="41">
        <v>-53400</v>
      </c>
      <c r="E116" s="23">
        <v>-1657.19</v>
      </c>
      <c r="F116" s="24">
        <v>-2.3730000000000001E-2</v>
      </c>
      <c r="G116" s="15"/>
    </row>
    <row r="117" spans="1:7" x14ac:dyDescent="0.25">
      <c r="A117" s="12" t="s">
        <v>1716</v>
      </c>
      <c r="B117" s="30"/>
      <c r="C117" s="30" t="s">
        <v>1174</v>
      </c>
      <c r="D117" s="41">
        <v>-60900</v>
      </c>
      <c r="E117" s="23">
        <v>-2016.22</v>
      </c>
      <c r="F117" s="24">
        <v>-2.8871999999999998E-2</v>
      </c>
      <c r="G117" s="15"/>
    </row>
    <row r="118" spans="1:7" x14ac:dyDescent="0.25">
      <c r="A118" s="12" t="s">
        <v>1714</v>
      </c>
      <c r="B118" s="30"/>
      <c r="C118" s="30" t="s">
        <v>1180</v>
      </c>
      <c r="D118" s="41">
        <v>-459900</v>
      </c>
      <c r="E118" s="23">
        <v>-2023.1</v>
      </c>
      <c r="F118" s="24">
        <v>-2.8969999999999999E-2</v>
      </c>
      <c r="G118" s="15"/>
    </row>
    <row r="119" spans="1:7" x14ac:dyDescent="0.25">
      <c r="A119" s="12" t="s">
        <v>1717</v>
      </c>
      <c r="B119" s="30"/>
      <c r="C119" s="30" t="s">
        <v>1171</v>
      </c>
      <c r="D119" s="41">
        <v>-87500</v>
      </c>
      <c r="E119" s="23">
        <v>-2576.2199999999998</v>
      </c>
      <c r="F119" s="24">
        <v>-3.6891E-2</v>
      </c>
      <c r="G119" s="15"/>
    </row>
    <row r="120" spans="1:7" x14ac:dyDescent="0.25">
      <c r="A120" s="12" t="s">
        <v>1718</v>
      </c>
      <c r="B120" s="30"/>
      <c r="C120" s="30" t="s">
        <v>1168</v>
      </c>
      <c r="D120" s="41">
        <v>-327800</v>
      </c>
      <c r="E120" s="23">
        <v>-4633.9399999999996</v>
      </c>
      <c r="F120" s="24">
        <v>-6.6356999999999999E-2</v>
      </c>
      <c r="G120" s="15"/>
    </row>
    <row r="121" spans="1:7" x14ac:dyDescent="0.25">
      <c r="A121" s="16" t="s">
        <v>124</v>
      </c>
      <c r="B121" s="31"/>
      <c r="C121" s="31"/>
      <c r="D121" s="17"/>
      <c r="E121" s="42">
        <f>SUM(E68:E120)</f>
        <v>-27878.78</v>
      </c>
      <c r="F121" s="43">
        <f>SUM(F68:F120)</f>
        <v>-0.39919500000000002</v>
      </c>
      <c r="G121" s="20"/>
    </row>
    <row r="122" spans="1:7" x14ac:dyDescent="0.25">
      <c r="A122" s="16" t="s">
        <v>2184</v>
      </c>
      <c r="B122" s="31"/>
      <c r="C122" s="31"/>
      <c r="D122" s="17"/>
      <c r="E122" s="63"/>
      <c r="F122" s="64"/>
      <c r="G122" s="20"/>
    </row>
    <row r="123" spans="1:7" x14ac:dyDescent="0.25">
      <c r="A123" s="12" t="s">
        <v>2185</v>
      </c>
      <c r="B123" s="31"/>
      <c r="C123" s="31"/>
      <c r="D123" s="69">
        <v>3540</v>
      </c>
      <c r="E123" s="23">
        <v>2466.1410000000001</v>
      </c>
      <c r="F123" s="24">
        <f>+E123/$E$172</f>
        <v>3.53149935939744E-2</v>
      </c>
      <c r="G123" s="20"/>
    </row>
    <row r="124" spans="1:7" x14ac:dyDescent="0.25">
      <c r="A124" s="12" t="s">
        <v>2186</v>
      </c>
      <c r="B124" s="31"/>
      <c r="C124" s="31"/>
      <c r="D124" s="69">
        <v>800</v>
      </c>
      <c r="E124" s="23">
        <v>500.536</v>
      </c>
      <c r="F124" s="24">
        <f>+E124/$E$172</f>
        <v>7.1676459835644307E-3</v>
      </c>
      <c r="G124" s="20"/>
    </row>
    <row r="125" spans="1:7" x14ac:dyDescent="0.25">
      <c r="A125" s="12" t="s">
        <v>2187</v>
      </c>
      <c r="B125" s="31"/>
      <c r="C125" s="31"/>
      <c r="D125" s="41">
        <v>-3540</v>
      </c>
      <c r="E125" s="23">
        <v>-2523.2766000000001</v>
      </c>
      <c r="F125" s="24">
        <f>+E125/$E$172</f>
        <v>-3.6133172014424765E-2</v>
      </c>
      <c r="G125" s="20"/>
    </row>
    <row r="126" spans="1:7" x14ac:dyDescent="0.25">
      <c r="A126" s="12" t="s">
        <v>2188</v>
      </c>
      <c r="B126" s="30"/>
      <c r="C126" s="30"/>
      <c r="D126" s="41">
        <v>-6500</v>
      </c>
      <c r="E126" s="23">
        <v>-4638.53</v>
      </c>
      <c r="F126" s="24">
        <f>+E126/$E$172</f>
        <v>-6.6423475882140579E-2</v>
      </c>
      <c r="G126" s="15"/>
    </row>
    <row r="127" spans="1:7" x14ac:dyDescent="0.25">
      <c r="A127" s="12" t="s">
        <v>2189</v>
      </c>
      <c r="B127" s="30"/>
      <c r="C127" s="30"/>
      <c r="D127" s="41">
        <v>-800</v>
      </c>
      <c r="E127" s="23">
        <v>-503.536</v>
      </c>
      <c r="F127" s="24">
        <f>+E127/$E$172</f>
        <v>-7.2106058065355919E-3</v>
      </c>
      <c r="G127" s="15"/>
    </row>
    <row r="128" spans="1:7" x14ac:dyDescent="0.25">
      <c r="A128" s="16" t="s">
        <v>124</v>
      </c>
      <c r="B128" s="31"/>
      <c r="C128" s="31"/>
      <c r="D128" s="17"/>
      <c r="E128" s="42">
        <f>SUM(E123:E127)</f>
        <v>-4698.6656000000003</v>
      </c>
      <c r="F128" s="43">
        <f>SUM(F123:F127)</f>
        <v>-6.7284614125562109E-2</v>
      </c>
      <c r="G128" s="15"/>
    </row>
    <row r="129" spans="1:8" x14ac:dyDescent="0.25">
      <c r="A129" s="12"/>
      <c r="B129" s="30"/>
      <c r="C129" s="30"/>
      <c r="D129" s="13"/>
      <c r="E129" s="14"/>
      <c r="F129" s="15"/>
      <c r="G129" s="15"/>
    </row>
    <row r="130" spans="1:8" x14ac:dyDescent="0.25">
      <c r="A130" s="21" t="s">
        <v>156</v>
      </c>
      <c r="B130" s="32"/>
      <c r="C130" s="32"/>
      <c r="D130" s="22"/>
      <c r="E130" s="44">
        <f>+E121+E128</f>
        <v>-32577.445599999999</v>
      </c>
      <c r="F130" s="45">
        <f>+F121+F128</f>
        <v>-0.46647961412556216</v>
      </c>
      <c r="G130" s="20"/>
    </row>
    <row r="131" spans="1:8" x14ac:dyDescent="0.25">
      <c r="A131" s="12"/>
      <c r="B131" s="30"/>
      <c r="C131" s="30"/>
      <c r="D131" s="13"/>
      <c r="E131" s="14"/>
      <c r="F131" s="15"/>
      <c r="G131" s="15"/>
    </row>
    <row r="132" spans="1:8" x14ac:dyDescent="0.25">
      <c r="A132" s="16" t="s">
        <v>209</v>
      </c>
      <c r="B132" s="30"/>
      <c r="C132" s="30"/>
      <c r="D132" s="13"/>
      <c r="E132" s="14"/>
      <c r="F132" s="15"/>
      <c r="G132" s="15"/>
    </row>
    <row r="133" spans="1:8" x14ac:dyDescent="0.25">
      <c r="A133" s="16" t="s">
        <v>210</v>
      </c>
      <c r="B133" s="30"/>
      <c r="C133" s="30"/>
      <c r="D133" s="13"/>
      <c r="E133" s="14"/>
      <c r="F133" s="15"/>
      <c r="G133" s="15"/>
    </row>
    <row r="134" spans="1:8" x14ac:dyDescent="0.25">
      <c r="A134" s="12" t="s">
        <v>2190</v>
      </c>
      <c r="B134" s="30" t="s">
        <v>2191</v>
      </c>
      <c r="C134" s="30" t="s">
        <v>216</v>
      </c>
      <c r="D134" s="13">
        <v>4500000</v>
      </c>
      <c r="E134" s="14">
        <v>4348.49</v>
      </c>
      <c r="F134" s="15">
        <v>6.2300000000000001E-2</v>
      </c>
      <c r="G134" s="15">
        <v>8.2100000000000006E-2</v>
      </c>
      <c r="H134" s="54">
        <f>E134/E172*100</f>
        <v>6.2270120197288685</v>
      </c>
    </row>
    <row r="135" spans="1:8" x14ac:dyDescent="0.25">
      <c r="A135" s="12" t="s">
        <v>2192</v>
      </c>
      <c r="B135" s="30" t="s">
        <v>2193</v>
      </c>
      <c r="C135" s="30" t="s">
        <v>216</v>
      </c>
      <c r="D135" s="13">
        <v>4000000</v>
      </c>
      <c r="E135" s="14">
        <v>3967.45</v>
      </c>
      <c r="F135" s="15">
        <v>5.6800000000000003E-2</v>
      </c>
      <c r="G135" s="15">
        <v>8.3650000000000002E-2</v>
      </c>
    </row>
    <row r="136" spans="1:8" x14ac:dyDescent="0.25">
      <c r="A136" s="12" t="s">
        <v>1033</v>
      </c>
      <c r="B136" s="30" t="s">
        <v>1034</v>
      </c>
      <c r="C136" s="30" t="s">
        <v>216</v>
      </c>
      <c r="D136" s="13">
        <v>3000000</v>
      </c>
      <c r="E136" s="14">
        <v>2988.21</v>
      </c>
      <c r="F136" s="15">
        <v>4.2799999999999998E-2</v>
      </c>
      <c r="G136" s="15">
        <v>7.8070000000000001E-2</v>
      </c>
    </row>
    <row r="137" spans="1:8" x14ac:dyDescent="0.25">
      <c r="A137" s="12" t="s">
        <v>2194</v>
      </c>
      <c r="B137" s="30" t="s">
        <v>2195</v>
      </c>
      <c r="C137" s="30" t="s">
        <v>216</v>
      </c>
      <c r="D137" s="13">
        <v>1500000</v>
      </c>
      <c r="E137" s="14">
        <v>1490.06</v>
      </c>
      <c r="F137" s="15">
        <v>2.1299999999999999E-2</v>
      </c>
      <c r="G137" s="15">
        <v>7.7700000000000005E-2</v>
      </c>
    </row>
    <row r="138" spans="1:8" x14ac:dyDescent="0.25">
      <c r="A138" s="12" t="s">
        <v>2196</v>
      </c>
      <c r="B138" s="30" t="s">
        <v>2197</v>
      </c>
      <c r="C138" s="30" t="s">
        <v>216</v>
      </c>
      <c r="D138" s="13">
        <v>1000000</v>
      </c>
      <c r="E138" s="14">
        <v>996.38</v>
      </c>
      <c r="F138" s="15">
        <v>1.43E-2</v>
      </c>
      <c r="G138" s="15">
        <v>7.9929E-2</v>
      </c>
    </row>
    <row r="139" spans="1:8" x14ac:dyDescent="0.25">
      <c r="A139" s="12" t="s">
        <v>2198</v>
      </c>
      <c r="B139" s="30" t="s">
        <v>2199</v>
      </c>
      <c r="C139" s="30" t="s">
        <v>216</v>
      </c>
      <c r="D139" s="13">
        <v>1000000</v>
      </c>
      <c r="E139" s="14">
        <v>954.81</v>
      </c>
      <c r="F139" s="15">
        <v>1.37E-2</v>
      </c>
      <c r="G139" s="15">
        <v>8.3775000000000002E-2</v>
      </c>
    </row>
    <row r="140" spans="1:8" x14ac:dyDescent="0.25">
      <c r="A140" s="12" t="s">
        <v>2200</v>
      </c>
      <c r="B140" s="30" t="s">
        <v>2201</v>
      </c>
      <c r="C140" s="30" t="s">
        <v>216</v>
      </c>
      <c r="D140" s="13">
        <v>500000</v>
      </c>
      <c r="E140" s="14">
        <v>497.37</v>
      </c>
      <c r="F140" s="15">
        <v>7.1000000000000004E-3</v>
      </c>
      <c r="G140" s="15">
        <v>8.2000000000000003E-2</v>
      </c>
    </row>
    <row r="141" spans="1:8" x14ac:dyDescent="0.25">
      <c r="A141" s="12" t="s">
        <v>985</v>
      </c>
      <c r="B141" s="30" t="s">
        <v>986</v>
      </c>
      <c r="C141" s="30" t="s">
        <v>216</v>
      </c>
      <c r="D141" s="13">
        <v>500000</v>
      </c>
      <c r="E141" s="14">
        <v>496.46</v>
      </c>
      <c r="F141" s="15">
        <v>7.1000000000000004E-3</v>
      </c>
      <c r="G141" s="15">
        <v>7.8E-2</v>
      </c>
    </row>
    <row r="142" spans="1:8" x14ac:dyDescent="0.25">
      <c r="A142" s="16" t="s">
        <v>124</v>
      </c>
      <c r="B142" s="31"/>
      <c r="C142" s="31"/>
      <c r="D142" s="17"/>
      <c r="E142" s="37">
        <f>SUM(E134:E141)</f>
        <v>15739.229999999996</v>
      </c>
      <c r="F142" s="38">
        <f>SUM(F134:F141)</f>
        <v>0.22540000000000002</v>
      </c>
      <c r="G142" s="20"/>
    </row>
    <row r="143" spans="1:8" x14ac:dyDescent="0.25">
      <c r="A143" s="12"/>
      <c r="B143" s="30"/>
      <c r="C143" s="30"/>
      <c r="D143" s="13"/>
      <c r="E143" s="14"/>
      <c r="F143" s="15"/>
      <c r="G143" s="15"/>
    </row>
    <row r="144" spans="1:8" x14ac:dyDescent="0.25">
      <c r="A144" s="16" t="s">
        <v>444</v>
      </c>
      <c r="B144" s="30"/>
      <c r="C144" s="30"/>
      <c r="D144" s="13"/>
      <c r="E144" s="14"/>
      <c r="F144" s="15"/>
      <c r="G144" s="15"/>
    </row>
    <row r="145" spans="1:9" x14ac:dyDescent="0.25">
      <c r="A145" s="12" t="s">
        <v>678</v>
      </c>
      <c r="B145" s="30" t="s">
        <v>679</v>
      </c>
      <c r="C145" s="30" t="s">
        <v>123</v>
      </c>
      <c r="D145" s="13">
        <v>6500000</v>
      </c>
      <c r="E145" s="14">
        <v>6558.75</v>
      </c>
      <c r="F145" s="15">
        <v>9.3899999999999997E-2</v>
      </c>
      <c r="G145" s="15">
        <v>7.1878184540000001E-2</v>
      </c>
      <c r="I145" s="54"/>
    </row>
    <row r="146" spans="1:9" x14ac:dyDescent="0.25">
      <c r="A146" s="12" t="s">
        <v>700</v>
      </c>
      <c r="B146" s="30" t="s">
        <v>701</v>
      </c>
      <c r="C146" s="30" t="s">
        <v>123</v>
      </c>
      <c r="D146" s="13">
        <v>4000000</v>
      </c>
      <c r="E146" s="14">
        <v>3999.94</v>
      </c>
      <c r="F146" s="15">
        <v>5.7299999999999997E-2</v>
      </c>
      <c r="G146" s="15">
        <v>7.1820207656000001E-2</v>
      </c>
      <c r="I146" s="54"/>
    </row>
    <row r="147" spans="1:9" x14ac:dyDescent="0.25">
      <c r="A147" s="12" t="s">
        <v>2202</v>
      </c>
      <c r="B147" s="30" t="s">
        <v>2203</v>
      </c>
      <c r="C147" s="30" t="s">
        <v>123</v>
      </c>
      <c r="D147" s="13">
        <v>1000000</v>
      </c>
      <c r="E147" s="14">
        <v>1011.99</v>
      </c>
      <c r="F147" s="15">
        <v>1.4500000000000001E-2</v>
      </c>
      <c r="G147" s="15">
        <v>7.1839878208999994E-2</v>
      </c>
      <c r="I147" s="54"/>
    </row>
    <row r="148" spans="1:9" x14ac:dyDescent="0.25">
      <c r="A148" s="16" t="s">
        <v>124</v>
      </c>
      <c r="B148" s="31"/>
      <c r="C148" s="31"/>
      <c r="D148" s="17"/>
      <c r="E148" s="37">
        <v>11570.68</v>
      </c>
      <c r="F148" s="38">
        <f>SUM(F145:F147)</f>
        <v>0.16570000000000001</v>
      </c>
      <c r="G148" s="20"/>
    </row>
    <row r="149" spans="1:9" x14ac:dyDescent="0.25">
      <c r="A149" s="12"/>
      <c r="B149" s="30"/>
      <c r="C149" s="30"/>
      <c r="D149" s="13"/>
      <c r="E149" s="14"/>
      <c r="F149" s="15"/>
      <c r="G149" s="15"/>
    </row>
    <row r="150" spans="1:9" x14ac:dyDescent="0.25">
      <c r="A150" s="16" t="s">
        <v>290</v>
      </c>
      <c r="B150" s="30"/>
      <c r="C150" s="30"/>
      <c r="D150" s="13"/>
      <c r="E150" s="14"/>
      <c r="F150" s="15"/>
      <c r="G150" s="15"/>
    </row>
    <row r="151" spans="1:9" x14ac:dyDescent="0.25">
      <c r="A151" s="16" t="s">
        <v>124</v>
      </c>
      <c r="B151" s="30"/>
      <c r="C151" s="30"/>
      <c r="D151" s="13"/>
      <c r="E151" s="39" t="s">
        <v>118</v>
      </c>
      <c r="F151" s="40" t="s">
        <v>118</v>
      </c>
      <c r="G151" s="15"/>
    </row>
    <row r="152" spans="1:9" x14ac:dyDescent="0.25">
      <c r="A152" s="12"/>
      <c r="B152" s="30"/>
      <c r="C152" s="30"/>
      <c r="D152" s="13"/>
      <c r="E152" s="14"/>
      <c r="F152" s="15"/>
      <c r="G152" s="15"/>
    </row>
    <row r="153" spans="1:9" x14ac:dyDescent="0.25">
      <c r="A153" s="16" t="s">
        <v>291</v>
      </c>
      <c r="B153" s="30"/>
      <c r="C153" s="30"/>
      <c r="D153" s="13"/>
      <c r="E153" s="14"/>
      <c r="F153" s="15"/>
      <c r="G153" s="15"/>
    </row>
    <row r="154" spans="1:9" x14ac:dyDescent="0.25">
      <c r="A154" s="16" t="s">
        <v>124</v>
      </c>
      <c r="B154" s="30"/>
      <c r="C154" s="30"/>
      <c r="D154" s="13"/>
      <c r="E154" s="39" t="s">
        <v>118</v>
      </c>
      <c r="F154" s="40" t="s">
        <v>118</v>
      </c>
      <c r="G154" s="15"/>
    </row>
    <row r="155" spans="1:9" x14ac:dyDescent="0.25">
      <c r="A155" s="12"/>
      <c r="B155" s="30"/>
      <c r="C155" s="30"/>
      <c r="D155" s="13"/>
      <c r="E155" s="14"/>
      <c r="F155" s="15"/>
      <c r="G155" s="15"/>
    </row>
    <row r="156" spans="1:9" x14ac:dyDescent="0.25">
      <c r="A156" s="21" t="s">
        <v>156</v>
      </c>
      <c r="B156" s="32"/>
      <c r="C156" s="32"/>
      <c r="D156" s="22"/>
      <c r="E156" s="18">
        <f>E148+E142</f>
        <v>27309.909999999996</v>
      </c>
      <c r="F156" s="19">
        <f>F148+F142</f>
        <v>0.3911</v>
      </c>
      <c r="G156" s="20"/>
    </row>
    <row r="157" spans="1:9" x14ac:dyDescent="0.25">
      <c r="A157" s="16"/>
      <c r="B157" s="31"/>
      <c r="C157" s="31"/>
      <c r="D157" s="17"/>
      <c r="E157" s="46"/>
      <c r="F157" s="20"/>
      <c r="G157" s="20"/>
    </row>
    <row r="158" spans="1:9" x14ac:dyDescent="0.25">
      <c r="A158" s="16" t="s">
        <v>2204</v>
      </c>
      <c r="B158" s="31"/>
      <c r="C158" s="31"/>
      <c r="D158" s="17"/>
      <c r="E158" s="46"/>
      <c r="F158" s="20"/>
      <c r="G158" s="20"/>
    </row>
    <row r="159" spans="1:9" x14ac:dyDescent="0.25">
      <c r="A159" s="16" t="s">
        <v>2205</v>
      </c>
      <c r="B159" s="31"/>
      <c r="C159" s="31"/>
      <c r="D159" s="17"/>
      <c r="E159" s="46"/>
      <c r="F159" s="20"/>
      <c r="G159" s="20"/>
    </row>
    <row r="160" spans="1:9" x14ac:dyDescent="0.25">
      <c r="A160" s="65" t="s">
        <v>2206</v>
      </c>
      <c r="B160" s="31"/>
      <c r="C160" s="31"/>
      <c r="D160" s="13">
        <v>6500</v>
      </c>
      <c r="E160" s="14">
        <v>4497.6750000000002</v>
      </c>
      <c r="F160" s="24">
        <f>+E160/$E$172</f>
        <v>6.4406440593939601E-2</v>
      </c>
      <c r="G160" s="20"/>
    </row>
    <row r="161" spans="1:9" x14ac:dyDescent="0.25">
      <c r="A161" s="16" t="s">
        <v>124</v>
      </c>
      <c r="B161" s="31"/>
      <c r="C161" s="31"/>
      <c r="D161" s="17"/>
      <c r="E161" s="37">
        <f>SUM(E160)</f>
        <v>4497.6750000000002</v>
      </c>
      <c r="F161" s="38">
        <f>SUM(F160)</f>
        <v>6.4406440593939601E-2</v>
      </c>
      <c r="G161" s="15"/>
    </row>
    <row r="162" spans="1:9" x14ac:dyDescent="0.25">
      <c r="A162" s="16"/>
      <c r="B162" s="31"/>
      <c r="C162" s="31"/>
      <c r="D162" s="17"/>
      <c r="E162" s="46"/>
      <c r="F162" s="20"/>
      <c r="G162" s="20"/>
    </row>
    <row r="163" spans="1:9" x14ac:dyDescent="0.25">
      <c r="A163" s="66" t="s">
        <v>156</v>
      </c>
      <c r="B163" s="67"/>
      <c r="C163" s="67"/>
      <c r="D163" s="68"/>
      <c r="E163" s="37">
        <f>+E161</f>
        <v>4497.6750000000002</v>
      </c>
      <c r="F163" s="38">
        <f>+F161</f>
        <v>6.4406440593939601E-2</v>
      </c>
      <c r="G163" s="20"/>
    </row>
    <row r="164" spans="1:9" x14ac:dyDescent="0.25">
      <c r="A164" s="12"/>
      <c r="B164" s="30"/>
      <c r="C164" s="30"/>
      <c r="D164" s="13"/>
      <c r="E164" s="14"/>
      <c r="F164" s="15"/>
      <c r="G164" s="15"/>
    </row>
    <row r="165" spans="1:9" x14ac:dyDescent="0.25">
      <c r="A165" s="16" t="s">
        <v>160</v>
      </c>
      <c r="B165" s="30"/>
      <c r="C165" s="30"/>
      <c r="D165" s="13"/>
      <c r="E165" s="14"/>
      <c r="F165" s="15"/>
      <c r="G165" s="15"/>
    </row>
    <row r="166" spans="1:9" x14ac:dyDescent="0.25">
      <c r="A166" s="12" t="s">
        <v>161</v>
      </c>
      <c r="B166" s="30"/>
      <c r="C166" s="30"/>
      <c r="D166" s="13"/>
      <c r="E166" s="14">
        <v>10354.11</v>
      </c>
      <c r="F166" s="15">
        <v>0.14829999999999999</v>
      </c>
      <c r="G166" s="15">
        <v>6.6458000000000003E-2</v>
      </c>
    </row>
    <row r="167" spans="1:9" x14ac:dyDescent="0.25">
      <c r="A167" s="16" t="s">
        <v>124</v>
      </c>
      <c r="B167" s="31"/>
      <c r="C167" s="31"/>
      <c r="D167" s="17"/>
      <c r="E167" s="37">
        <v>10354.11</v>
      </c>
      <c r="F167" s="38">
        <v>0.14829999999999999</v>
      </c>
      <c r="G167" s="20"/>
    </row>
    <row r="168" spans="1:9" x14ac:dyDescent="0.25">
      <c r="A168" s="12"/>
      <c r="B168" s="30"/>
      <c r="C168" s="30"/>
      <c r="D168" s="13"/>
      <c r="E168" s="14"/>
      <c r="F168" s="15"/>
      <c r="G168" s="15"/>
    </row>
    <row r="169" spans="1:9" x14ac:dyDescent="0.25">
      <c r="A169" s="21" t="s">
        <v>156</v>
      </c>
      <c r="B169" s="32"/>
      <c r="C169" s="32"/>
      <c r="D169" s="22"/>
      <c r="E169" s="18">
        <f>E167</f>
        <v>10354.11</v>
      </c>
      <c r="F169" s="19">
        <f>F167</f>
        <v>0.14829999999999999</v>
      </c>
      <c r="G169" s="20"/>
    </row>
    <row r="170" spans="1:9" x14ac:dyDescent="0.25">
      <c r="A170" s="12" t="s">
        <v>162</v>
      </c>
      <c r="B170" s="30"/>
      <c r="C170" s="30"/>
      <c r="D170" s="13"/>
      <c r="E170" s="14">
        <v>634.58989529999997</v>
      </c>
      <c r="F170" s="15">
        <v>9.1000000000000004E-3</v>
      </c>
      <c r="G170" s="15"/>
    </row>
    <row r="171" spans="1:9" x14ac:dyDescent="0.25">
      <c r="A171" s="12" t="s">
        <v>163</v>
      </c>
      <c r="B171" s="30"/>
      <c r="C171" s="30"/>
      <c r="D171" s="13"/>
      <c r="E171" s="23">
        <v>-656.21489529999599</v>
      </c>
      <c r="F171" s="15">
        <v>-9.4000000000000004E-3</v>
      </c>
      <c r="G171" s="15">
        <v>6.6458000000000003E-2</v>
      </c>
      <c r="I171" s="2"/>
    </row>
    <row r="172" spans="1:9" x14ac:dyDescent="0.25">
      <c r="A172" s="25" t="s">
        <v>164</v>
      </c>
      <c r="B172" s="33"/>
      <c r="C172" s="33"/>
      <c r="D172" s="26"/>
      <c r="E172" s="27">
        <v>69832.69</v>
      </c>
      <c r="F172" s="28">
        <v>1</v>
      </c>
      <c r="G172" s="28"/>
    </row>
    <row r="174" spans="1:9" x14ac:dyDescent="0.25">
      <c r="A174" s="1" t="s">
        <v>1767</v>
      </c>
      <c r="E174" s="54"/>
      <c r="F174" s="54"/>
    </row>
    <row r="175" spans="1:9" x14ac:dyDescent="0.25">
      <c r="A175" s="1" t="s">
        <v>166</v>
      </c>
      <c r="E175" s="54"/>
      <c r="F175" s="54"/>
    </row>
    <row r="177" spans="1:3" x14ac:dyDescent="0.25">
      <c r="A177" s="1" t="s">
        <v>167</v>
      </c>
    </row>
    <row r="178" spans="1:3" x14ac:dyDescent="0.25">
      <c r="A178" s="47" t="s">
        <v>168</v>
      </c>
      <c r="B178" s="34" t="s">
        <v>118</v>
      </c>
    </row>
    <row r="179" spans="1:3" x14ac:dyDescent="0.25">
      <c r="A179" t="s">
        <v>169</v>
      </c>
    </row>
    <row r="180" spans="1:3" x14ac:dyDescent="0.25">
      <c r="A180" t="s">
        <v>170</v>
      </c>
      <c r="B180" t="s">
        <v>171</v>
      </c>
      <c r="C180" t="s">
        <v>171</v>
      </c>
    </row>
    <row r="181" spans="1:3" x14ac:dyDescent="0.25">
      <c r="B181" s="48">
        <v>45322</v>
      </c>
      <c r="C181" s="48">
        <v>45351</v>
      </c>
    </row>
    <row r="182" spans="1:3" x14ac:dyDescent="0.25">
      <c r="A182" t="s">
        <v>693</v>
      </c>
      <c r="B182">
        <v>10.4491</v>
      </c>
      <c r="C182" s="61">
        <v>10.499000000000001</v>
      </c>
    </row>
    <row r="183" spans="1:3" x14ac:dyDescent="0.25">
      <c r="A183" t="s">
        <v>176</v>
      </c>
      <c r="B183">
        <v>10.4491</v>
      </c>
      <c r="C183" s="61">
        <v>10.499000000000001</v>
      </c>
    </row>
    <row r="184" spans="1:3" x14ac:dyDescent="0.25">
      <c r="A184" t="s">
        <v>694</v>
      </c>
      <c r="B184">
        <v>10.428100000000001</v>
      </c>
      <c r="C184">
        <v>10.475099999999999</v>
      </c>
    </row>
    <row r="185" spans="1:3" x14ac:dyDescent="0.25">
      <c r="A185" t="s">
        <v>658</v>
      </c>
      <c r="B185">
        <v>10.428100000000001</v>
      </c>
      <c r="C185">
        <v>10.475099999999999</v>
      </c>
    </row>
    <row r="187" spans="1:3" x14ac:dyDescent="0.25">
      <c r="A187" t="s">
        <v>186</v>
      </c>
      <c r="B187" s="34" t="s">
        <v>118</v>
      </c>
    </row>
    <row r="188" spans="1:3" x14ac:dyDescent="0.25">
      <c r="A188" t="s">
        <v>187</v>
      </c>
      <c r="B188" s="34" t="s">
        <v>118</v>
      </c>
    </row>
    <row r="189" spans="1:3" ht="30" customHeight="1" x14ac:dyDescent="0.25">
      <c r="A189" s="47" t="s">
        <v>188</v>
      </c>
      <c r="B189" s="34" t="s">
        <v>118</v>
      </c>
    </row>
    <row r="190" spans="1:3" ht="30" customHeight="1" x14ac:dyDescent="0.25">
      <c r="A190" s="47" t="s">
        <v>189</v>
      </c>
      <c r="B190" s="34" t="s">
        <v>118</v>
      </c>
    </row>
    <row r="191" spans="1:3" x14ac:dyDescent="0.25">
      <c r="A191" t="s">
        <v>1768</v>
      </c>
      <c r="B191" s="49">
        <v>4.7979591361392204</v>
      </c>
    </row>
    <row r="192" spans="1:3" ht="30" customHeight="1" x14ac:dyDescent="0.25">
      <c r="A192" s="47" t="s">
        <v>191</v>
      </c>
      <c r="B192" s="34">
        <v>2966.6770000000001</v>
      </c>
      <c r="C192" s="70"/>
    </row>
    <row r="193" spans="1:4" ht="30" customHeight="1" x14ac:dyDescent="0.25">
      <c r="A193" s="47" t="s">
        <v>192</v>
      </c>
      <c r="B193" s="34" t="s">
        <v>118</v>
      </c>
    </row>
    <row r="194" spans="1:4" ht="30" customHeight="1" x14ac:dyDescent="0.25">
      <c r="A194" s="47" t="s">
        <v>193</v>
      </c>
      <c r="B194" s="34" t="s">
        <v>118</v>
      </c>
    </row>
    <row r="195" spans="1:4" x14ac:dyDescent="0.25">
      <c r="A195" t="s">
        <v>194</v>
      </c>
      <c r="B195" s="34" t="s">
        <v>118</v>
      </c>
    </row>
    <row r="196" spans="1:4" x14ac:dyDescent="0.25">
      <c r="A196" t="s">
        <v>195</v>
      </c>
      <c r="B196" s="34" t="s">
        <v>118</v>
      </c>
    </row>
    <row r="198" spans="1:4" ht="69.95" customHeight="1" x14ac:dyDescent="0.25">
      <c r="A198" s="71" t="s">
        <v>205</v>
      </c>
      <c r="B198" s="71" t="s">
        <v>206</v>
      </c>
      <c r="C198" s="71" t="s">
        <v>5</v>
      </c>
      <c r="D198" s="71" t="s">
        <v>6</v>
      </c>
    </row>
    <row r="199" spans="1:4" ht="69.95" customHeight="1" x14ac:dyDescent="0.25">
      <c r="A199" s="71" t="s">
        <v>2207</v>
      </c>
      <c r="B199" s="71"/>
      <c r="C199" s="71" t="s">
        <v>72</v>
      </c>
      <c r="D1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44"/>
  <sheetViews>
    <sheetView showGridLines="0" workbookViewId="0">
      <pane ySplit="4" topLeftCell="A136" activePane="bottomLeft" state="frozen"/>
      <selection pane="bottomLeft" activeCell="A141" sqref="A141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2208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2209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1166</v>
      </c>
      <c r="B8" s="30" t="s">
        <v>1167</v>
      </c>
      <c r="C8" s="30" t="s">
        <v>1168</v>
      </c>
      <c r="D8" s="13">
        <v>370517</v>
      </c>
      <c r="E8" s="14">
        <v>5199.84</v>
      </c>
      <c r="F8" s="15">
        <v>3.3300000000000003E-2</v>
      </c>
      <c r="G8" s="15"/>
    </row>
    <row r="9" spans="1:8" x14ac:dyDescent="0.25">
      <c r="A9" s="12" t="s">
        <v>1396</v>
      </c>
      <c r="B9" s="30" t="s">
        <v>1397</v>
      </c>
      <c r="C9" s="30" t="s">
        <v>1198</v>
      </c>
      <c r="D9" s="13">
        <v>55456</v>
      </c>
      <c r="E9" s="14">
        <v>4786.05</v>
      </c>
      <c r="F9" s="15">
        <v>3.0599999999999999E-2</v>
      </c>
      <c r="G9" s="15"/>
    </row>
    <row r="10" spans="1:8" x14ac:dyDescent="0.25">
      <c r="A10" s="12" t="s">
        <v>1196</v>
      </c>
      <c r="B10" s="30" t="s">
        <v>1197</v>
      </c>
      <c r="C10" s="30" t="s">
        <v>1198</v>
      </c>
      <c r="D10" s="13">
        <v>65190</v>
      </c>
      <c r="E10" s="14">
        <v>4272.59</v>
      </c>
      <c r="F10" s="15">
        <v>2.7400000000000001E-2</v>
      </c>
      <c r="G10" s="15"/>
    </row>
    <row r="11" spans="1:8" x14ac:dyDescent="0.25">
      <c r="A11" s="12" t="s">
        <v>1222</v>
      </c>
      <c r="B11" s="30" t="s">
        <v>1223</v>
      </c>
      <c r="C11" s="30" t="s">
        <v>1168</v>
      </c>
      <c r="D11" s="13">
        <v>401353</v>
      </c>
      <c r="E11" s="14">
        <v>4223.04</v>
      </c>
      <c r="F11" s="15">
        <v>2.7E-2</v>
      </c>
      <c r="G11" s="15"/>
    </row>
    <row r="12" spans="1:8" x14ac:dyDescent="0.25">
      <c r="A12" s="12" t="s">
        <v>1281</v>
      </c>
      <c r="B12" s="30" t="s">
        <v>1282</v>
      </c>
      <c r="C12" s="30" t="s">
        <v>1283</v>
      </c>
      <c r="D12" s="13">
        <v>107777</v>
      </c>
      <c r="E12" s="14">
        <v>3748</v>
      </c>
      <c r="F12" s="15">
        <v>2.4E-2</v>
      </c>
      <c r="G12" s="15"/>
    </row>
    <row r="13" spans="1:8" x14ac:dyDescent="0.25">
      <c r="A13" s="12" t="s">
        <v>1181</v>
      </c>
      <c r="B13" s="30" t="s">
        <v>1182</v>
      </c>
      <c r="C13" s="30" t="s">
        <v>1183</v>
      </c>
      <c r="D13" s="13">
        <v>1113565</v>
      </c>
      <c r="E13" s="14">
        <v>3737.12</v>
      </c>
      <c r="F13" s="15">
        <v>2.3900000000000001E-2</v>
      </c>
      <c r="G13" s="15"/>
    </row>
    <row r="14" spans="1:8" x14ac:dyDescent="0.25">
      <c r="A14" s="12" t="s">
        <v>1821</v>
      </c>
      <c r="B14" s="30" t="s">
        <v>1822</v>
      </c>
      <c r="C14" s="30" t="s">
        <v>1208</v>
      </c>
      <c r="D14" s="13">
        <v>67027</v>
      </c>
      <c r="E14" s="14">
        <v>2794.72</v>
      </c>
      <c r="F14" s="15">
        <v>1.7899999999999999E-2</v>
      </c>
      <c r="G14" s="15"/>
    </row>
    <row r="15" spans="1:8" x14ac:dyDescent="0.25">
      <c r="A15" s="12" t="s">
        <v>1275</v>
      </c>
      <c r="B15" s="30" t="s">
        <v>1276</v>
      </c>
      <c r="C15" s="30" t="s">
        <v>1214</v>
      </c>
      <c r="D15" s="13">
        <v>277251</v>
      </c>
      <c r="E15" s="14">
        <v>2634.44</v>
      </c>
      <c r="F15" s="15">
        <v>1.6899999999999998E-2</v>
      </c>
      <c r="G15" s="15"/>
    </row>
    <row r="16" spans="1:8" x14ac:dyDescent="0.25">
      <c r="A16" s="12" t="s">
        <v>1872</v>
      </c>
      <c r="B16" s="30" t="s">
        <v>1873</v>
      </c>
      <c r="C16" s="30" t="s">
        <v>1214</v>
      </c>
      <c r="D16" s="13">
        <v>32836</v>
      </c>
      <c r="E16" s="14">
        <v>2597.11</v>
      </c>
      <c r="F16" s="15">
        <v>1.66E-2</v>
      </c>
      <c r="G16" s="15"/>
    </row>
    <row r="17" spans="1:7" x14ac:dyDescent="0.25">
      <c r="A17" s="12" t="s">
        <v>1447</v>
      </c>
      <c r="B17" s="30" t="s">
        <v>1448</v>
      </c>
      <c r="C17" s="30" t="s">
        <v>1274</v>
      </c>
      <c r="D17" s="13">
        <v>65738</v>
      </c>
      <c r="E17" s="14">
        <v>2551.8200000000002</v>
      </c>
      <c r="F17" s="15">
        <v>1.6299999999999999E-2</v>
      </c>
      <c r="G17" s="15"/>
    </row>
    <row r="18" spans="1:7" x14ac:dyDescent="0.25">
      <c r="A18" s="12" t="s">
        <v>1178</v>
      </c>
      <c r="B18" s="30" t="s">
        <v>1179</v>
      </c>
      <c r="C18" s="30" t="s">
        <v>1180</v>
      </c>
      <c r="D18" s="13">
        <v>571989</v>
      </c>
      <c r="E18" s="14">
        <v>2497.88</v>
      </c>
      <c r="F18" s="15">
        <v>1.6E-2</v>
      </c>
      <c r="G18" s="15"/>
    </row>
    <row r="19" spans="1:7" x14ac:dyDescent="0.25">
      <c r="A19" s="12" t="s">
        <v>1882</v>
      </c>
      <c r="B19" s="30" t="s">
        <v>1883</v>
      </c>
      <c r="C19" s="30" t="s">
        <v>1301</v>
      </c>
      <c r="D19" s="13">
        <v>72445</v>
      </c>
      <c r="E19" s="14">
        <v>2326.0300000000002</v>
      </c>
      <c r="F19" s="15">
        <v>1.49E-2</v>
      </c>
      <c r="G19" s="15"/>
    </row>
    <row r="20" spans="1:7" x14ac:dyDescent="0.25">
      <c r="A20" s="12" t="s">
        <v>1420</v>
      </c>
      <c r="B20" s="30" t="s">
        <v>1421</v>
      </c>
      <c r="C20" s="30" t="s">
        <v>1208</v>
      </c>
      <c r="D20" s="13">
        <v>95201</v>
      </c>
      <c r="E20" s="14">
        <v>2321.5700000000002</v>
      </c>
      <c r="F20" s="15">
        <v>1.49E-2</v>
      </c>
      <c r="G20" s="15"/>
    </row>
    <row r="21" spans="1:7" x14ac:dyDescent="0.25">
      <c r="A21" s="12" t="s">
        <v>1920</v>
      </c>
      <c r="B21" s="30" t="s">
        <v>1921</v>
      </c>
      <c r="C21" s="30" t="s">
        <v>1323</v>
      </c>
      <c r="D21" s="13">
        <v>147853</v>
      </c>
      <c r="E21" s="14">
        <v>2321</v>
      </c>
      <c r="F21" s="15">
        <v>1.49E-2</v>
      </c>
      <c r="G21" s="15"/>
    </row>
    <row r="22" spans="1:7" x14ac:dyDescent="0.25">
      <c r="A22" s="12" t="s">
        <v>1169</v>
      </c>
      <c r="B22" s="30" t="s">
        <v>1170</v>
      </c>
      <c r="C22" s="30" t="s">
        <v>1171</v>
      </c>
      <c r="D22" s="13">
        <v>77898</v>
      </c>
      <c r="E22" s="14">
        <v>2275.87</v>
      </c>
      <c r="F22" s="15">
        <v>1.46E-2</v>
      </c>
      <c r="G22" s="15"/>
    </row>
    <row r="23" spans="1:7" x14ac:dyDescent="0.25">
      <c r="A23" s="12" t="s">
        <v>1886</v>
      </c>
      <c r="B23" s="30" t="s">
        <v>1887</v>
      </c>
      <c r="C23" s="30" t="s">
        <v>1461</v>
      </c>
      <c r="D23" s="13">
        <v>433546</v>
      </c>
      <c r="E23" s="14">
        <v>2262.46</v>
      </c>
      <c r="F23" s="15">
        <v>1.4500000000000001E-2</v>
      </c>
      <c r="G23" s="15"/>
    </row>
    <row r="24" spans="1:7" x14ac:dyDescent="0.25">
      <c r="A24" s="12" t="s">
        <v>1284</v>
      </c>
      <c r="B24" s="30" t="s">
        <v>1285</v>
      </c>
      <c r="C24" s="30" t="s">
        <v>1263</v>
      </c>
      <c r="D24" s="13">
        <v>192281</v>
      </c>
      <c r="E24" s="14">
        <v>2132.59</v>
      </c>
      <c r="F24" s="15">
        <v>1.37E-2</v>
      </c>
      <c r="G24" s="15"/>
    </row>
    <row r="25" spans="1:7" x14ac:dyDescent="0.25">
      <c r="A25" s="12" t="s">
        <v>1311</v>
      </c>
      <c r="B25" s="30" t="s">
        <v>1312</v>
      </c>
      <c r="C25" s="30" t="s">
        <v>1214</v>
      </c>
      <c r="D25" s="13">
        <v>99245</v>
      </c>
      <c r="E25" s="14">
        <v>2123.0500000000002</v>
      </c>
      <c r="F25" s="15">
        <v>1.3599999999999999E-2</v>
      </c>
      <c r="G25" s="15"/>
    </row>
    <row r="26" spans="1:7" x14ac:dyDescent="0.25">
      <c r="A26" s="12" t="s">
        <v>1406</v>
      </c>
      <c r="B26" s="30" t="s">
        <v>1407</v>
      </c>
      <c r="C26" s="30" t="s">
        <v>1198</v>
      </c>
      <c r="D26" s="13">
        <v>272314</v>
      </c>
      <c r="E26" s="14">
        <v>2113.4299999999998</v>
      </c>
      <c r="F26" s="15">
        <v>1.35E-2</v>
      </c>
      <c r="G26" s="15"/>
    </row>
    <row r="27" spans="1:7" x14ac:dyDescent="0.25">
      <c r="A27" s="12" t="s">
        <v>2210</v>
      </c>
      <c r="B27" s="30" t="s">
        <v>2211</v>
      </c>
      <c r="C27" s="30" t="s">
        <v>1331</v>
      </c>
      <c r="D27" s="13">
        <v>126390</v>
      </c>
      <c r="E27" s="14">
        <v>2074.88</v>
      </c>
      <c r="F27" s="15">
        <v>1.3299999999999999E-2</v>
      </c>
      <c r="G27" s="15"/>
    </row>
    <row r="28" spans="1:7" x14ac:dyDescent="0.25">
      <c r="A28" s="12" t="s">
        <v>1952</v>
      </c>
      <c r="B28" s="30" t="s">
        <v>1953</v>
      </c>
      <c r="C28" s="30" t="s">
        <v>1326</v>
      </c>
      <c r="D28" s="13">
        <v>91107</v>
      </c>
      <c r="E28" s="14">
        <v>2056.4699999999998</v>
      </c>
      <c r="F28" s="15">
        <v>1.32E-2</v>
      </c>
      <c r="G28" s="15"/>
    </row>
    <row r="29" spans="1:7" x14ac:dyDescent="0.25">
      <c r="A29" s="12" t="s">
        <v>1251</v>
      </c>
      <c r="B29" s="30" t="s">
        <v>1252</v>
      </c>
      <c r="C29" s="30" t="s">
        <v>1168</v>
      </c>
      <c r="D29" s="13">
        <v>188968</v>
      </c>
      <c r="E29" s="14">
        <v>2031.59</v>
      </c>
      <c r="F29" s="15">
        <v>1.2999999999999999E-2</v>
      </c>
      <c r="G29" s="15"/>
    </row>
    <row r="30" spans="1:7" x14ac:dyDescent="0.25">
      <c r="A30" s="12" t="s">
        <v>1410</v>
      </c>
      <c r="B30" s="30" t="s">
        <v>1411</v>
      </c>
      <c r="C30" s="30" t="s">
        <v>1198</v>
      </c>
      <c r="D30" s="13">
        <v>118727</v>
      </c>
      <c r="E30" s="14">
        <v>1975.44</v>
      </c>
      <c r="F30" s="15">
        <v>1.26E-2</v>
      </c>
      <c r="G30" s="15"/>
    </row>
    <row r="31" spans="1:7" x14ac:dyDescent="0.25">
      <c r="A31" s="12" t="s">
        <v>2212</v>
      </c>
      <c r="B31" s="30" t="s">
        <v>2213</v>
      </c>
      <c r="C31" s="30" t="s">
        <v>1221</v>
      </c>
      <c r="D31" s="13">
        <v>242340</v>
      </c>
      <c r="E31" s="14">
        <v>1964.17</v>
      </c>
      <c r="F31" s="15">
        <v>1.26E-2</v>
      </c>
      <c r="G31" s="15"/>
    </row>
    <row r="32" spans="1:7" x14ac:dyDescent="0.25">
      <c r="A32" s="12" t="s">
        <v>1261</v>
      </c>
      <c r="B32" s="30" t="s">
        <v>1262</v>
      </c>
      <c r="C32" s="30" t="s">
        <v>1263</v>
      </c>
      <c r="D32" s="13">
        <v>29258</v>
      </c>
      <c r="E32" s="14">
        <v>1955.56</v>
      </c>
      <c r="F32" s="15">
        <v>1.2500000000000001E-2</v>
      </c>
      <c r="G32" s="15"/>
    </row>
    <row r="33" spans="1:7" x14ac:dyDescent="0.25">
      <c r="A33" s="12" t="s">
        <v>1922</v>
      </c>
      <c r="B33" s="30" t="s">
        <v>1923</v>
      </c>
      <c r="C33" s="30" t="s">
        <v>1240</v>
      </c>
      <c r="D33" s="13">
        <v>87256</v>
      </c>
      <c r="E33" s="14">
        <v>1926.61</v>
      </c>
      <c r="F33" s="15">
        <v>1.23E-2</v>
      </c>
      <c r="G33" s="15"/>
    </row>
    <row r="34" spans="1:7" x14ac:dyDescent="0.25">
      <c r="A34" s="12" t="s">
        <v>1217</v>
      </c>
      <c r="B34" s="30" t="s">
        <v>1218</v>
      </c>
      <c r="C34" s="30" t="s">
        <v>1208</v>
      </c>
      <c r="D34" s="13">
        <v>477008</v>
      </c>
      <c r="E34" s="14">
        <v>1911.37</v>
      </c>
      <c r="F34" s="15">
        <v>1.2200000000000001E-2</v>
      </c>
      <c r="G34" s="15"/>
    </row>
    <row r="35" spans="1:7" x14ac:dyDescent="0.25">
      <c r="A35" s="12" t="s">
        <v>1319</v>
      </c>
      <c r="B35" s="30" t="s">
        <v>1320</v>
      </c>
      <c r="C35" s="30" t="s">
        <v>1240</v>
      </c>
      <c r="D35" s="13">
        <v>118054</v>
      </c>
      <c r="E35" s="14">
        <v>1862.83</v>
      </c>
      <c r="F35" s="15">
        <v>1.1900000000000001E-2</v>
      </c>
      <c r="G35" s="15"/>
    </row>
    <row r="36" spans="1:7" x14ac:dyDescent="0.25">
      <c r="A36" s="12" t="s">
        <v>1801</v>
      </c>
      <c r="B36" s="30" t="s">
        <v>1802</v>
      </c>
      <c r="C36" s="30" t="s">
        <v>1168</v>
      </c>
      <c r="D36" s="13">
        <v>354136</v>
      </c>
      <c r="E36" s="14">
        <v>1859.75</v>
      </c>
      <c r="F36" s="15">
        <v>1.1900000000000001E-2</v>
      </c>
      <c r="G36" s="15"/>
    </row>
    <row r="37" spans="1:7" x14ac:dyDescent="0.25">
      <c r="A37" s="12" t="s">
        <v>1778</v>
      </c>
      <c r="B37" s="30" t="s">
        <v>1779</v>
      </c>
      <c r="C37" s="30" t="s">
        <v>1274</v>
      </c>
      <c r="D37" s="13">
        <v>1122950</v>
      </c>
      <c r="E37" s="14">
        <v>1857.92</v>
      </c>
      <c r="F37" s="15">
        <v>1.1900000000000001E-2</v>
      </c>
      <c r="G37" s="15"/>
    </row>
    <row r="38" spans="1:7" x14ac:dyDescent="0.25">
      <c r="A38" s="12" t="s">
        <v>1536</v>
      </c>
      <c r="B38" s="30" t="s">
        <v>1537</v>
      </c>
      <c r="C38" s="30" t="s">
        <v>1331</v>
      </c>
      <c r="D38" s="13">
        <v>18638</v>
      </c>
      <c r="E38" s="14">
        <v>1843.75</v>
      </c>
      <c r="F38" s="15">
        <v>1.18E-2</v>
      </c>
      <c r="G38" s="15"/>
    </row>
    <row r="39" spans="1:7" x14ac:dyDescent="0.25">
      <c r="A39" s="12" t="s">
        <v>1968</v>
      </c>
      <c r="B39" s="30" t="s">
        <v>1969</v>
      </c>
      <c r="C39" s="30" t="s">
        <v>1356</v>
      </c>
      <c r="D39" s="13">
        <v>20776</v>
      </c>
      <c r="E39" s="14">
        <v>1829.73</v>
      </c>
      <c r="F39" s="15">
        <v>1.17E-2</v>
      </c>
      <c r="G39" s="15"/>
    </row>
    <row r="40" spans="1:7" x14ac:dyDescent="0.25">
      <c r="A40" s="12" t="s">
        <v>1918</v>
      </c>
      <c r="B40" s="30" t="s">
        <v>1919</v>
      </c>
      <c r="C40" s="30" t="s">
        <v>1168</v>
      </c>
      <c r="D40" s="13">
        <v>1829940</v>
      </c>
      <c r="E40" s="14">
        <v>1823.54</v>
      </c>
      <c r="F40" s="15">
        <v>1.17E-2</v>
      </c>
      <c r="G40" s="15"/>
    </row>
    <row r="41" spans="1:7" x14ac:dyDescent="0.25">
      <c r="A41" s="12" t="s">
        <v>1483</v>
      </c>
      <c r="B41" s="30" t="s">
        <v>1484</v>
      </c>
      <c r="C41" s="30" t="s">
        <v>1198</v>
      </c>
      <c r="D41" s="13">
        <v>34317</v>
      </c>
      <c r="E41" s="14">
        <v>1819.09</v>
      </c>
      <c r="F41" s="15">
        <v>1.1599999999999999E-2</v>
      </c>
      <c r="G41" s="15"/>
    </row>
    <row r="42" spans="1:7" x14ac:dyDescent="0.25">
      <c r="A42" s="12" t="s">
        <v>1398</v>
      </c>
      <c r="B42" s="30" t="s">
        <v>1399</v>
      </c>
      <c r="C42" s="30" t="s">
        <v>1263</v>
      </c>
      <c r="D42" s="13">
        <v>49591</v>
      </c>
      <c r="E42" s="14">
        <v>1797.38</v>
      </c>
      <c r="F42" s="15">
        <v>1.15E-2</v>
      </c>
      <c r="G42" s="15"/>
    </row>
    <row r="43" spans="1:7" x14ac:dyDescent="0.25">
      <c r="A43" s="12" t="s">
        <v>1359</v>
      </c>
      <c r="B43" s="30" t="s">
        <v>1360</v>
      </c>
      <c r="C43" s="30" t="s">
        <v>1208</v>
      </c>
      <c r="D43" s="13">
        <v>159103</v>
      </c>
      <c r="E43" s="14">
        <v>1732.95</v>
      </c>
      <c r="F43" s="15">
        <v>1.11E-2</v>
      </c>
      <c r="G43" s="15"/>
    </row>
    <row r="44" spans="1:7" x14ac:dyDescent="0.25">
      <c r="A44" s="12" t="s">
        <v>1357</v>
      </c>
      <c r="B44" s="30" t="s">
        <v>1358</v>
      </c>
      <c r="C44" s="30" t="s">
        <v>1307</v>
      </c>
      <c r="D44" s="13">
        <v>424897</v>
      </c>
      <c r="E44" s="14">
        <v>1726.36</v>
      </c>
      <c r="F44" s="15">
        <v>1.11E-2</v>
      </c>
      <c r="G44" s="15"/>
    </row>
    <row r="45" spans="1:7" x14ac:dyDescent="0.25">
      <c r="A45" s="12" t="s">
        <v>1884</v>
      </c>
      <c r="B45" s="30" t="s">
        <v>1885</v>
      </c>
      <c r="C45" s="30" t="s">
        <v>1240</v>
      </c>
      <c r="D45" s="13">
        <v>108227</v>
      </c>
      <c r="E45" s="14">
        <v>1690.34</v>
      </c>
      <c r="F45" s="15">
        <v>1.0800000000000001E-2</v>
      </c>
      <c r="G45" s="15"/>
    </row>
    <row r="46" spans="1:7" x14ac:dyDescent="0.25">
      <c r="A46" s="12" t="s">
        <v>1888</v>
      </c>
      <c r="B46" s="30" t="s">
        <v>1889</v>
      </c>
      <c r="C46" s="30" t="s">
        <v>1263</v>
      </c>
      <c r="D46" s="13">
        <v>45761</v>
      </c>
      <c r="E46" s="14">
        <v>1685.19</v>
      </c>
      <c r="F46" s="15">
        <v>1.0800000000000001E-2</v>
      </c>
      <c r="G46" s="15"/>
    </row>
    <row r="47" spans="1:7" x14ac:dyDescent="0.25">
      <c r="A47" s="12" t="s">
        <v>1772</v>
      </c>
      <c r="B47" s="30" t="s">
        <v>1773</v>
      </c>
      <c r="C47" s="30" t="s">
        <v>1491</v>
      </c>
      <c r="D47" s="13">
        <v>167973</v>
      </c>
      <c r="E47" s="14">
        <v>1681.33</v>
      </c>
      <c r="F47" s="15">
        <v>1.0800000000000001E-2</v>
      </c>
      <c r="G47" s="15"/>
    </row>
    <row r="48" spans="1:7" x14ac:dyDescent="0.25">
      <c r="A48" s="12" t="s">
        <v>2214</v>
      </c>
      <c r="B48" s="30" t="s">
        <v>2215</v>
      </c>
      <c r="C48" s="30" t="s">
        <v>1292</v>
      </c>
      <c r="D48" s="13">
        <v>87351</v>
      </c>
      <c r="E48" s="14">
        <v>1674.65</v>
      </c>
      <c r="F48" s="15">
        <v>1.0699999999999999E-2</v>
      </c>
      <c r="G48" s="15"/>
    </row>
    <row r="49" spans="1:7" x14ac:dyDescent="0.25">
      <c r="A49" s="12" t="s">
        <v>1286</v>
      </c>
      <c r="B49" s="30" t="s">
        <v>1287</v>
      </c>
      <c r="C49" s="30" t="s">
        <v>1191</v>
      </c>
      <c r="D49" s="13">
        <v>806597</v>
      </c>
      <c r="E49" s="14">
        <v>1654.33</v>
      </c>
      <c r="F49" s="15">
        <v>1.06E-2</v>
      </c>
      <c r="G49" s="15"/>
    </row>
    <row r="50" spans="1:7" x14ac:dyDescent="0.25">
      <c r="A50" s="12" t="s">
        <v>1892</v>
      </c>
      <c r="B50" s="30" t="s">
        <v>1893</v>
      </c>
      <c r="C50" s="30" t="s">
        <v>1168</v>
      </c>
      <c r="D50" s="13">
        <v>894681</v>
      </c>
      <c r="E50" s="14">
        <v>1642.63</v>
      </c>
      <c r="F50" s="15">
        <v>1.0500000000000001E-2</v>
      </c>
      <c r="G50" s="15"/>
    </row>
    <row r="51" spans="1:7" x14ac:dyDescent="0.25">
      <c r="A51" s="12" t="s">
        <v>1862</v>
      </c>
      <c r="B51" s="30" t="s">
        <v>1863</v>
      </c>
      <c r="C51" s="30" t="s">
        <v>1491</v>
      </c>
      <c r="D51" s="13">
        <v>59484</v>
      </c>
      <c r="E51" s="14">
        <v>1642.17</v>
      </c>
      <c r="F51" s="15">
        <v>1.0500000000000001E-2</v>
      </c>
      <c r="G51" s="15"/>
    </row>
    <row r="52" spans="1:7" x14ac:dyDescent="0.25">
      <c r="A52" s="12" t="s">
        <v>1504</v>
      </c>
      <c r="B52" s="30" t="s">
        <v>1505</v>
      </c>
      <c r="C52" s="30" t="s">
        <v>1491</v>
      </c>
      <c r="D52" s="13">
        <v>67302</v>
      </c>
      <c r="E52" s="14">
        <v>1613.94</v>
      </c>
      <c r="F52" s="15">
        <v>1.03E-2</v>
      </c>
      <c r="G52" s="15"/>
    </row>
    <row r="53" spans="1:7" x14ac:dyDescent="0.25">
      <c r="A53" s="12" t="s">
        <v>1253</v>
      </c>
      <c r="B53" s="30" t="s">
        <v>1254</v>
      </c>
      <c r="C53" s="30" t="s">
        <v>1208</v>
      </c>
      <c r="D53" s="13">
        <v>23487</v>
      </c>
      <c r="E53" s="14">
        <v>1525.56</v>
      </c>
      <c r="F53" s="15">
        <v>9.7999999999999997E-3</v>
      </c>
      <c r="G53" s="15"/>
    </row>
    <row r="54" spans="1:7" x14ac:dyDescent="0.25">
      <c r="A54" s="12" t="s">
        <v>1354</v>
      </c>
      <c r="B54" s="30" t="s">
        <v>1355</v>
      </c>
      <c r="C54" s="30" t="s">
        <v>1356</v>
      </c>
      <c r="D54" s="13">
        <v>26707</v>
      </c>
      <c r="E54" s="14">
        <v>1454.18</v>
      </c>
      <c r="F54" s="15">
        <v>9.2999999999999992E-3</v>
      </c>
      <c r="G54" s="15"/>
    </row>
    <row r="55" spans="1:7" x14ac:dyDescent="0.25">
      <c r="A55" s="12" t="s">
        <v>1374</v>
      </c>
      <c r="B55" s="30" t="s">
        <v>1375</v>
      </c>
      <c r="C55" s="30" t="s">
        <v>1198</v>
      </c>
      <c r="D55" s="13">
        <v>113641</v>
      </c>
      <c r="E55" s="14">
        <v>1447.62</v>
      </c>
      <c r="F55" s="15">
        <v>9.2999999999999992E-3</v>
      </c>
      <c r="G55" s="15"/>
    </row>
    <row r="56" spans="1:7" x14ac:dyDescent="0.25">
      <c r="A56" s="12" t="s">
        <v>1807</v>
      </c>
      <c r="B56" s="30" t="s">
        <v>1808</v>
      </c>
      <c r="C56" s="30" t="s">
        <v>1183</v>
      </c>
      <c r="D56" s="13">
        <v>283391</v>
      </c>
      <c r="E56" s="14">
        <v>1440.48</v>
      </c>
      <c r="F56" s="15">
        <v>9.1999999999999998E-3</v>
      </c>
      <c r="G56" s="15"/>
    </row>
    <row r="57" spans="1:7" x14ac:dyDescent="0.25">
      <c r="A57" s="12" t="s">
        <v>1194</v>
      </c>
      <c r="B57" s="30" t="s">
        <v>1195</v>
      </c>
      <c r="C57" s="30" t="s">
        <v>1168</v>
      </c>
      <c r="D57" s="13">
        <v>190792</v>
      </c>
      <c r="E57" s="14">
        <v>1427.31</v>
      </c>
      <c r="F57" s="15">
        <v>9.1000000000000004E-3</v>
      </c>
      <c r="G57" s="15"/>
    </row>
    <row r="58" spans="1:7" x14ac:dyDescent="0.25">
      <c r="A58" s="12" t="s">
        <v>1508</v>
      </c>
      <c r="B58" s="30" t="s">
        <v>1509</v>
      </c>
      <c r="C58" s="30" t="s">
        <v>1205</v>
      </c>
      <c r="D58" s="13">
        <v>282583</v>
      </c>
      <c r="E58" s="14">
        <v>1423.79</v>
      </c>
      <c r="F58" s="15">
        <v>9.1000000000000004E-3</v>
      </c>
      <c r="G58" s="15"/>
    </row>
    <row r="59" spans="1:7" x14ac:dyDescent="0.25">
      <c r="A59" s="12" t="s">
        <v>1327</v>
      </c>
      <c r="B59" s="30" t="s">
        <v>1328</v>
      </c>
      <c r="C59" s="30" t="s">
        <v>1226</v>
      </c>
      <c r="D59" s="13">
        <v>181342</v>
      </c>
      <c r="E59" s="14">
        <v>1407.67</v>
      </c>
      <c r="F59" s="15">
        <v>8.9999999999999993E-3</v>
      </c>
      <c r="G59" s="15"/>
    </row>
    <row r="60" spans="1:7" x14ac:dyDescent="0.25">
      <c r="A60" s="12" t="s">
        <v>1299</v>
      </c>
      <c r="B60" s="30" t="s">
        <v>1300</v>
      </c>
      <c r="C60" s="30" t="s">
        <v>1301</v>
      </c>
      <c r="D60" s="13">
        <v>47598</v>
      </c>
      <c r="E60" s="14">
        <v>1303.54</v>
      </c>
      <c r="F60" s="15">
        <v>8.3000000000000001E-3</v>
      </c>
      <c r="G60" s="15"/>
    </row>
    <row r="61" spans="1:7" x14ac:dyDescent="0.25">
      <c r="A61" s="12" t="s">
        <v>1782</v>
      </c>
      <c r="B61" s="30" t="s">
        <v>1783</v>
      </c>
      <c r="C61" s="30" t="s">
        <v>1263</v>
      </c>
      <c r="D61" s="13">
        <v>101557</v>
      </c>
      <c r="E61" s="14">
        <v>1296.22</v>
      </c>
      <c r="F61" s="15">
        <v>8.3000000000000001E-3</v>
      </c>
      <c r="G61" s="15"/>
    </row>
    <row r="62" spans="1:7" x14ac:dyDescent="0.25">
      <c r="A62" s="12" t="s">
        <v>1199</v>
      </c>
      <c r="B62" s="30" t="s">
        <v>1200</v>
      </c>
      <c r="C62" s="30" t="s">
        <v>1168</v>
      </c>
      <c r="D62" s="13">
        <v>87718</v>
      </c>
      <c r="E62" s="14">
        <v>1293.75</v>
      </c>
      <c r="F62" s="15">
        <v>8.3000000000000001E-3</v>
      </c>
      <c r="G62" s="15"/>
    </row>
    <row r="63" spans="1:7" x14ac:dyDescent="0.25">
      <c r="A63" s="12" t="s">
        <v>1857</v>
      </c>
      <c r="B63" s="30" t="s">
        <v>1858</v>
      </c>
      <c r="C63" s="30" t="s">
        <v>1859</v>
      </c>
      <c r="D63" s="13">
        <v>211860</v>
      </c>
      <c r="E63" s="14">
        <v>1244.1500000000001</v>
      </c>
      <c r="F63" s="15">
        <v>8.0000000000000002E-3</v>
      </c>
      <c r="G63" s="15"/>
    </row>
    <row r="64" spans="1:7" x14ac:dyDescent="0.25">
      <c r="A64" s="12" t="s">
        <v>1184</v>
      </c>
      <c r="B64" s="30" t="s">
        <v>1185</v>
      </c>
      <c r="C64" s="30" t="s">
        <v>1168</v>
      </c>
      <c r="D64" s="13">
        <v>466977</v>
      </c>
      <c r="E64" s="14">
        <v>1239.5899999999999</v>
      </c>
      <c r="F64" s="15">
        <v>7.9000000000000008E-3</v>
      </c>
      <c r="G64" s="15"/>
    </row>
    <row r="65" spans="1:7" x14ac:dyDescent="0.25">
      <c r="A65" s="12" t="s">
        <v>1890</v>
      </c>
      <c r="B65" s="30" t="s">
        <v>1891</v>
      </c>
      <c r="C65" s="30" t="s">
        <v>1191</v>
      </c>
      <c r="D65" s="13">
        <v>67837</v>
      </c>
      <c r="E65" s="14">
        <v>1227.24</v>
      </c>
      <c r="F65" s="15">
        <v>7.9000000000000008E-3</v>
      </c>
      <c r="G65" s="15"/>
    </row>
    <row r="66" spans="1:7" x14ac:dyDescent="0.25">
      <c r="A66" s="12" t="s">
        <v>1506</v>
      </c>
      <c r="B66" s="30" t="s">
        <v>1507</v>
      </c>
      <c r="C66" s="30" t="s">
        <v>1221</v>
      </c>
      <c r="D66" s="13">
        <v>208907</v>
      </c>
      <c r="E66" s="14">
        <v>1225.6600000000001</v>
      </c>
      <c r="F66" s="15">
        <v>7.7999999999999996E-3</v>
      </c>
      <c r="G66" s="15"/>
    </row>
    <row r="67" spans="1:7" x14ac:dyDescent="0.25">
      <c r="A67" s="12" t="s">
        <v>1979</v>
      </c>
      <c r="B67" s="30" t="s">
        <v>1980</v>
      </c>
      <c r="C67" s="30" t="s">
        <v>1981</v>
      </c>
      <c r="D67" s="13">
        <v>161761</v>
      </c>
      <c r="E67" s="14">
        <v>1207.8699999999999</v>
      </c>
      <c r="F67" s="15">
        <v>7.7000000000000002E-3</v>
      </c>
      <c r="G67" s="15"/>
    </row>
    <row r="68" spans="1:7" x14ac:dyDescent="0.25">
      <c r="A68" s="12" t="s">
        <v>1896</v>
      </c>
      <c r="B68" s="30" t="s">
        <v>1897</v>
      </c>
      <c r="C68" s="30" t="s">
        <v>1271</v>
      </c>
      <c r="D68" s="13">
        <v>63376</v>
      </c>
      <c r="E68" s="14">
        <v>1176.8900000000001</v>
      </c>
      <c r="F68" s="15">
        <v>7.4999999999999997E-3</v>
      </c>
      <c r="G68" s="15"/>
    </row>
    <row r="69" spans="1:7" x14ac:dyDescent="0.25">
      <c r="A69" s="12" t="s">
        <v>1786</v>
      </c>
      <c r="B69" s="30" t="s">
        <v>1787</v>
      </c>
      <c r="C69" s="30" t="s">
        <v>1326</v>
      </c>
      <c r="D69" s="13">
        <v>144014</v>
      </c>
      <c r="E69" s="14">
        <v>1142.54</v>
      </c>
      <c r="F69" s="15">
        <v>7.3000000000000001E-3</v>
      </c>
      <c r="G69" s="15"/>
    </row>
    <row r="70" spans="1:7" x14ac:dyDescent="0.25">
      <c r="A70" s="12" t="s">
        <v>2023</v>
      </c>
      <c r="B70" s="30" t="s">
        <v>2024</v>
      </c>
      <c r="C70" s="30" t="s">
        <v>1859</v>
      </c>
      <c r="D70" s="13">
        <v>38378</v>
      </c>
      <c r="E70" s="14">
        <v>1134.32</v>
      </c>
      <c r="F70" s="15">
        <v>7.3000000000000001E-3</v>
      </c>
      <c r="G70" s="15"/>
    </row>
    <row r="71" spans="1:7" x14ac:dyDescent="0.25">
      <c r="A71" s="12" t="s">
        <v>1372</v>
      </c>
      <c r="B71" s="30" t="s">
        <v>1373</v>
      </c>
      <c r="C71" s="30" t="s">
        <v>1208</v>
      </c>
      <c r="D71" s="13">
        <v>136236</v>
      </c>
      <c r="E71" s="14">
        <v>1055.08</v>
      </c>
      <c r="F71" s="15">
        <v>6.7999999999999996E-3</v>
      </c>
      <c r="G71" s="15"/>
    </row>
    <row r="72" spans="1:7" x14ac:dyDescent="0.25">
      <c r="A72" s="12" t="s">
        <v>1308</v>
      </c>
      <c r="B72" s="30" t="s">
        <v>1309</v>
      </c>
      <c r="C72" s="30" t="s">
        <v>1310</v>
      </c>
      <c r="D72" s="13">
        <v>159775</v>
      </c>
      <c r="E72" s="14">
        <v>1048.04</v>
      </c>
      <c r="F72" s="15">
        <v>6.7000000000000002E-3</v>
      </c>
      <c r="G72" s="15"/>
    </row>
    <row r="73" spans="1:7" x14ac:dyDescent="0.25">
      <c r="A73" s="12" t="s">
        <v>1370</v>
      </c>
      <c r="B73" s="30" t="s">
        <v>1371</v>
      </c>
      <c r="C73" s="30" t="s">
        <v>1266</v>
      </c>
      <c r="D73" s="13">
        <v>67029</v>
      </c>
      <c r="E73" s="14">
        <v>1040.6600000000001</v>
      </c>
      <c r="F73" s="15">
        <v>6.7000000000000002E-3</v>
      </c>
      <c r="G73" s="15"/>
    </row>
    <row r="74" spans="1:7" x14ac:dyDescent="0.25">
      <c r="A74" s="12" t="s">
        <v>1496</v>
      </c>
      <c r="B74" s="30" t="s">
        <v>1497</v>
      </c>
      <c r="C74" s="30" t="s">
        <v>1240</v>
      </c>
      <c r="D74" s="13">
        <v>69482</v>
      </c>
      <c r="E74" s="14">
        <v>1028.58</v>
      </c>
      <c r="F74" s="15">
        <v>6.6E-3</v>
      </c>
      <c r="G74" s="15"/>
    </row>
    <row r="75" spans="1:7" x14ac:dyDescent="0.25">
      <c r="A75" s="12" t="s">
        <v>1390</v>
      </c>
      <c r="B75" s="30" t="s">
        <v>1391</v>
      </c>
      <c r="C75" s="30" t="s">
        <v>1266</v>
      </c>
      <c r="D75" s="13">
        <v>105286</v>
      </c>
      <c r="E75" s="14">
        <v>1020.96</v>
      </c>
      <c r="F75" s="15">
        <v>6.4999999999999997E-3</v>
      </c>
      <c r="G75" s="15"/>
    </row>
    <row r="76" spans="1:7" x14ac:dyDescent="0.25">
      <c r="A76" s="12" t="s">
        <v>2077</v>
      </c>
      <c r="B76" s="30" t="s">
        <v>2078</v>
      </c>
      <c r="C76" s="30" t="s">
        <v>1310</v>
      </c>
      <c r="D76" s="13">
        <v>15167</v>
      </c>
      <c r="E76" s="14">
        <v>1020.78</v>
      </c>
      <c r="F76" s="15">
        <v>6.4999999999999997E-3</v>
      </c>
      <c r="G76" s="15"/>
    </row>
    <row r="77" spans="1:7" x14ac:dyDescent="0.25">
      <c r="A77" s="12" t="s">
        <v>1868</v>
      </c>
      <c r="B77" s="30" t="s">
        <v>1869</v>
      </c>
      <c r="C77" s="30" t="s">
        <v>1301</v>
      </c>
      <c r="D77" s="13">
        <v>65658</v>
      </c>
      <c r="E77" s="14">
        <v>1016.09</v>
      </c>
      <c r="F77" s="15">
        <v>6.4999999999999997E-3</v>
      </c>
      <c r="G77" s="15"/>
    </row>
    <row r="78" spans="1:7" x14ac:dyDescent="0.25">
      <c r="A78" s="12" t="s">
        <v>1512</v>
      </c>
      <c r="B78" s="30" t="s">
        <v>1513</v>
      </c>
      <c r="C78" s="30" t="s">
        <v>1461</v>
      </c>
      <c r="D78" s="13">
        <v>38681</v>
      </c>
      <c r="E78" s="14">
        <v>1004.24</v>
      </c>
      <c r="F78" s="15">
        <v>6.4000000000000003E-3</v>
      </c>
      <c r="G78" s="15"/>
    </row>
    <row r="79" spans="1:7" x14ac:dyDescent="0.25">
      <c r="A79" s="12" t="s">
        <v>1916</v>
      </c>
      <c r="B79" s="30" t="s">
        <v>1917</v>
      </c>
      <c r="C79" s="30" t="s">
        <v>1208</v>
      </c>
      <c r="D79" s="13">
        <v>114951</v>
      </c>
      <c r="E79" s="14">
        <v>998</v>
      </c>
      <c r="F79" s="15">
        <v>6.4000000000000003E-3</v>
      </c>
      <c r="G79" s="15"/>
    </row>
    <row r="80" spans="1:7" x14ac:dyDescent="0.25">
      <c r="A80" s="12" t="s">
        <v>1972</v>
      </c>
      <c r="B80" s="30" t="s">
        <v>1973</v>
      </c>
      <c r="C80" s="30" t="s">
        <v>1974</v>
      </c>
      <c r="D80" s="13">
        <v>31338</v>
      </c>
      <c r="E80" s="14">
        <v>944.09</v>
      </c>
      <c r="F80" s="15">
        <v>6.0000000000000001E-3</v>
      </c>
      <c r="G80" s="15"/>
    </row>
    <row r="81" spans="1:7" x14ac:dyDescent="0.25">
      <c r="A81" s="12" t="s">
        <v>1970</v>
      </c>
      <c r="B81" s="30" t="s">
        <v>1971</v>
      </c>
      <c r="C81" s="30" t="s">
        <v>1301</v>
      </c>
      <c r="D81" s="13">
        <v>30752</v>
      </c>
      <c r="E81" s="14">
        <v>933.43</v>
      </c>
      <c r="F81" s="15">
        <v>6.0000000000000001E-3</v>
      </c>
      <c r="G81" s="15"/>
    </row>
    <row r="82" spans="1:7" x14ac:dyDescent="0.25">
      <c r="A82" s="12" t="s">
        <v>1926</v>
      </c>
      <c r="B82" s="30" t="s">
        <v>1927</v>
      </c>
      <c r="C82" s="30" t="s">
        <v>1168</v>
      </c>
      <c r="D82" s="13">
        <v>623079</v>
      </c>
      <c r="E82" s="14">
        <v>911.56</v>
      </c>
      <c r="F82" s="15">
        <v>5.7999999999999996E-3</v>
      </c>
      <c r="G82" s="15"/>
    </row>
    <row r="83" spans="1:7" x14ac:dyDescent="0.25">
      <c r="A83" s="12" t="s">
        <v>1986</v>
      </c>
      <c r="B83" s="30" t="s">
        <v>1987</v>
      </c>
      <c r="C83" s="30" t="s">
        <v>1240</v>
      </c>
      <c r="D83" s="13">
        <v>141814</v>
      </c>
      <c r="E83" s="14">
        <v>892.58</v>
      </c>
      <c r="F83" s="15">
        <v>5.7000000000000002E-3</v>
      </c>
      <c r="G83" s="15"/>
    </row>
    <row r="84" spans="1:7" x14ac:dyDescent="0.25">
      <c r="A84" s="12" t="s">
        <v>1797</v>
      </c>
      <c r="B84" s="30" t="s">
        <v>1798</v>
      </c>
      <c r="C84" s="30" t="s">
        <v>1208</v>
      </c>
      <c r="D84" s="13">
        <v>59594</v>
      </c>
      <c r="E84" s="14">
        <v>876.09</v>
      </c>
      <c r="F84" s="15">
        <v>5.5999999999999999E-3</v>
      </c>
      <c r="G84" s="15"/>
    </row>
    <row r="85" spans="1:7" x14ac:dyDescent="0.25">
      <c r="A85" s="12" t="s">
        <v>1192</v>
      </c>
      <c r="B85" s="30" t="s">
        <v>1193</v>
      </c>
      <c r="C85" s="30" t="s">
        <v>1168</v>
      </c>
      <c r="D85" s="13">
        <v>570321</v>
      </c>
      <c r="E85" s="14">
        <v>857.76</v>
      </c>
      <c r="F85" s="15">
        <v>5.4999999999999997E-3</v>
      </c>
      <c r="G85" s="15"/>
    </row>
    <row r="86" spans="1:7" x14ac:dyDescent="0.25">
      <c r="A86" s="12" t="s">
        <v>1855</v>
      </c>
      <c r="B86" s="30" t="s">
        <v>1856</v>
      </c>
      <c r="C86" s="30" t="s">
        <v>1214</v>
      </c>
      <c r="D86" s="13">
        <v>39951</v>
      </c>
      <c r="E86" s="14">
        <v>772.01</v>
      </c>
      <c r="F86" s="15">
        <v>4.8999999999999998E-3</v>
      </c>
      <c r="G86" s="15"/>
    </row>
    <row r="87" spans="1:7" x14ac:dyDescent="0.25">
      <c r="A87" s="12" t="s">
        <v>1813</v>
      </c>
      <c r="B87" s="30" t="s">
        <v>1814</v>
      </c>
      <c r="C87" s="30" t="s">
        <v>1356</v>
      </c>
      <c r="D87" s="13">
        <v>140609</v>
      </c>
      <c r="E87" s="14">
        <v>746.56</v>
      </c>
      <c r="F87" s="15">
        <v>4.7999999999999996E-3</v>
      </c>
      <c r="G87" s="15"/>
    </row>
    <row r="88" spans="1:7" x14ac:dyDescent="0.25">
      <c r="A88" s="12" t="s">
        <v>1477</v>
      </c>
      <c r="B88" s="30" t="s">
        <v>1478</v>
      </c>
      <c r="C88" s="30" t="s">
        <v>1208</v>
      </c>
      <c r="D88" s="13">
        <v>259542</v>
      </c>
      <c r="E88" s="14">
        <v>735.54</v>
      </c>
      <c r="F88" s="15">
        <v>4.7000000000000002E-3</v>
      </c>
      <c r="G88" s="15"/>
    </row>
    <row r="89" spans="1:7" x14ac:dyDescent="0.25">
      <c r="A89" s="12" t="s">
        <v>1334</v>
      </c>
      <c r="B89" s="30" t="s">
        <v>1335</v>
      </c>
      <c r="C89" s="30" t="s">
        <v>1336</v>
      </c>
      <c r="D89" s="13">
        <v>322306</v>
      </c>
      <c r="E89" s="14">
        <v>728.09</v>
      </c>
      <c r="F89" s="15">
        <v>4.7000000000000002E-3</v>
      </c>
      <c r="G89" s="15"/>
    </row>
    <row r="90" spans="1:7" x14ac:dyDescent="0.25">
      <c r="A90" s="12" t="s">
        <v>1898</v>
      </c>
      <c r="B90" s="30" t="s">
        <v>1899</v>
      </c>
      <c r="C90" s="30" t="s">
        <v>1859</v>
      </c>
      <c r="D90" s="13">
        <v>33130</v>
      </c>
      <c r="E90" s="14">
        <v>690.73</v>
      </c>
      <c r="F90" s="15">
        <v>4.4000000000000003E-3</v>
      </c>
      <c r="G90" s="15"/>
    </row>
    <row r="91" spans="1:7" x14ac:dyDescent="0.25">
      <c r="A91" s="12" t="s">
        <v>1269</v>
      </c>
      <c r="B91" s="30" t="s">
        <v>1270</v>
      </c>
      <c r="C91" s="30" t="s">
        <v>1271</v>
      </c>
      <c r="D91" s="13">
        <v>569324</v>
      </c>
      <c r="E91" s="14">
        <v>678.63</v>
      </c>
      <c r="F91" s="15">
        <v>4.3E-3</v>
      </c>
      <c r="G91" s="15"/>
    </row>
    <row r="92" spans="1:7" x14ac:dyDescent="0.25">
      <c r="A92" s="12" t="s">
        <v>1941</v>
      </c>
      <c r="B92" s="30" t="s">
        <v>1942</v>
      </c>
      <c r="C92" s="30" t="s">
        <v>1326</v>
      </c>
      <c r="D92" s="13">
        <v>164333</v>
      </c>
      <c r="E92" s="14">
        <v>670.48</v>
      </c>
      <c r="F92" s="15">
        <v>4.3E-3</v>
      </c>
      <c r="G92" s="15"/>
    </row>
    <row r="93" spans="1:7" x14ac:dyDescent="0.25">
      <c r="A93" s="12" t="s">
        <v>1809</v>
      </c>
      <c r="B93" s="30" t="s">
        <v>1810</v>
      </c>
      <c r="C93" s="30" t="s">
        <v>1221</v>
      </c>
      <c r="D93" s="13">
        <v>80778</v>
      </c>
      <c r="E93" s="14">
        <v>604.87</v>
      </c>
      <c r="F93" s="15">
        <v>3.8999999999999998E-3</v>
      </c>
      <c r="G93" s="15"/>
    </row>
    <row r="94" spans="1:7" x14ac:dyDescent="0.25">
      <c r="A94" s="12" t="s">
        <v>1793</v>
      </c>
      <c r="B94" s="30" t="s">
        <v>1794</v>
      </c>
      <c r="C94" s="30" t="s">
        <v>1301</v>
      </c>
      <c r="D94" s="13">
        <v>15493</v>
      </c>
      <c r="E94" s="14">
        <v>564.79999999999995</v>
      </c>
      <c r="F94" s="15">
        <v>3.5999999999999999E-3</v>
      </c>
      <c r="G94" s="15"/>
    </row>
    <row r="95" spans="1:7" x14ac:dyDescent="0.25">
      <c r="A95" s="12" t="s">
        <v>1201</v>
      </c>
      <c r="B95" s="30" t="s">
        <v>1202</v>
      </c>
      <c r="C95" s="30" t="s">
        <v>1188</v>
      </c>
      <c r="D95" s="13">
        <v>48076</v>
      </c>
      <c r="E95" s="14">
        <v>540.05999999999995</v>
      </c>
      <c r="F95" s="15">
        <v>3.5000000000000001E-3</v>
      </c>
      <c r="G95" s="15"/>
    </row>
    <row r="96" spans="1:7" x14ac:dyDescent="0.25">
      <c r="A96" s="12" t="s">
        <v>1939</v>
      </c>
      <c r="B96" s="30" t="s">
        <v>1940</v>
      </c>
      <c r="C96" s="30" t="s">
        <v>1301</v>
      </c>
      <c r="D96" s="13">
        <v>22051</v>
      </c>
      <c r="E96" s="14">
        <v>460.56</v>
      </c>
      <c r="F96" s="15">
        <v>2.8999999999999998E-3</v>
      </c>
      <c r="G96" s="15"/>
    </row>
    <row r="97" spans="1:7" x14ac:dyDescent="0.25">
      <c r="A97" s="12" t="s">
        <v>1803</v>
      </c>
      <c r="B97" s="30" t="s">
        <v>1804</v>
      </c>
      <c r="C97" s="30" t="s">
        <v>1208</v>
      </c>
      <c r="D97" s="13">
        <v>41258</v>
      </c>
      <c r="E97" s="14">
        <v>433.95</v>
      </c>
      <c r="F97" s="15">
        <v>2.8E-3</v>
      </c>
      <c r="G97" s="15"/>
    </row>
    <row r="98" spans="1:7" x14ac:dyDescent="0.25">
      <c r="A98" s="12" t="s">
        <v>2143</v>
      </c>
      <c r="B98" s="30" t="s">
        <v>2144</v>
      </c>
      <c r="C98" s="30" t="s">
        <v>1274</v>
      </c>
      <c r="D98" s="13">
        <v>41666</v>
      </c>
      <c r="E98" s="14">
        <v>428.81</v>
      </c>
      <c r="F98" s="15">
        <v>2.7000000000000001E-3</v>
      </c>
      <c r="G98" s="15"/>
    </row>
    <row r="99" spans="1:7" x14ac:dyDescent="0.25">
      <c r="A99" s="12" t="s">
        <v>1394</v>
      </c>
      <c r="B99" s="30" t="s">
        <v>1395</v>
      </c>
      <c r="C99" s="30" t="s">
        <v>1214</v>
      </c>
      <c r="D99" s="13">
        <v>9886</v>
      </c>
      <c r="E99" s="14">
        <v>374.92</v>
      </c>
      <c r="F99" s="15">
        <v>2.3999999999999998E-3</v>
      </c>
      <c r="G99" s="15"/>
    </row>
    <row r="100" spans="1:7" x14ac:dyDescent="0.25">
      <c r="A100" s="12" t="s">
        <v>1975</v>
      </c>
      <c r="B100" s="30" t="s">
        <v>1976</v>
      </c>
      <c r="C100" s="30" t="s">
        <v>1301</v>
      </c>
      <c r="D100" s="13">
        <v>33705</v>
      </c>
      <c r="E100" s="14">
        <v>284.79000000000002</v>
      </c>
      <c r="F100" s="15">
        <v>1.8E-3</v>
      </c>
      <c r="G100" s="15"/>
    </row>
    <row r="101" spans="1:7" x14ac:dyDescent="0.25">
      <c r="A101" s="12" t="s">
        <v>1902</v>
      </c>
      <c r="B101" s="30" t="s">
        <v>1903</v>
      </c>
      <c r="C101" s="30" t="s">
        <v>1904</v>
      </c>
      <c r="D101" s="13">
        <v>23678</v>
      </c>
      <c r="E101" s="14">
        <v>276.42</v>
      </c>
      <c r="F101" s="15">
        <v>1.8E-3</v>
      </c>
      <c r="G101" s="15"/>
    </row>
    <row r="102" spans="1:7" x14ac:dyDescent="0.25">
      <c r="A102" s="12" t="s">
        <v>1502</v>
      </c>
      <c r="B102" s="30" t="s">
        <v>1503</v>
      </c>
      <c r="C102" s="30" t="s">
        <v>1326</v>
      </c>
      <c r="D102" s="13">
        <v>38510</v>
      </c>
      <c r="E102" s="14">
        <v>271.89999999999998</v>
      </c>
      <c r="F102" s="15">
        <v>1.6999999999999999E-3</v>
      </c>
      <c r="G102" s="15"/>
    </row>
    <row r="103" spans="1:7" x14ac:dyDescent="0.25">
      <c r="A103" s="12" t="s">
        <v>1928</v>
      </c>
      <c r="B103" s="30" t="s">
        <v>1929</v>
      </c>
      <c r="C103" s="30" t="s">
        <v>1367</v>
      </c>
      <c r="D103" s="13">
        <v>19304</v>
      </c>
      <c r="E103" s="14">
        <v>209.14</v>
      </c>
      <c r="F103" s="15">
        <v>1.2999999999999999E-3</v>
      </c>
      <c r="G103" s="15"/>
    </row>
    <row r="104" spans="1:7" x14ac:dyDescent="0.25">
      <c r="A104" s="16" t="s">
        <v>124</v>
      </c>
      <c r="B104" s="31"/>
      <c r="C104" s="31"/>
      <c r="D104" s="17"/>
      <c r="E104" s="37">
        <v>151991.16</v>
      </c>
      <c r="F104" s="38">
        <v>0.97270000000000001</v>
      </c>
      <c r="G104" s="20"/>
    </row>
    <row r="105" spans="1:7" x14ac:dyDescent="0.25">
      <c r="A105" s="16" t="s">
        <v>1546</v>
      </c>
      <c r="B105" s="30"/>
      <c r="C105" s="30"/>
      <c r="D105" s="13"/>
      <c r="E105" s="14"/>
      <c r="F105" s="15"/>
      <c r="G105" s="15"/>
    </row>
    <row r="106" spans="1:7" x14ac:dyDescent="0.25">
      <c r="A106" s="16" t="s">
        <v>124</v>
      </c>
      <c r="B106" s="30"/>
      <c r="C106" s="30"/>
      <c r="D106" s="13"/>
      <c r="E106" s="39" t="s">
        <v>118</v>
      </c>
      <c r="F106" s="40" t="s">
        <v>118</v>
      </c>
      <c r="G106" s="15"/>
    </row>
    <row r="107" spans="1:7" x14ac:dyDescent="0.25">
      <c r="A107" s="21" t="s">
        <v>156</v>
      </c>
      <c r="B107" s="32"/>
      <c r="C107" s="32"/>
      <c r="D107" s="22"/>
      <c r="E107" s="27">
        <v>151991.16</v>
      </c>
      <c r="F107" s="28">
        <v>0.97270000000000001</v>
      </c>
      <c r="G107" s="20"/>
    </row>
    <row r="108" spans="1:7" x14ac:dyDescent="0.25">
      <c r="A108" s="12"/>
      <c r="B108" s="30"/>
      <c r="C108" s="30"/>
      <c r="D108" s="13"/>
      <c r="E108" s="14"/>
      <c r="F108" s="15"/>
      <c r="G108" s="15"/>
    </row>
    <row r="109" spans="1:7" x14ac:dyDescent="0.25">
      <c r="A109" s="12"/>
      <c r="B109" s="30"/>
      <c r="C109" s="30"/>
      <c r="D109" s="13"/>
      <c r="E109" s="14"/>
      <c r="F109" s="15"/>
      <c r="G109" s="15"/>
    </row>
    <row r="110" spans="1:7" x14ac:dyDescent="0.25">
      <c r="A110" s="16" t="s">
        <v>160</v>
      </c>
      <c r="B110" s="30"/>
      <c r="C110" s="30"/>
      <c r="D110" s="13"/>
      <c r="E110" s="14"/>
      <c r="F110" s="15"/>
      <c r="G110" s="15"/>
    </row>
    <row r="111" spans="1:7" x14ac:dyDescent="0.25">
      <c r="A111" s="12" t="s">
        <v>161</v>
      </c>
      <c r="B111" s="30"/>
      <c r="C111" s="30"/>
      <c r="D111" s="13"/>
      <c r="E111" s="14">
        <v>4498.18</v>
      </c>
      <c r="F111" s="15">
        <v>2.8799999999999999E-2</v>
      </c>
      <c r="G111" s="15">
        <v>6.6458000000000003E-2</v>
      </c>
    </row>
    <row r="112" spans="1:7" x14ac:dyDescent="0.25">
      <c r="A112" s="16" t="s">
        <v>124</v>
      </c>
      <c r="B112" s="31"/>
      <c r="C112" s="31"/>
      <c r="D112" s="17"/>
      <c r="E112" s="37">
        <v>4498.18</v>
      </c>
      <c r="F112" s="38">
        <v>2.8799999999999999E-2</v>
      </c>
      <c r="G112" s="20"/>
    </row>
    <row r="113" spans="1:7" x14ac:dyDescent="0.25">
      <c r="A113" s="12"/>
      <c r="B113" s="30"/>
      <c r="C113" s="30"/>
      <c r="D113" s="13"/>
      <c r="E113" s="14"/>
      <c r="F113" s="15"/>
      <c r="G113" s="15"/>
    </row>
    <row r="114" spans="1:7" x14ac:dyDescent="0.25">
      <c r="A114" s="21" t="s">
        <v>156</v>
      </c>
      <c r="B114" s="32"/>
      <c r="C114" s="32"/>
      <c r="D114" s="22"/>
      <c r="E114" s="18">
        <v>4498.18</v>
      </c>
      <c r="F114" s="19">
        <v>2.8799999999999999E-2</v>
      </c>
      <c r="G114" s="20"/>
    </row>
    <row r="115" spans="1:7" x14ac:dyDescent="0.25">
      <c r="A115" s="12" t="s">
        <v>162</v>
      </c>
      <c r="B115" s="30"/>
      <c r="C115" s="30"/>
      <c r="D115" s="13"/>
      <c r="E115" s="14">
        <v>0.81901400000000002</v>
      </c>
      <c r="F115" s="15">
        <v>5.0000000000000004E-6</v>
      </c>
      <c r="G115" s="15"/>
    </row>
    <row r="116" spans="1:7" x14ac:dyDescent="0.25">
      <c r="A116" s="12" t="s">
        <v>163</v>
      </c>
      <c r="B116" s="30"/>
      <c r="C116" s="30"/>
      <c r="D116" s="13"/>
      <c r="E116" s="23">
        <v>-274.75901399999998</v>
      </c>
      <c r="F116" s="24">
        <v>-1.505E-3</v>
      </c>
      <c r="G116" s="15">
        <v>6.6458000000000003E-2</v>
      </c>
    </row>
    <row r="117" spans="1:7" x14ac:dyDescent="0.25">
      <c r="A117" s="25" t="s">
        <v>164</v>
      </c>
      <c r="B117" s="33"/>
      <c r="C117" s="33"/>
      <c r="D117" s="26"/>
      <c r="E117" s="27">
        <v>156215.4</v>
      </c>
      <c r="F117" s="28">
        <v>1</v>
      </c>
      <c r="G117" s="28"/>
    </row>
    <row r="122" spans="1:7" x14ac:dyDescent="0.25">
      <c r="A122" s="1" t="s">
        <v>167</v>
      </c>
    </row>
    <row r="123" spans="1:7" x14ac:dyDescent="0.25">
      <c r="A123" s="47" t="s">
        <v>168</v>
      </c>
      <c r="B123" s="34" t="s">
        <v>118</v>
      </c>
    </row>
    <row r="124" spans="1:7" x14ac:dyDescent="0.25">
      <c r="A124" t="s">
        <v>169</v>
      </c>
    </row>
    <row r="125" spans="1:7" x14ac:dyDescent="0.25">
      <c r="A125" t="s">
        <v>170</v>
      </c>
      <c r="B125" t="s">
        <v>171</v>
      </c>
      <c r="C125" t="s">
        <v>171</v>
      </c>
    </row>
    <row r="126" spans="1:7" x14ac:dyDescent="0.25">
      <c r="B126" s="48">
        <v>45322</v>
      </c>
      <c r="C126" s="48">
        <v>45351</v>
      </c>
    </row>
    <row r="127" spans="1:7" x14ac:dyDescent="0.25">
      <c r="A127" t="s">
        <v>693</v>
      </c>
      <c r="B127">
        <v>12.3192</v>
      </c>
      <c r="C127">
        <v>12.4635</v>
      </c>
      <c r="E127" s="2"/>
    </row>
    <row r="128" spans="1:7" x14ac:dyDescent="0.25">
      <c r="A128" t="s">
        <v>176</v>
      </c>
      <c r="B128">
        <v>12.3192</v>
      </c>
      <c r="C128">
        <v>12.4635</v>
      </c>
      <c r="E128" s="2"/>
    </row>
    <row r="129" spans="1:5" x14ac:dyDescent="0.25">
      <c r="A129" t="s">
        <v>694</v>
      </c>
      <c r="B129">
        <v>12.2607</v>
      </c>
      <c r="C129">
        <v>12.388500000000001</v>
      </c>
      <c r="E129" s="2"/>
    </row>
    <row r="130" spans="1:5" x14ac:dyDescent="0.25">
      <c r="A130" t="s">
        <v>658</v>
      </c>
      <c r="B130">
        <v>12.2607</v>
      </c>
      <c r="C130">
        <v>12.388500000000001</v>
      </c>
      <c r="E130" s="2"/>
    </row>
    <row r="131" spans="1:5" x14ac:dyDescent="0.25">
      <c r="E131" s="2"/>
    </row>
    <row r="132" spans="1:5" x14ac:dyDescent="0.25">
      <c r="A132" t="s">
        <v>186</v>
      </c>
      <c r="B132" s="34" t="s">
        <v>118</v>
      </c>
    </row>
    <row r="133" spans="1:5" x14ac:dyDescent="0.25">
      <c r="A133" t="s">
        <v>187</v>
      </c>
      <c r="B133" s="34" t="s">
        <v>118</v>
      </c>
    </row>
    <row r="134" spans="1:5" ht="30" customHeight="1" x14ac:dyDescent="0.25">
      <c r="A134" s="47" t="s">
        <v>188</v>
      </c>
      <c r="B134" s="34" t="s">
        <v>118</v>
      </c>
    </row>
    <row r="135" spans="1:5" ht="30" customHeight="1" x14ac:dyDescent="0.25">
      <c r="A135" s="47" t="s">
        <v>189</v>
      </c>
      <c r="B135" s="34" t="s">
        <v>118</v>
      </c>
    </row>
    <row r="136" spans="1:5" x14ac:dyDescent="0.25">
      <c r="A136" t="s">
        <v>1768</v>
      </c>
      <c r="B136" s="49">
        <v>0.30041299999999999</v>
      </c>
    </row>
    <row r="137" spans="1:5" ht="45" customHeight="1" x14ac:dyDescent="0.25">
      <c r="A137" s="47" t="s">
        <v>191</v>
      </c>
      <c r="B137" s="34" t="s">
        <v>118</v>
      </c>
    </row>
    <row r="138" spans="1:5" ht="30" customHeight="1" x14ac:dyDescent="0.25">
      <c r="A138" s="47" t="s">
        <v>192</v>
      </c>
      <c r="B138" s="34" t="s">
        <v>118</v>
      </c>
    </row>
    <row r="139" spans="1:5" ht="30" customHeight="1" x14ac:dyDescent="0.25">
      <c r="A139" s="47" t="s">
        <v>193</v>
      </c>
      <c r="B139" s="34" t="s">
        <v>118</v>
      </c>
    </row>
    <row r="140" spans="1:5" x14ac:dyDescent="0.25">
      <c r="A140" t="s">
        <v>194</v>
      </c>
      <c r="B140" s="34" t="s">
        <v>118</v>
      </c>
    </row>
    <row r="141" spans="1:5" x14ac:dyDescent="0.25">
      <c r="A141" t="s">
        <v>195</v>
      </c>
      <c r="B141" s="34" t="s">
        <v>118</v>
      </c>
    </row>
    <row r="143" spans="1:5" ht="69.95" customHeight="1" x14ac:dyDescent="0.25">
      <c r="A143" s="71" t="s">
        <v>205</v>
      </c>
      <c r="B143" s="71" t="s">
        <v>206</v>
      </c>
      <c r="C143" s="71" t="s">
        <v>5</v>
      </c>
      <c r="D143" s="71" t="s">
        <v>6</v>
      </c>
    </row>
    <row r="144" spans="1:5" ht="69.95" customHeight="1" x14ac:dyDescent="0.25">
      <c r="A144" s="71" t="s">
        <v>2216</v>
      </c>
      <c r="B144" s="71"/>
      <c r="C144" s="71" t="s">
        <v>2217</v>
      </c>
      <c r="D144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19"/>
  <sheetViews>
    <sheetView showGridLines="0" workbookViewId="0">
      <pane ySplit="4" topLeftCell="A111" activePane="bottomLeft" state="frozen"/>
      <selection pane="bottomLeft" activeCell="A116" sqref="A116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2218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2219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2220</v>
      </c>
      <c r="B8" s="30" t="s">
        <v>2221</v>
      </c>
      <c r="C8" s="30" t="s">
        <v>1326</v>
      </c>
      <c r="D8" s="13">
        <v>330000</v>
      </c>
      <c r="E8" s="14">
        <v>4501.8599999999997</v>
      </c>
      <c r="F8" s="15">
        <v>4.7699999999999999E-2</v>
      </c>
      <c r="G8" s="15"/>
    </row>
    <row r="9" spans="1:8" x14ac:dyDescent="0.25">
      <c r="A9" s="12" t="s">
        <v>2222</v>
      </c>
      <c r="B9" s="30" t="s">
        <v>2223</v>
      </c>
      <c r="C9" s="30" t="s">
        <v>1292</v>
      </c>
      <c r="D9" s="13">
        <v>608958</v>
      </c>
      <c r="E9" s="14">
        <v>4178.37</v>
      </c>
      <c r="F9" s="15">
        <v>4.4299999999999999E-2</v>
      </c>
      <c r="G9" s="15"/>
    </row>
    <row r="10" spans="1:8" x14ac:dyDescent="0.25">
      <c r="A10" s="12" t="s">
        <v>2021</v>
      </c>
      <c r="B10" s="30" t="s">
        <v>2022</v>
      </c>
      <c r="C10" s="30" t="s">
        <v>1240</v>
      </c>
      <c r="D10" s="13">
        <v>162252</v>
      </c>
      <c r="E10" s="14">
        <v>3465.05</v>
      </c>
      <c r="F10" s="15">
        <v>3.6700000000000003E-2</v>
      </c>
      <c r="G10" s="15"/>
    </row>
    <row r="11" spans="1:8" x14ac:dyDescent="0.25">
      <c r="A11" s="12" t="s">
        <v>1819</v>
      </c>
      <c r="B11" s="30" t="s">
        <v>1820</v>
      </c>
      <c r="C11" s="30" t="s">
        <v>1250</v>
      </c>
      <c r="D11" s="13">
        <v>1250000</v>
      </c>
      <c r="E11" s="14">
        <v>3206.25</v>
      </c>
      <c r="F11" s="15">
        <v>3.4000000000000002E-2</v>
      </c>
      <c r="G11" s="15"/>
    </row>
    <row r="12" spans="1:8" x14ac:dyDescent="0.25">
      <c r="A12" s="12" t="s">
        <v>1908</v>
      </c>
      <c r="B12" s="30" t="s">
        <v>1909</v>
      </c>
      <c r="C12" s="30" t="s">
        <v>1240</v>
      </c>
      <c r="D12" s="13">
        <v>210000</v>
      </c>
      <c r="E12" s="14">
        <v>3057.6</v>
      </c>
      <c r="F12" s="15">
        <v>3.2399999999999998E-2</v>
      </c>
      <c r="G12" s="15"/>
    </row>
    <row r="13" spans="1:8" x14ac:dyDescent="0.25">
      <c r="A13" s="12" t="s">
        <v>1886</v>
      </c>
      <c r="B13" s="30" t="s">
        <v>1887</v>
      </c>
      <c r="C13" s="30" t="s">
        <v>1461</v>
      </c>
      <c r="D13" s="13">
        <v>550000</v>
      </c>
      <c r="E13" s="14">
        <v>2870.18</v>
      </c>
      <c r="F13" s="15">
        <v>3.04E-2</v>
      </c>
      <c r="G13" s="15"/>
    </row>
    <row r="14" spans="1:8" x14ac:dyDescent="0.25">
      <c r="A14" s="12" t="s">
        <v>2224</v>
      </c>
      <c r="B14" s="30" t="s">
        <v>2225</v>
      </c>
      <c r="C14" s="30" t="s">
        <v>1326</v>
      </c>
      <c r="D14" s="13">
        <v>186114</v>
      </c>
      <c r="E14" s="14">
        <v>2525.94</v>
      </c>
      <c r="F14" s="15">
        <v>2.6800000000000001E-2</v>
      </c>
      <c r="G14" s="15"/>
    </row>
    <row r="15" spans="1:8" x14ac:dyDescent="0.25">
      <c r="A15" s="12" t="s">
        <v>2226</v>
      </c>
      <c r="B15" s="30" t="s">
        <v>2227</v>
      </c>
      <c r="C15" s="30" t="s">
        <v>1208</v>
      </c>
      <c r="D15" s="13">
        <v>355000</v>
      </c>
      <c r="E15" s="14">
        <v>2507.37</v>
      </c>
      <c r="F15" s="15">
        <v>2.6599999999999999E-2</v>
      </c>
      <c r="G15" s="15"/>
    </row>
    <row r="16" spans="1:8" x14ac:dyDescent="0.25">
      <c r="A16" s="12" t="s">
        <v>2228</v>
      </c>
      <c r="B16" s="30" t="s">
        <v>2229</v>
      </c>
      <c r="C16" s="30" t="s">
        <v>1208</v>
      </c>
      <c r="D16" s="13">
        <v>455000</v>
      </c>
      <c r="E16" s="14">
        <v>2498.1799999999998</v>
      </c>
      <c r="F16" s="15">
        <v>2.6499999999999999E-2</v>
      </c>
      <c r="G16" s="15"/>
    </row>
    <row r="17" spans="1:7" x14ac:dyDescent="0.25">
      <c r="A17" s="12" t="s">
        <v>2230</v>
      </c>
      <c r="B17" s="30" t="s">
        <v>2231</v>
      </c>
      <c r="C17" s="30" t="s">
        <v>1859</v>
      </c>
      <c r="D17" s="13">
        <v>470000</v>
      </c>
      <c r="E17" s="14">
        <v>2464.4499999999998</v>
      </c>
      <c r="F17" s="15">
        <v>2.6100000000000002E-2</v>
      </c>
      <c r="G17" s="15"/>
    </row>
    <row r="18" spans="1:7" x14ac:dyDescent="0.25">
      <c r="A18" s="12" t="s">
        <v>2232</v>
      </c>
      <c r="B18" s="30" t="s">
        <v>2233</v>
      </c>
      <c r="C18" s="30" t="s">
        <v>1221</v>
      </c>
      <c r="D18" s="13">
        <v>1070000</v>
      </c>
      <c r="E18" s="14">
        <v>2320.83</v>
      </c>
      <c r="F18" s="15">
        <v>2.46E-2</v>
      </c>
      <c r="G18" s="15"/>
    </row>
    <row r="19" spans="1:7" x14ac:dyDescent="0.25">
      <c r="A19" s="12" t="s">
        <v>2234</v>
      </c>
      <c r="B19" s="30" t="s">
        <v>2235</v>
      </c>
      <c r="C19" s="30" t="s">
        <v>1198</v>
      </c>
      <c r="D19" s="13">
        <v>450000</v>
      </c>
      <c r="E19" s="14">
        <v>2293.88</v>
      </c>
      <c r="F19" s="15">
        <v>2.4299999999999999E-2</v>
      </c>
      <c r="G19" s="15"/>
    </row>
    <row r="20" spans="1:7" x14ac:dyDescent="0.25">
      <c r="A20" s="12" t="s">
        <v>2236</v>
      </c>
      <c r="B20" s="30" t="s">
        <v>2237</v>
      </c>
      <c r="C20" s="30" t="s">
        <v>1859</v>
      </c>
      <c r="D20" s="13">
        <v>280200</v>
      </c>
      <c r="E20" s="14">
        <v>2250.29</v>
      </c>
      <c r="F20" s="15">
        <v>2.3900000000000001E-2</v>
      </c>
      <c r="G20" s="15"/>
    </row>
    <row r="21" spans="1:7" x14ac:dyDescent="0.25">
      <c r="A21" s="12" t="s">
        <v>2238</v>
      </c>
      <c r="B21" s="30" t="s">
        <v>2239</v>
      </c>
      <c r="C21" s="30" t="s">
        <v>1326</v>
      </c>
      <c r="D21" s="13">
        <v>159421</v>
      </c>
      <c r="E21" s="14">
        <v>2202.8000000000002</v>
      </c>
      <c r="F21" s="15">
        <v>2.3400000000000001E-2</v>
      </c>
      <c r="G21" s="15"/>
    </row>
    <row r="22" spans="1:7" x14ac:dyDescent="0.25">
      <c r="A22" s="12" t="s">
        <v>2240</v>
      </c>
      <c r="B22" s="30" t="s">
        <v>2241</v>
      </c>
      <c r="C22" s="30" t="s">
        <v>1214</v>
      </c>
      <c r="D22" s="13">
        <v>300000</v>
      </c>
      <c r="E22" s="14">
        <v>2158.9499999999998</v>
      </c>
      <c r="F22" s="15">
        <v>2.29E-2</v>
      </c>
      <c r="G22" s="15"/>
    </row>
    <row r="23" spans="1:7" x14ac:dyDescent="0.25">
      <c r="A23" s="12" t="s">
        <v>1857</v>
      </c>
      <c r="B23" s="30" t="s">
        <v>1858</v>
      </c>
      <c r="C23" s="30" t="s">
        <v>1859</v>
      </c>
      <c r="D23" s="13">
        <v>360000</v>
      </c>
      <c r="E23" s="14">
        <v>2114.1</v>
      </c>
      <c r="F23" s="15">
        <v>2.24E-2</v>
      </c>
      <c r="G23" s="15"/>
    </row>
    <row r="24" spans="1:7" x14ac:dyDescent="0.25">
      <c r="A24" s="12" t="s">
        <v>2242</v>
      </c>
      <c r="B24" s="30" t="s">
        <v>2243</v>
      </c>
      <c r="C24" s="30" t="s">
        <v>1191</v>
      </c>
      <c r="D24" s="13">
        <v>80000</v>
      </c>
      <c r="E24" s="14">
        <v>1987.48</v>
      </c>
      <c r="F24" s="15">
        <v>2.1100000000000001E-2</v>
      </c>
      <c r="G24" s="15"/>
    </row>
    <row r="25" spans="1:7" x14ac:dyDescent="0.25">
      <c r="A25" s="12" t="s">
        <v>2151</v>
      </c>
      <c r="B25" s="30" t="s">
        <v>2152</v>
      </c>
      <c r="C25" s="30" t="s">
        <v>1266</v>
      </c>
      <c r="D25" s="13">
        <v>190000</v>
      </c>
      <c r="E25" s="14">
        <v>1943.32</v>
      </c>
      <c r="F25" s="15">
        <v>2.06E-2</v>
      </c>
      <c r="G25" s="15"/>
    </row>
    <row r="26" spans="1:7" x14ac:dyDescent="0.25">
      <c r="A26" s="12" t="s">
        <v>2244</v>
      </c>
      <c r="B26" s="30" t="s">
        <v>2245</v>
      </c>
      <c r="C26" s="30" t="s">
        <v>1356</v>
      </c>
      <c r="D26" s="13">
        <v>150000</v>
      </c>
      <c r="E26" s="14">
        <v>1815.53</v>
      </c>
      <c r="F26" s="15">
        <v>1.9300000000000001E-2</v>
      </c>
      <c r="G26" s="15"/>
    </row>
    <row r="27" spans="1:7" x14ac:dyDescent="0.25">
      <c r="A27" s="12" t="s">
        <v>2246</v>
      </c>
      <c r="B27" s="30" t="s">
        <v>2247</v>
      </c>
      <c r="C27" s="30" t="s">
        <v>1310</v>
      </c>
      <c r="D27" s="13">
        <v>205713</v>
      </c>
      <c r="E27" s="14">
        <v>1806.16</v>
      </c>
      <c r="F27" s="15">
        <v>1.9199999999999998E-2</v>
      </c>
      <c r="G27" s="15"/>
    </row>
    <row r="28" spans="1:7" x14ac:dyDescent="0.25">
      <c r="A28" s="12" t="s">
        <v>1910</v>
      </c>
      <c r="B28" s="30" t="s">
        <v>1911</v>
      </c>
      <c r="C28" s="30" t="s">
        <v>1208</v>
      </c>
      <c r="D28" s="13">
        <v>277231</v>
      </c>
      <c r="E28" s="14">
        <v>1746.56</v>
      </c>
      <c r="F28" s="15">
        <v>1.8499999999999999E-2</v>
      </c>
      <c r="G28" s="15"/>
    </row>
    <row r="29" spans="1:7" x14ac:dyDescent="0.25">
      <c r="A29" s="12" t="s">
        <v>2248</v>
      </c>
      <c r="B29" s="30" t="s">
        <v>2249</v>
      </c>
      <c r="C29" s="30" t="s">
        <v>1168</v>
      </c>
      <c r="D29" s="13">
        <v>3000000</v>
      </c>
      <c r="E29" s="14">
        <v>1566</v>
      </c>
      <c r="F29" s="15">
        <v>1.66E-2</v>
      </c>
      <c r="G29" s="15"/>
    </row>
    <row r="30" spans="1:7" x14ac:dyDescent="0.25">
      <c r="A30" s="12" t="s">
        <v>2250</v>
      </c>
      <c r="B30" s="30" t="s">
        <v>2251</v>
      </c>
      <c r="C30" s="30" t="s">
        <v>1301</v>
      </c>
      <c r="D30" s="13">
        <v>125000</v>
      </c>
      <c r="E30" s="14">
        <v>1488.25</v>
      </c>
      <c r="F30" s="15">
        <v>1.5800000000000002E-2</v>
      </c>
      <c r="G30" s="15"/>
    </row>
    <row r="31" spans="1:7" x14ac:dyDescent="0.25">
      <c r="A31" s="12" t="s">
        <v>2252</v>
      </c>
      <c r="B31" s="30" t="s">
        <v>2253</v>
      </c>
      <c r="C31" s="30" t="s">
        <v>1301</v>
      </c>
      <c r="D31" s="13">
        <v>160000</v>
      </c>
      <c r="E31" s="14">
        <v>1485.12</v>
      </c>
      <c r="F31" s="15">
        <v>1.5699999999999999E-2</v>
      </c>
      <c r="G31" s="15"/>
    </row>
    <row r="32" spans="1:7" x14ac:dyDescent="0.25">
      <c r="A32" s="12" t="s">
        <v>2254</v>
      </c>
      <c r="B32" s="30" t="s">
        <v>2255</v>
      </c>
      <c r="C32" s="30" t="s">
        <v>1301</v>
      </c>
      <c r="D32" s="13">
        <v>102328</v>
      </c>
      <c r="E32" s="14">
        <v>1478.03</v>
      </c>
      <c r="F32" s="15">
        <v>1.5699999999999999E-2</v>
      </c>
      <c r="G32" s="15"/>
    </row>
    <row r="33" spans="1:7" x14ac:dyDescent="0.25">
      <c r="A33" s="12" t="s">
        <v>2143</v>
      </c>
      <c r="B33" s="30" t="s">
        <v>2144</v>
      </c>
      <c r="C33" s="30" t="s">
        <v>1274</v>
      </c>
      <c r="D33" s="13">
        <v>140000</v>
      </c>
      <c r="E33" s="14">
        <v>1440.81</v>
      </c>
      <c r="F33" s="15">
        <v>1.5299999999999999E-2</v>
      </c>
      <c r="G33" s="15"/>
    </row>
    <row r="34" spans="1:7" x14ac:dyDescent="0.25">
      <c r="A34" s="12" t="s">
        <v>2256</v>
      </c>
      <c r="B34" s="30" t="s">
        <v>2257</v>
      </c>
      <c r="C34" s="30" t="s">
        <v>1208</v>
      </c>
      <c r="D34" s="13">
        <v>1700000</v>
      </c>
      <c r="E34" s="14">
        <v>1438.2</v>
      </c>
      <c r="F34" s="15">
        <v>1.5299999999999999E-2</v>
      </c>
      <c r="G34" s="15"/>
    </row>
    <row r="35" spans="1:7" x14ac:dyDescent="0.25">
      <c r="A35" s="12" t="s">
        <v>2027</v>
      </c>
      <c r="B35" s="30" t="s">
        <v>2028</v>
      </c>
      <c r="C35" s="30" t="s">
        <v>1221</v>
      </c>
      <c r="D35" s="13">
        <v>845040</v>
      </c>
      <c r="E35" s="14">
        <v>1423.89</v>
      </c>
      <c r="F35" s="15">
        <v>1.5100000000000001E-2</v>
      </c>
      <c r="G35" s="15"/>
    </row>
    <row r="36" spans="1:7" x14ac:dyDescent="0.25">
      <c r="A36" s="12" t="s">
        <v>1943</v>
      </c>
      <c r="B36" s="30" t="s">
        <v>1944</v>
      </c>
      <c r="C36" s="30" t="s">
        <v>1263</v>
      </c>
      <c r="D36" s="13">
        <v>125000</v>
      </c>
      <c r="E36" s="14">
        <v>1423.88</v>
      </c>
      <c r="F36" s="15">
        <v>1.5100000000000001E-2</v>
      </c>
      <c r="G36" s="15"/>
    </row>
    <row r="37" spans="1:7" x14ac:dyDescent="0.25">
      <c r="A37" s="12" t="s">
        <v>1864</v>
      </c>
      <c r="B37" s="30" t="s">
        <v>1865</v>
      </c>
      <c r="C37" s="30" t="s">
        <v>1221</v>
      </c>
      <c r="D37" s="13">
        <v>665762</v>
      </c>
      <c r="E37" s="14">
        <v>1403.09</v>
      </c>
      <c r="F37" s="15">
        <v>1.49E-2</v>
      </c>
      <c r="G37" s="15"/>
    </row>
    <row r="38" spans="1:7" x14ac:dyDescent="0.25">
      <c r="A38" s="12" t="s">
        <v>2258</v>
      </c>
      <c r="B38" s="30" t="s">
        <v>2259</v>
      </c>
      <c r="C38" s="30" t="s">
        <v>1859</v>
      </c>
      <c r="D38" s="13">
        <v>239000</v>
      </c>
      <c r="E38" s="14">
        <v>1392.53</v>
      </c>
      <c r="F38" s="15">
        <v>1.4800000000000001E-2</v>
      </c>
      <c r="G38" s="15"/>
    </row>
    <row r="39" spans="1:7" x14ac:dyDescent="0.25">
      <c r="A39" s="12" t="s">
        <v>1813</v>
      </c>
      <c r="B39" s="30" t="s">
        <v>1814</v>
      </c>
      <c r="C39" s="30" t="s">
        <v>1356</v>
      </c>
      <c r="D39" s="13">
        <v>258378</v>
      </c>
      <c r="E39" s="14">
        <v>1371.86</v>
      </c>
      <c r="F39" s="15">
        <v>1.4500000000000001E-2</v>
      </c>
      <c r="G39" s="15"/>
    </row>
    <row r="40" spans="1:7" x14ac:dyDescent="0.25">
      <c r="A40" s="12" t="s">
        <v>2023</v>
      </c>
      <c r="B40" s="30" t="s">
        <v>2024</v>
      </c>
      <c r="C40" s="30" t="s">
        <v>1859</v>
      </c>
      <c r="D40" s="13">
        <v>46000</v>
      </c>
      <c r="E40" s="14">
        <v>1359.6</v>
      </c>
      <c r="F40" s="15">
        <v>1.44E-2</v>
      </c>
      <c r="G40" s="15"/>
    </row>
    <row r="41" spans="1:7" x14ac:dyDescent="0.25">
      <c r="A41" s="12" t="s">
        <v>2260</v>
      </c>
      <c r="B41" s="30" t="s">
        <v>2261</v>
      </c>
      <c r="C41" s="30" t="s">
        <v>1974</v>
      </c>
      <c r="D41" s="13">
        <v>370000</v>
      </c>
      <c r="E41" s="14">
        <v>1338.66</v>
      </c>
      <c r="F41" s="15">
        <v>1.4200000000000001E-2</v>
      </c>
      <c r="G41" s="15"/>
    </row>
    <row r="42" spans="1:7" x14ac:dyDescent="0.25">
      <c r="A42" s="12" t="s">
        <v>1914</v>
      </c>
      <c r="B42" s="30" t="s">
        <v>1915</v>
      </c>
      <c r="C42" s="30" t="s">
        <v>1208</v>
      </c>
      <c r="D42" s="13">
        <v>1070000</v>
      </c>
      <c r="E42" s="14">
        <v>1279.72</v>
      </c>
      <c r="F42" s="15">
        <v>1.3599999999999999E-2</v>
      </c>
      <c r="G42" s="15"/>
    </row>
    <row r="43" spans="1:7" x14ac:dyDescent="0.25">
      <c r="A43" s="12" t="s">
        <v>2262</v>
      </c>
      <c r="B43" s="30" t="s">
        <v>2263</v>
      </c>
      <c r="C43" s="30" t="s">
        <v>1271</v>
      </c>
      <c r="D43" s="13">
        <v>150000</v>
      </c>
      <c r="E43" s="14">
        <v>1263.53</v>
      </c>
      <c r="F43" s="15">
        <v>1.34E-2</v>
      </c>
      <c r="G43" s="15"/>
    </row>
    <row r="44" spans="1:7" x14ac:dyDescent="0.25">
      <c r="A44" s="12" t="s">
        <v>2264</v>
      </c>
      <c r="B44" s="30" t="s">
        <v>2265</v>
      </c>
      <c r="C44" s="30" t="s">
        <v>1240</v>
      </c>
      <c r="D44" s="13">
        <v>233412</v>
      </c>
      <c r="E44" s="14">
        <v>1234.52</v>
      </c>
      <c r="F44" s="15">
        <v>1.3100000000000001E-2</v>
      </c>
      <c r="G44" s="15"/>
    </row>
    <row r="45" spans="1:7" x14ac:dyDescent="0.25">
      <c r="A45" s="12" t="s">
        <v>2266</v>
      </c>
      <c r="B45" s="30" t="s">
        <v>2267</v>
      </c>
      <c r="C45" s="30" t="s">
        <v>1198</v>
      </c>
      <c r="D45" s="13">
        <v>65000</v>
      </c>
      <c r="E45" s="14">
        <v>1174.3900000000001</v>
      </c>
      <c r="F45" s="15">
        <v>1.2500000000000001E-2</v>
      </c>
      <c r="G45" s="15"/>
    </row>
    <row r="46" spans="1:7" x14ac:dyDescent="0.25">
      <c r="A46" s="12" t="s">
        <v>1928</v>
      </c>
      <c r="B46" s="30" t="s">
        <v>1929</v>
      </c>
      <c r="C46" s="30" t="s">
        <v>1367</v>
      </c>
      <c r="D46" s="13">
        <v>107881</v>
      </c>
      <c r="E46" s="14">
        <v>1168.78</v>
      </c>
      <c r="F46" s="15">
        <v>1.24E-2</v>
      </c>
      <c r="G46" s="15"/>
    </row>
    <row r="47" spans="1:7" x14ac:dyDescent="0.25">
      <c r="A47" s="12" t="s">
        <v>2268</v>
      </c>
      <c r="B47" s="30" t="s">
        <v>2269</v>
      </c>
      <c r="C47" s="30" t="s">
        <v>1240</v>
      </c>
      <c r="D47" s="13">
        <v>100000</v>
      </c>
      <c r="E47" s="14">
        <v>1114.9000000000001</v>
      </c>
      <c r="F47" s="15">
        <v>1.18E-2</v>
      </c>
      <c r="G47" s="15"/>
    </row>
    <row r="48" spans="1:7" x14ac:dyDescent="0.25">
      <c r="A48" s="12" t="s">
        <v>2270</v>
      </c>
      <c r="B48" s="30" t="s">
        <v>2271</v>
      </c>
      <c r="C48" s="30" t="s">
        <v>1263</v>
      </c>
      <c r="D48" s="13">
        <v>130444</v>
      </c>
      <c r="E48" s="14">
        <v>1113.21</v>
      </c>
      <c r="F48" s="15">
        <v>1.18E-2</v>
      </c>
      <c r="G48" s="15"/>
    </row>
    <row r="49" spans="1:7" x14ac:dyDescent="0.25">
      <c r="A49" s="12" t="s">
        <v>1902</v>
      </c>
      <c r="B49" s="30" t="s">
        <v>1903</v>
      </c>
      <c r="C49" s="30" t="s">
        <v>1904</v>
      </c>
      <c r="D49" s="13">
        <v>90000</v>
      </c>
      <c r="E49" s="14">
        <v>1050.6600000000001</v>
      </c>
      <c r="F49" s="15">
        <v>1.11E-2</v>
      </c>
      <c r="G49" s="15"/>
    </row>
    <row r="50" spans="1:7" x14ac:dyDescent="0.25">
      <c r="A50" s="12" t="s">
        <v>2272</v>
      </c>
      <c r="B50" s="30" t="s">
        <v>2273</v>
      </c>
      <c r="C50" s="30" t="s">
        <v>2274</v>
      </c>
      <c r="D50" s="13">
        <v>62447</v>
      </c>
      <c r="E50" s="14">
        <v>945.48</v>
      </c>
      <c r="F50" s="15">
        <v>0.01</v>
      </c>
      <c r="G50" s="15"/>
    </row>
    <row r="51" spans="1:7" x14ac:dyDescent="0.25">
      <c r="A51" s="12" t="s">
        <v>2275</v>
      </c>
      <c r="B51" s="30" t="s">
        <v>2276</v>
      </c>
      <c r="C51" s="30" t="s">
        <v>1274</v>
      </c>
      <c r="D51" s="13">
        <v>380000</v>
      </c>
      <c r="E51" s="14">
        <v>887.68</v>
      </c>
      <c r="F51" s="15">
        <v>9.4000000000000004E-3</v>
      </c>
      <c r="G51" s="15"/>
    </row>
    <row r="52" spans="1:7" x14ac:dyDescent="0.25">
      <c r="A52" s="12" t="s">
        <v>2277</v>
      </c>
      <c r="B52" s="30" t="s">
        <v>2278</v>
      </c>
      <c r="C52" s="30" t="s">
        <v>1310</v>
      </c>
      <c r="D52" s="13">
        <v>62313</v>
      </c>
      <c r="E52" s="14">
        <v>880.73</v>
      </c>
      <c r="F52" s="15">
        <v>9.2999999999999992E-3</v>
      </c>
      <c r="G52" s="15"/>
    </row>
    <row r="53" spans="1:7" x14ac:dyDescent="0.25">
      <c r="A53" s="12" t="s">
        <v>2025</v>
      </c>
      <c r="B53" s="30" t="s">
        <v>2026</v>
      </c>
      <c r="C53" s="30" t="s">
        <v>1271</v>
      </c>
      <c r="D53" s="13">
        <v>297442</v>
      </c>
      <c r="E53" s="14">
        <v>870.17</v>
      </c>
      <c r="F53" s="15">
        <v>9.1999999999999998E-3</v>
      </c>
      <c r="G53" s="15"/>
    </row>
    <row r="54" spans="1:7" x14ac:dyDescent="0.25">
      <c r="A54" s="12" t="s">
        <v>2012</v>
      </c>
      <c r="B54" s="30" t="s">
        <v>2013</v>
      </c>
      <c r="C54" s="30" t="s">
        <v>1461</v>
      </c>
      <c r="D54" s="13">
        <v>86042</v>
      </c>
      <c r="E54" s="14">
        <v>856.85</v>
      </c>
      <c r="F54" s="15">
        <v>9.1000000000000004E-3</v>
      </c>
      <c r="G54" s="15"/>
    </row>
    <row r="55" spans="1:7" x14ac:dyDescent="0.25">
      <c r="A55" s="12" t="s">
        <v>2279</v>
      </c>
      <c r="B55" s="30" t="s">
        <v>2280</v>
      </c>
      <c r="C55" s="30" t="s">
        <v>1221</v>
      </c>
      <c r="D55" s="13">
        <v>194480</v>
      </c>
      <c r="E55" s="14">
        <v>852.21</v>
      </c>
      <c r="F55" s="15">
        <v>8.9999999999999993E-3</v>
      </c>
      <c r="G55" s="15"/>
    </row>
    <row r="56" spans="1:7" x14ac:dyDescent="0.25">
      <c r="A56" s="12" t="s">
        <v>2281</v>
      </c>
      <c r="B56" s="30" t="s">
        <v>2282</v>
      </c>
      <c r="C56" s="30" t="s">
        <v>1240</v>
      </c>
      <c r="D56" s="13">
        <v>231403</v>
      </c>
      <c r="E56" s="14">
        <v>796.03</v>
      </c>
      <c r="F56" s="15">
        <v>8.3999999999999995E-3</v>
      </c>
      <c r="G56" s="15"/>
    </row>
    <row r="57" spans="1:7" x14ac:dyDescent="0.25">
      <c r="A57" s="12" t="s">
        <v>1811</v>
      </c>
      <c r="B57" s="30" t="s">
        <v>1812</v>
      </c>
      <c r="C57" s="30" t="s">
        <v>1271</v>
      </c>
      <c r="D57" s="13">
        <v>18000</v>
      </c>
      <c r="E57" s="14">
        <v>753.99</v>
      </c>
      <c r="F57" s="15">
        <v>8.0000000000000002E-3</v>
      </c>
      <c r="G57" s="15"/>
    </row>
    <row r="58" spans="1:7" x14ac:dyDescent="0.25">
      <c r="A58" s="12" t="s">
        <v>1870</v>
      </c>
      <c r="B58" s="30" t="s">
        <v>1871</v>
      </c>
      <c r="C58" s="30" t="s">
        <v>1266</v>
      </c>
      <c r="D58" s="13">
        <v>135686</v>
      </c>
      <c r="E58" s="14">
        <v>696.34</v>
      </c>
      <c r="F58" s="15">
        <v>7.4000000000000003E-3</v>
      </c>
      <c r="G58" s="15"/>
    </row>
    <row r="59" spans="1:7" x14ac:dyDescent="0.25">
      <c r="A59" s="12" t="s">
        <v>1916</v>
      </c>
      <c r="B59" s="30" t="s">
        <v>1917</v>
      </c>
      <c r="C59" s="30" t="s">
        <v>1208</v>
      </c>
      <c r="D59" s="13">
        <v>80000</v>
      </c>
      <c r="E59" s="14">
        <v>694.56</v>
      </c>
      <c r="F59" s="15">
        <v>7.4000000000000003E-3</v>
      </c>
      <c r="G59" s="15"/>
    </row>
    <row r="60" spans="1:7" x14ac:dyDescent="0.25">
      <c r="A60" s="12" t="s">
        <v>2283</v>
      </c>
      <c r="B60" s="30" t="s">
        <v>2284</v>
      </c>
      <c r="C60" s="30" t="s">
        <v>1274</v>
      </c>
      <c r="D60" s="13">
        <v>42078</v>
      </c>
      <c r="E60" s="14">
        <v>475.65</v>
      </c>
      <c r="F60" s="15">
        <v>5.0000000000000001E-3</v>
      </c>
      <c r="G60" s="15"/>
    </row>
    <row r="61" spans="1:7" x14ac:dyDescent="0.25">
      <c r="A61" s="12" t="s">
        <v>2285</v>
      </c>
      <c r="B61" s="30" t="s">
        <v>2286</v>
      </c>
      <c r="C61" s="30" t="s">
        <v>2274</v>
      </c>
      <c r="D61" s="13">
        <v>150000</v>
      </c>
      <c r="E61" s="14">
        <v>421.58</v>
      </c>
      <c r="F61" s="15">
        <v>4.4999999999999997E-3</v>
      </c>
      <c r="G61" s="15"/>
    </row>
    <row r="62" spans="1:7" x14ac:dyDescent="0.25">
      <c r="A62" s="16" t="s">
        <v>124</v>
      </c>
      <c r="B62" s="31"/>
      <c r="C62" s="31"/>
      <c r="D62" s="17"/>
      <c r="E62" s="37">
        <v>91056.05</v>
      </c>
      <c r="F62" s="38">
        <v>0.96550000000000002</v>
      </c>
      <c r="G62" s="20"/>
    </row>
    <row r="63" spans="1:7" x14ac:dyDescent="0.25">
      <c r="A63" s="16" t="s">
        <v>1546</v>
      </c>
      <c r="B63" s="30"/>
      <c r="C63" s="30"/>
      <c r="D63" s="13"/>
      <c r="E63" s="14"/>
      <c r="F63" s="15"/>
      <c r="G63" s="15"/>
    </row>
    <row r="64" spans="1:7" x14ac:dyDescent="0.25">
      <c r="A64" s="16" t="s">
        <v>124</v>
      </c>
      <c r="B64" s="30"/>
      <c r="C64" s="30"/>
      <c r="D64" s="13"/>
      <c r="E64" s="39" t="s">
        <v>118</v>
      </c>
      <c r="F64" s="40" t="s">
        <v>118</v>
      </c>
      <c r="G64" s="15"/>
    </row>
    <row r="65" spans="1:7" x14ac:dyDescent="0.25">
      <c r="A65" s="21" t="s">
        <v>156</v>
      </c>
      <c r="B65" s="32"/>
      <c r="C65" s="32"/>
      <c r="D65" s="22"/>
      <c r="E65" s="27">
        <v>91056.05</v>
      </c>
      <c r="F65" s="28">
        <v>0.96550000000000002</v>
      </c>
      <c r="G65" s="20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6" t="s">
        <v>1547</v>
      </c>
      <c r="B67" s="30"/>
      <c r="C67" s="30"/>
      <c r="D67" s="13"/>
      <c r="E67" s="14"/>
      <c r="F67" s="15"/>
      <c r="G67" s="15"/>
    </row>
    <row r="68" spans="1:7" x14ac:dyDescent="0.25">
      <c r="A68" s="16" t="s">
        <v>1548</v>
      </c>
      <c r="B68" s="30"/>
      <c r="C68" s="30"/>
      <c r="D68" s="13"/>
      <c r="E68" s="14"/>
      <c r="F68" s="15"/>
      <c r="G68" s="15"/>
    </row>
    <row r="69" spans="1:7" x14ac:dyDescent="0.25">
      <c r="A69" s="12" t="s">
        <v>1826</v>
      </c>
      <c r="B69" s="30"/>
      <c r="C69" s="30" t="s">
        <v>1827</v>
      </c>
      <c r="D69" s="13">
        <v>7950</v>
      </c>
      <c r="E69" s="14">
        <v>1761.76</v>
      </c>
      <c r="F69" s="15">
        <v>1.8683000000000002E-2</v>
      </c>
      <c r="G69" s="15"/>
    </row>
    <row r="70" spans="1:7" x14ac:dyDescent="0.25">
      <c r="A70" s="16" t="s">
        <v>124</v>
      </c>
      <c r="B70" s="31"/>
      <c r="C70" s="31"/>
      <c r="D70" s="17"/>
      <c r="E70" s="37">
        <v>1761.76</v>
      </c>
      <c r="F70" s="38">
        <v>1.8683000000000002E-2</v>
      </c>
      <c r="G70" s="20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21" t="s">
        <v>156</v>
      </c>
      <c r="B74" s="32"/>
      <c r="C74" s="32"/>
      <c r="D74" s="22"/>
      <c r="E74" s="18">
        <v>1761.76</v>
      </c>
      <c r="F74" s="19">
        <v>1.8683000000000002E-2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6" t="s">
        <v>119</v>
      </c>
      <c r="B76" s="30"/>
      <c r="C76" s="30"/>
      <c r="D76" s="13"/>
      <c r="E76" s="14"/>
      <c r="F76" s="15"/>
      <c r="G76" s="15"/>
    </row>
    <row r="77" spans="1:7" x14ac:dyDescent="0.25">
      <c r="A77" s="12"/>
      <c r="B77" s="30"/>
      <c r="C77" s="30"/>
      <c r="D77" s="13"/>
      <c r="E77" s="14"/>
      <c r="F77" s="15"/>
      <c r="G77" s="15"/>
    </row>
    <row r="78" spans="1:7" x14ac:dyDescent="0.25">
      <c r="A78" s="16" t="s">
        <v>120</v>
      </c>
      <c r="B78" s="30"/>
      <c r="C78" s="30"/>
      <c r="D78" s="13"/>
      <c r="E78" s="14"/>
      <c r="F78" s="15"/>
      <c r="G78" s="15"/>
    </row>
    <row r="79" spans="1:7" x14ac:dyDescent="0.25">
      <c r="A79" s="12" t="s">
        <v>1743</v>
      </c>
      <c r="B79" s="30" t="s">
        <v>1744</v>
      </c>
      <c r="C79" s="30" t="s">
        <v>123</v>
      </c>
      <c r="D79" s="13">
        <v>300000</v>
      </c>
      <c r="E79" s="14">
        <v>299.3</v>
      </c>
      <c r="F79" s="15">
        <v>3.2000000000000002E-3</v>
      </c>
      <c r="G79" s="15">
        <v>6.5487000000000004E-2</v>
      </c>
    </row>
    <row r="80" spans="1:7" x14ac:dyDescent="0.25">
      <c r="A80" s="16" t="s">
        <v>124</v>
      </c>
      <c r="B80" s="31"/>
      <c r="C80" s="31"/>
      <c r="D80" s="17"/>
      <c r="E80" s="37">
        <v>299.3</v>
      </c>
      <c r="F80" s="38">
        <v>3.2000000000000002E-3</v>
      </c>
      <c r="G80" s="20"/>
    </row>
    <row r="81" spans="1:7" x14ac:dyDescent="0.25">
      <c r="A81" s="12"/>
      <c r="B81" s="30"/>
      <c r="C81" s="30"/>
      <c r="D81" s="13"/>
      <c r="E81" s="14"/>
      <c r="F81" s="15"/>
      <c r="G81" s="15"/>
    </row>
    <row r="82" spans="1:7" x14ac:dyDescent="0.25">
      <c r="A82" s="21" t="s">
        <v>156</v>
      </c>
      <c r="B82" s="32"/>
      <c r="C82" s="32"/>
      <c r="D82" s="22"/>
      <c r="E82" s="18">
        <v>299.3</v>
      </c>
      <c r="F82" s="19">
        <v>3.2000000000000002E-3</v>
      </c>
      <c r="G82" s="20"/>
    </row>
    <row r="83" spans="1:7" x14ac:dyDescent="0.25">
      <c r="A83" s="12"/>
      <c r="B83" s="30"/>
      <c r="C83" s="30"/>
      <c r="D83" s="13"/>
      <c r="E83" s="14"/>
      <c r="F83" s="15"/>
      <c r="G83" s="15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6" t="s">
        <v>160</v>
      </c>
      <c r="B85" s="30"/>
      <c r="C85" s="30"/>
      <c r="D85" s="13"/>
      <c r="E85" s="14"/>
      <c r="F85" s="15"/>
      <c r="G85" s="15"/>
    </row>
    <row r="86" spans="1:7" x14ac:dyDescent="0.25">
      <c r="A86" s="12" t="s">
        <v>161</v>
      </c>
      <c r="B86" s="30"/>
      <c r="C86" s="30"/>
      <c r="D86" s="13"/>
      <c r="E86" s="14">
        <v>710.87</v>
      </c>
      <c r="F86" s="15">
        <v>7.4999999999999997E-3</v>
      </c>
      <c r="G86" s="15">
        <v>6.6458000000000003E-2</v>
      </c>
    </row>
    <row r="87" spans="1:7" x14ac:dyDescent="0.25">
      <c r="A87" s="16" t="s">
        <v>124</v>
      </c>
      <c r="B87" s="31"/>
      <c r="C87" s="31"/>
      <c r="D87" s="17"/>
      <c r="E87" s="37">
        <v>710.87</v>
      </c>
      <c r="F87" s="38">
        <v>7.4999999999999997E-3</v>
      </c>
      <c r="G87" s="20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21" t="s">
        <v>156</v>
      </c>
      <c r="B89" s="32"/>
      <c r="C89" s="32"/>
      <c r="D89" s="22"/>
      <c r="E89" s="18">
        <v>710.87</v>
      </c>
      <c r="F89" s="19">
        <v>7.4999999999999997E-3</v>
      </c>
      <c r="G89" s="20"/>
    </row>
    <row r="90" spans="1:7" x14ac:dyDescent="0.25">
      <c r="A90" s="12" t="s">
        <v>162</v>
      </c>
      <c r="B90" s="30"/>
      <c r="C90" s="30"/>
      <c r="D90" s="13"/>
      <c r="E90" s="14">
        <v>0.12943299999999999</v>
      </c>
      <c r="F90" s="15">
        <v>9.9999999999999995E-7</v>
      </c>
      <c r="G90" s="15"/>
    </row>
    <row r="91" spans="1:7" x14ac:dyDescent="0.25">
      <c r="A91" s="12" t="s">
        <v>163</v>
      </c>
      <c r="B91" s="30"/>
      <c r="C91" s="30"/>
      <c r="D91" s="13"/>
      <c r="E91" s="14">
        <v>2228.9105669999999</v>
      </c>
      <c r="F91" s="15">
        <v>2.3799000000000001E-2</v>
      </c>
      <c r="G91" s="15">
        <v>6.6458000000000003E-2</v>
      </c>
    </row>
    <row r="92" spans="1:7" x14ac:dyDescent="0.25">
      <c r="A92" s="25" t="s">
        <v>164</v>
      </c>
      <c r="B92" s="33"/>
      <c r="C92" s="33"/>
      <c r="D92" s="26"/>
      <c r="E92" s="27">
        <v>94295.26</v>
      </c>
      <c r="F92" s="28">
        <v>1</v>
      </c>
      <c r="G92" s="28"/>
    </row>
    <row r="94" spans="1:7" x14ac:dyDescent="0.25">
      <c r="A94" s="1" t="s">
        <v>1767</v>
      </c>
    </row>
    <row r="97" spans="1:5" x14ac:dyDescent="0.25">
      <c r="A97" s="1" t="s">
        <v>167</v>
      </c>
    </row>
    <row r="98" spans="1:5" x14ac:dyDescent="0.25">
      <c r="A98" s="47" t="s">
        <v>168</v>
      </c>
      <c r="B98" s="34" t="s">
        <v>118</v>
      </c>
    </row>
    <row r="99" spans="1:5" x14ac:dyDescent="0.25">
      <c r="A99" t="s">
        <v>169</v>
      </c>
    </row>
    <row r="100" spans="1:5" x14ac:dyDescent="0.25">
      <c r="A100" t="s">
        <v>170</v>
      </c>
      <c r="B100" t="s">
        <v>171</v>
      </c>
      <c r="C100" t="s">
        <v>171</v>
      </c>
    </row>
    <row r="101" spans="1:5" x14ac:dyDescent="0.25">
      <c r="B101" s="48">
        <v>45322</v>
      </c>
      <c r="C101" s="48">
        <v>45351</v>
      </c>
    </row>
    <row r="102" spans="1:5" x14ac:dyDescent="0.25">
      <c r="A102" t="s">
        <v>175</v>
      </c>
      <c r="B102">
        <v>24.0261</v>
      </c>
      <c r="C102">
        <v>24.718699999999998</v>
      </c>
      <c r="E102" s="2"/>
    </row>
    <row r="103" spans="1:5" x14ac:dyDescent="0.25">
      <c r="A103" t="s">
        <v>176</v>
      </c>
      <c r="B103">
        <v>24.026199999999999</v>
      </c>
      <c r="C103">
        <v>24.718800000000002</v>
      </c>
      <c r="E103" s="2"/>
    </row>
    <row r="104" spans="1:5" x14ac:dyDescent="0.25">
      <c r="A104" t="s">
        <v>657</v>
      </c>
      <c r="B104">
        <v>22.857500000000002</v>
      </c>
      <c r="C104">
        <v>23.496300000000002</v>
      </c>
      <c r="E104" s="2"/>
    </row>
    <row r="105" spans="1:5" x14ac:dyDescent="0.25">
      <c r="A105" t="s">
        <v>658</v>
      </c>
      <c r="B105">
        <v>22.856400000000001</v>
      </c>
      <c r="C105">
        <v>23.495100000000001</v>
      </c>
      <c r="E105" s="2"/>
    </row>
    <row r="106" spans="1:5" x14ac:dyDescent="0.25">
      <c r="E106" s="2"/>
    </row>
    <row r="107" spans="1:5" x14ac:dyDescent="0.25">
      <c r="A107" t="s">
        <v>186</v>
      </c>
      <c r="B107" s="34" t="s">
        <v>118</v>
      </c>
    </row>
    <row r="108" spans="1:5" x14ac:dyDescent="0.25">
      <c r="A108" t="s">
        <v>187</v>
      </c>
      <c r="B108" s="34" t="s">
        <v>118</v>
      </c>
    </row>
    <row r="109" spans="1:5" ht="30" customHeight="1" x14ac:dyDescent="0.25">
      <c r="A109" s="47" t="s">
        <v>188</v>
      </c>
      <c r="B109" s="34" t="s">
        <v>118</v>
      </c>
    </row>
    <row r="110" spans="1:5" ht="30" customHeight="1" x14ac:dyDescent="0.25">
      <c r="A110" s="47" t="s">
        <v>189</v>
      </c>
      <c r="B110" s="34" t="s">
        <v>118</v>
      </c>
    </row>
    <row r="111" spans="1:5" x14ac:dyDescent="0.25">
      <c r="A111" t="s">
        <v>1768</v>
      </c>
      <c r="B111" s="49">
        <v>1.0819570000000001</v>
      </c>
    </row>
    <row r="112" spans="1:5" ht="45" customHeight="1" x14ac:dyDescent="0.25">
      <c r="A112" s="47" t="s">
        <v>191</v>
      </c>
      <c r="B112" s="34">
        <v>1761.7597499999999</v>
      </c>
    </row>
    <row r="113" spans="1:4" ht="30" customHeight="1" x14ac:dyDescent="0.25">
      <c r="A113" s="47" t="s">
        <v>192</v>
      </c>
      <c r="B113" s="34" t="s">
        <v>118</v>
      </c>
    </row>
    <row r="114" spans="1:4" ht="30" customHeight="1" x14ac:dyDescent="0.25">
      <c r="A114" s="47" t="s">
        <v>193</v>
      </c>
      <c r="B114" s="34" t="s">
        <v>118</v>
      </c>
    </row>
    <row r="115" spans="1:4" x14ac:dyDescent="0.25">
      <c r="A115" t="s">
        <v>194</v>
      </c>
      <c r="B115" s="34" t="s">
        <v>118</v>
      </c>
    </row>
    <row r="116" spans="1:4" x14ac:dyDescent="0.25">
      <c r="A116" t="s">
        <v>195</v>
      </c>
      <c r="B116" s="34" t="s">
        <v>118</v>
      </c>
    </row>
    <row r="118" spans="1:4" ht="69.95" customHeight="1" x14ac:dyDescent="0.25">
      <c r="A118" s="71" t="s">
        <v>205</v>
      </c>
      <c r="B118" s="71" t="s">
        <v>206</v>
      </c>
      <c r="C118" s="71" t="s">
        <v>5</v>
      </c>
      <c r="D118" s="71" t="s">
        <v>6</v>
      </c>
    </row>
    <row r="119" spans="1:4" ht="69.95" customHeight="1" x14ac:dyDescent="0.25">
      <c r="A119" s="71" t="s">
        <v>2287</v>
      </c>
      <c r="B119" s="71"/>
      <c r="C119" s="71" t="s">
        <v>76</v>
      </c>
      <c r="D11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8"/>
  <sheetViews>
    <sheetView showGridLines="0" workbookViewId="0">
      <pane ySplit="4" topLeftCell="A90" activePane="bottomLeft" state="frozen"/>
      <selection pane="bottomLeft" activeCell="A95" sqref="A95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2288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2289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1447</v>
      </c>
      <c r="B8" s="30" t="s">
        <v>1448</v>
      </c>
      <c r="C8" s="30" t="s">
        <v>1274</v>
      </c>
      <c r="D8" s="13">
        <v>2517</v>
      </c>
      <c r="E8" s="14">
        <v>97.7</v>
      </c>
      <c r="F8" s="15">
        <v>4.82E-2</v>
      </c>
      <c r="G8" s="15"/>
    </row>
    <row r="9" spans="1:8" x14ac:dyDescent="0.25">
      <c r="A9" s="12" t="s">
        <v>1286</v>
      </c>
      <c r="B9" s="30" t="s">
        <v>1287</v>
      </c>
      <c r="C9" s="30" t="s">
        <v>1191</v>
      </c>
      <c r="D9" s="13">
        <v>40899</v>
      </c>
      <c r="E9" s="14">
        <v>83.88</v>
      </c>
      <c r="F9" s="15">
        <v>4.1399999999999999E-2</v>
      </c>
      <c r="G9" s="15"/>
    </row>
    <row r="10" spans="1:8" x14ac:dyDescent="0.25">
      <c r="A10" s="12" t="s">
        <v>1420</v>
      </c>
      <c r="B10" s="30" t="s">
        <v>1421</v>
      </c>
      <c r="C10" s="30" t="s">
        <v>1208</v>
      </c>
      <c r="D10" s="13">
        <v>3173</v>
      </c>
      <c r="E10" s="14">
        <v>77.38</v>
      </c>
      <c r="F10" s="15">
        <v>3.8199999999999998E-2</v>
      </c>
      <c r="G10" s="15"/>
    </row>
    <row r="11" spans="1:8" x14ac:dyDescent="0.25">
      <c r="A11" s="12" t="s">
        <v>1462</v>
      </c>
      <c r="B11" s="30" t="s">
        <v>1463</v>
      </c>
      <c r="C11" s="30" t="s">
        <v>1183</v>
      </c>
      <c r="D11" s="13">
        <v>19338</v>
      </c>
      <c r="E11" s="14">
        <v>71.89</v>
      </c>
      <c r="F11" s="15">
        <v>3.5499999999999997E-2</v>
      </c>
      <c r="G11" s="15"/>
    </row>
    <row r="12" spans="1:8" x14ac:dyDescent="0.25">
      <c r="A12" s="12" t="s">
        <v>1288</v>
      </c>
      <c r="B12" s="30" t="s">
        <v>1289</v>
      </c>
      <c r="C12" s="30" t="s">
        <v>1171</v>
      </c>
      <c r="D12" s="13">
        <v>41924</v>
      </c>
      <c r="E12" s="14">
        <v>69.41</v>
      </c>
      <c r="F12" s="15">
        <v>3.4299999999999997E-2</v>
      </c>
      <c r="G12" s="15"/>
    </row>
    <row r="13" spans="1:8" x14ac:dyDescent="0.25">
      <c r="A13" s="12" t="s">
        <v>1520</v>
      </c>
      <c r="B13" s="30" t="s">
        <v>1521</v>
      </c>
      <c r="C13" s="30" t="s">
        <v>1491</v>
      </c>
      <c r="D13" s="13">
        <v>7349</v>
      </c>
      <c r="E13" s="14">
        <v>66.23</v>
      </c>
      <c r="F13" s="15">
        <v>3.27E-2</v>
      </c>
      <c r="G13" s="15"/>
    </row>
    <row r="14" spans="1:8" x14ac:dyDescent="0.25">
      <c r="A14" s="12" t="s">
        <v>1189</v>
      </c>
      <c r="B14" s="30" t="s">
        <v>1190</v>
      </c>
      <c r="C14" s="30" t="s">
        <v>1191</v>
      </c>
      <c r="D14" s="13">
        <v>2138</v>
      </c>
      <c r="E14" s="14">
        <v>65.94</v>
      </c>
      <c r="F14" s="15">
        <v>3.2599999999999997E-2</v>
      </c>
      <c r="G14" s="15"/>
    </row>
    <row r="15" spans="1:8" x14ac:dyDescent="0.25">
      <c r="A15" s="12" t="s">
        <v>1311</v>
      </c>
      <c r="B15" s="30" t="s">
        <v>1312</v>
      </c>
      <c r="C15" s="30" t="s">
        <v>1214</v>
      </c>
      <c r="D15" s="13">
        <v>2658</v>
      </c>
      <c r="E15" s="14">
        <v>56.86</v>
      </c>
      <c r="F15" s="15">
        <v>2.81E-2</v>
      </c>
      <c r="G15" s="15"/>
    </row>
    <row r="16" spans="1:8" x14ac:dyDescent="0.25">
      <c r="A16" s="12" t="s">
        <v>1184</v>
      </c>
      <c r="B16" s="30" t="s">
        <v>1185</v>
      </c>
      <c r="C16" s="30" t="s">
        <v>1168</v>
      </c>
      <c r="D16" s="13">
        <v>21258</v>
      </c>
      <c r="E16" s="14">
        <v>56.43</v>
      </c>
      <c r="F16" s="15">
        <v>2.7900000000000001E-2</v>
      </c>
      <c r="G16" s="15"/>
    </row>
    <row r="17" spans="1:7" x14ac:dyDescent="0.25">
      <c r="A17" s="12" t="s">
        <v>1241</v>
      </c>
      <c r="B17" s="30" t="s">
        <v>1242</v>
      </c>
      <c r="C17" s="30" t="s">
        <v>1243</v>
      </c>
      <c r="D17" s="13">
        <v>30782</v>
      </c>
      <c r="E17" s="14">
        <v>56.1</v>
      </c>
      <c r="F17" s="15">
        <v>2.7699999999999999E-2</v>
      </c>
      <c r="G17" s="15"/>
    </row>
    <row r="18" spans="1:7" x14ac:dyDescent="0.25">
      <c r="A18" s="12" t="s">
        <v>1522</v>
      </c>
      <c r="B18" s="30" t="s">
        <v>1523</v>
      </c>
      <c r="C18" s="30" t="s">
        <v>1446</v>
      </c>
      <c r="D18" s="13">
        <v>4321</v>
      </c>
      <c r="E18" s="14">
        <v>54.35</v>
      </c>
      <c r="F18" s="15">
        <v>2.6800000000000001E-2</v>
      </c>
      <c r="G18" s="15"/>
    </row>
    <row r="19" spans="1:7" x14ac:dyDescent="0.25">
      <c r="A19" s="12" t="s">
        <v>1776</v>
      </c>
      <c r="B19" s="30" t="s">
        <v>1777</v>
      </c>
      <c r="C19" s="30" t="s">
        <v>1345</v>
      </c>
      <c r="D19" s="13">
        <v>1631</v>
      </c>
      <c r="E19" s="14">
        <v>51.46</v>
      </c>
      <c r="F19" s="15">
        <v>2.5399999999999999E-2</v>
      </c>
      <c r="G19" s="15"/>
    </row>
    <row r="20" spans="1:7" x14ac:dyDescent="0.25">
      <c r="A20" s="12" t="s">
        <v>1341</v>
      </c>
      <c r="B20" s="30" t="s">
        <v>1342</v>
      </c>
      <c r="C20" s="30" t="s">
        <v>1331</v>
      </c>
      <c r="D20" s="13">
        <v>8389</v>
      </c>
      <c r="E20" s="14">
        <v>50.83</v>
      </c>
      <c r="F20" s="15">
        <v>2.5100000000000001E-2</v>
      </c>
      <c r="G20" s="15"/>
    </row>
    <row r="21" spans="1:7" x14ac:dyDescent="0.25">
      <c r="A21" s="12" t="s">
        <v>1359</v>
      </c>
      <c r="B21" s="30" t="s">
        <v>1360</v>
      </c>
      <c r="C21" s="30" t="s">
        <v>1208</v>
      </c>
      <c r="D21" s="13">
        <v>4602</v>
      </c>
      <c r="E21" s="14">
        <v>50.12</v>
      </c>
      <c r="F21" s="15">
        <v>2.47E-2</v>
      </c>
      <c r="G21" s="15"/>
    </row>
    <row r="22" spans="1:7" x14ac:dyDescent="0.25">
      <c r="A22" s="12" t="s">
        <v>1475</v>
      </c>
      <c r="B22" s="30" t="s">
        <v>1476</v>
      </c>
      <c r="C22" s="30" t="s">
        <v>1266</v>
      </c>
      <c r="D22" s="13">
        <v>2922</v>
      </c>
      <c r="E22" s="14">
        <v>50.02</v>
      </c>
      <c r="F22" s="15">
        <v>2.47E-2</v>
      </c>
      <c r="G22" s="15"/>
    </row>
    <row r="23" spans="1:7" x14ac:dyDescent="0.25">
      <c r="A23" s="12" t="s">
        <v>1380</v>
      </c>
      <c r="B23" s="30" t="s">
        <v>1381</v>
      </c>
      <c r="C23" s="30" t="s">
        <v>1310</v>
      </c>
      <c r="D23" s="13">
        <v>1742</v>
      </c>
      <c r="E23" s="14">
        <v>47.66</v>
      </c>
      <c r="F23" s="15">
        <v>2.35E-2</v>
      </c>
      <c r="G23" s="15"/>
    </row>
    <row r="24" spans="1:7" x14ac:dyDescent="0.25">
      <c r="A24" s="12" t="s">
        <v>1454</v>
      </c>
      <c r="B24" s="30" t="s">
        <v>1455</v>
      </c>
      <c r="C24" s="30" t="s">
        <v>1356</v>
      </c>
      <c r="D24" s="13">
        <v>1017</v>
      </c>
      <c r="E24" s="14">
        <v>47.59</v>
      </c>
      <c r="F24" s="15">
        <v>2.35E-2</v>
      </c>
      <c r="G24" s="15"/>
    </row>
    <row r="25" spans="1:7" x14ac:dyDescent="0.25">
      <c r="A25" s="12" t="s">
        <v>1538</v>
      </c>
      <c r="B25" s="30" t="s">
        <v>1539</v>
      </c>
      <c r="C25" s="30" t="s">
        <v>1274</v>
      </c>
      <c r="D25" s="13">
        <v>886</v>
      </c>
      <c r="E25" s="14">
        <v>46.67</v>
      </c>
      <c r="F25" s="15">
        <v>2.3E-2</v>
      </c>
      <c r="G25" s="15"/>
    </row>
    <row r="26" spans="1:7" x14ac:dyDescent="0.25">
      <c r="A26" s="12" t="s">
        <v>1514</v>
      </c>
      <c r="B26" s="30" t="s">
        <v>1515</v>
      </c>
      <c r="C26" s="30" t="s">
        <v>1263</v>
      </c>
      <c r="D26" s="13">
        <v>2862</v>
      </c>
      <c r="E26" s="14">
        <v>43.83</v>
      </c>
      <c r="F26" s="15">
        <v>2.1600000000000001E-2</v>
      </c>
      <c r="G26" s="15"/>
    </row>
    <row r="27" spans="1:7" x14ac:dyDescent="0.25">
      <c r="A27" s="12" t="s">
        <v>1534</v>
      </c>
      <c r="B27" s="30" t="s">
        <v>1535</v>
      </c>
      <c r="C27" s="30" t="s">
        <v>1168</v>
      </c>
      <c r="D27" s="13">
        <v>7664</v>
      </c>
      <c r="E27" s="14">
        <v>43.26</v>
      </c>
      <c r="F27" s="15">
        <v>2.1399999999999999E-2</v>
      </c>
      <c r="G27" s="15"/>
    </row>
    <row r="28" spans="1:7" x14ac:dyDescent="0.25">
      <c r="A28" s="12" t="s">
        <v>1778</v>
      </c>
      <c r="B28" s="30" t="s">
        <v>1779</v>
      </c>
      <c r="C28" s="30" t="s">
        <v>1274</v>
      </c>
      <c r="D28" s="13">
        <v>25234</v>
      </c>
      <c r="E28" s="14">
        <v>41.75</v>
      </c>
      <c r="F28" s="15">
        <v>2.06E-2</v>
      </c>
      <c r="G28" s="15"/>
    </row>
    <row r="29" spans="1:7" x14ac:dyDescent="0.25">
      <c r="A29" s="12" t="s">
        <v>1361</v>
      </c>
      <c r="B29" s="30" t="s">
        <v>1362</v>
      </c>
      <c r="C29" s="30" t="s">
        <v>1168</v>
      </c>
      <c r="D29" s="13">
        <v>33947</v>
      </c>
      <c r="E29" s="14">
        <v>41.36</v>
      </c>
      <c r="F29" s="15">
        <v>2.0400000000000001E-2</v>
      </c>
      <c r="G29" s="15"/>
    </row>
    <row r="30" spans="1:7" x14ac:dyDescent="0.25">
      <c r="A30" s="12" t="s">
        <v>1209</v>
      </c>
      <c r="B30" s="30" t="s">
        <v>1210</v>
      </c>
      <c r="C30" s="30" t="s">
        <v>1211</v>
      </c>
      <c r="D30" s="13">
        <v>15280</v>
      </c>
      <c r="E30" s="14">
        <v>40.96</v>
      </c>
      <c r="F30" s="15">
        <v>2.0199999999999999E-2</v>
      </c>
      <c r="G30" s="15"/>
    </row>
    <row r="31" spans="1:7" x14ac:dyDescent="0.25">
      <c r="A31" s="12" t="s">
        <v>1363</v>
      </c>
      <c r="B31" s="30" t="s">
        <v>1364</v>
      </c>
      <c r="C31" s="30" t="s">
        <v>1310</v>
      </c>
      <c r="D31" s="13">
        <v>1659</v>
      </c>
      <c r="E31" s="14">
        <v>39.64</v>
      </c>
      <c r="F31" s="15">
        <v>1.9599999999999999E-2</v>
      </c>
      <c r="G31" s="15"/>
    </row>
    <row r="32" spans="1:7" x14ac:dyDescent="0.25">
      <c r="A32" s="12" t="s">
        <v>1442</v>
      </c>
      <c r="B32" s="30" t="s">
        <v>1443</v>
      </c>
      <c r="C32" s="30" t="s">
        <v>1331</v>
      </c>
      <c r="D32" s="13">
        <v>152</v>
      </c>
      <c r="E32" s="14">
        <v>38.770000000000003</v>
      </c>
      <c r="F32" s="15">
        <v>1.9099999999999999E-2</v>
      </c>
      <c r="G32" s="15"/>
    </row>
    <row r="33" spans="1:7" x14ac:dyDescent="0.25">
      <c r="A33" s="12" t="s">
        <v>1542</v>
      </c>
      <c r="B33" s="30" t="s">
        <v>1543</v>
      </c>
      <c r="C33" s="30" t="s">
        <v>1323</v>
      </c>
      <c r="D33" s="13">
        <v>3322</v>
      </c>
      <c r="E33" s="14">
        <v>38.729999999999997</v>
      </c>
      <c r="F33" s="15">
        <v>1.9099999999999999E-2</v>
      </c>
      <c r="G33" s="15"/>
    </row>
    <row r="34" spans="1:7" x14ac:dyDescent="0.25">
      <c r="A34" s="12" t="s">
        <v>1784</v>
      </c>
      <c r="B34" s="30" t="s">
        <v>1785</v>
      </c>
      <c r="C34" s="30" t="s">
        <v>1446</v>
      </c>
      <c r="D34" s="13">
        <v>1522</v>
      </c>
      <c r="E34" s="14">
        <v>38.46</v>
      </c>
      <c r="F34" s="15">
        <v>1.9E-2</v>
      </c>
      <c r="G34" s="15"/>
    </row>
    <row r="35" spans="1:7" x14ac:dyDescent="0.25">
      <c r="A35" s="12" t="s">
        <v>1444</v>
      </c>
      <c r="B35" s="30" t="s">
        <v>1445</v>
      </c>
      <c r="C35" s="30" t="s">
        <v>1446</v>
      </c>
      <c r="D35" s="13">
        <v>6677</v>
      </c>
      <c r="E35" s="14">
        <v>35.93</v>
      </c>
      <c r="F35" s="15">
        <v>1.77E-2</v>
      </c>
      <c r="G35" s="15"/>
    </row>
    <row r="36" spans="1:7" x14ac:dyDescent="0.25">
      <c r="A36" s="12" t="s">
        <v>1500</v>
      </c>
      <c r="B36" s="30" t="s">
        <v>1501</v>
      </c>
      <c r="C36" s="30" t="s">
        <v>1466</v>
      </c>
      <c r="D36" s="13">
        <v>918</v>
      </c>
      <c r="E36" s="14">
        <v>33.72</v>
      </c>
      <c r="F36" s="15">
        <v>1.66E-2</v>
      </c>
      <c r="G36" s="15"/>
    </row>
    <row r="37" spans="1:7" x14ac:dyDescent="0.25">
      <c r="A37" s="12" t="s">
        <v>1354</v>
      </c>
      <c r="B37" s="30" t="s">
        <v>1355</v>
      </c>
      <c r="C37" s="30" t="s">
        <v>1356</v>
      </c>
      <c r="D37" s="13">
        <v>605</v>
      </c>
      <c r="E37" s="14">
        <v>32.94</v>
      </c>
      <c r="F37" s="15">
        <v>1.6299999999999999E-2</v>
      </c>
      <c r="G37" s="15"/>
    </row>
    <row r="38" spans="1:7" x14ac:dyDescent="0.25">
      <c r="A38" s="12" t="s">
        <v>2081</v>
      </c>
      <c r="B38" s="30" t="s">
        <v>2082</v>
      </c>
      <c r="C38" s="30" t="s">
        <v>1183</v>
      </c>
      <c r="D38" s="13">
        <v>1730</v>
      </c>
      <c r="E38" s="14">
        <v>32.78</v>
      </c>
      <c r="F38" s="15">
        <v>1.6199999999999999E-2</v>
      </c>
      <c r="G38" s="15"/>
    </row>
    <row r="39" spans="1:7" x14ac:dyDescent="0.25">
      <c r="A39" s="12" t="s">
        <v>1327</v>
      </c>
      <c r="B39" s="30" t="s">
        <v>1328</v>
      </c>
      <c r="C39" s="30" t="s">
        <v>1226</v>
      </c>
      <c r="D39" s="13">
        <v>4193</v>
      </c>
      <c r="E39" s="14">
        <v>32.549999999999997</v>
      </c>
      <c r="F39" s="15">
        <v>1.61E-2</v>
      </c>
      <c r="G39" s="15"/>
    </row>
    <row r="40" spans="1:7" x14ac:dyDescent="0.25">
      <c r="A40" s="12" t="s">
        <v>1269</v>
      </c>
      <c r="B40" s="30" t="s">
        <v>1270</v>
      </c>
      <c r="C40" s="30" t="s">
        <v>1271</v>
      </c>
      <c r="D40" s="13">
        <v>27082</v>
      </c>
      <c r="E40" s="14">
        <v>32.28</v>
      </c>
      <c r="F40" s="15">
        <v>1.5900000000000001E-2</v>
      </c>
      <c r="G40" s="15"/>
    </row>
    <row r="41" spans="1:7" x14ac:dyDescent="0.25">
      <c r="A41" s="12" t="s">
        <v>1219</v>
      </c>
      <c r="B41" s="30" t="s">
        <v>1220</v>
      </c>
      <c r="C41" s="30" t="s">
        <v>1221</v>
      </c>
      <c r="D41" s="13">
        <v>3471</v>
      </c>
      <c r="E41" s="14">
        <v>32.19</v>
      </c>
      <c r="F41" s="15">
        <v>1.5900000000000001E-2</v>
      </c>
      <c r="G41" s="15"/>
    </row>
    <row r="42" spans="1:7" x14ac:dyDescent="0.25">
      <c r="A42" s="12" t="s">
        <v>2083</v>
      </c>
      <c r="B42" s="30" t="s">
        <v>2084</v>
      </c>
      <c r="C42" s="30" t="s">
        <v>1323</v>
      </c>
      <c r="D42" s="13">
        <v>2283</v>
      </c>
      <c r="E42" s="14">
        <v>32.159999999999997</v>
      </c>
      <c r="F42" s="15">
        <v>1.5900000000000001E-2</v>
      </c>
      <c r="G42" s="15"/>
    </row>
    <row r="43" spans="1:7" x14ac:dyDescent="0.25">
      <c r="A43" s="12" t="s">
        <v>1494</v>
      </c>
      <c r="B43" s="30" t="s">
        <v>1495</v>
      </c>
      <c r="C43" s="30" t="s">
        <v>1453</v>
      </c>
      <c r="D43" s="13">
        <v>5910</v>
      </c>
      <c r="E43" s="14">
        <v>30.89</v>
      </c>
      <c r="F43" s="15">
        <v>1.52E-2</v>
      </c>
      <c r="G43" s="15"/>
    </row>
    <row r="44" spans="1:7" x14ac:dyDescent="0.25">
      <c r="A44" s="12" t="s">
        <v>1376</v>
      </c>
      <c r="B44" s="30" t="s">
        <v>1377</v>
      </c>
      <c r="C44" s="30" t="s">
        <v>1271</v>
      </c>
      <c r="D44" s="13">
        <v>98</v>
      </c>
      <c r="E44" s="14">
        <v>28.02</v>
      </c>
      <c r="F44" s="15">
        <v>1.38E-2</v>
      </c>
      <c r="G44" s="15"/>
    </row>
    <row r="45" spans="1:7" x14ac:dyDescent="0.25">
      <c r="A45" s="12" t="s">
        <v>1791</v>
      </c>
      <c r="B45" s="30" t="s">
        <v>1792</v>
      </c>
      <c r="C45" s="30" t="s">
        <v>1274</v>
      </c>
      <c r="D45" s="13">
        <v>711</v>
      </c>
      <c r="E45" s="14">
        <v>27.86</v>
      </c>
      <c r="F45" s="15">
        <v>1.38E-2</v>
      </c>
      <c r="G45" s="15"/>
    </row>
    <row r="46" spans="1:7" x14ac:dyDescent="0.25">
      <c r="A46" s="12" t="s">
        <v>1544</v>
      </c>
      <c r="B46" s="30" t="s">
        <v>1545</v>
      </c>
      <c r="C46" s="30" t="s">
        <v>1240</v>
      </c>
      <c r="D46" s="13">
        <v>1043</v>
      </c>
      <c r="E46" s="14">
        <v>27.81</v>
      </c>
      <c r="F46" s="15">
        <v>1.37E-2</v>
      </c>
      <c r="G46" s="15"/>
    </row>
    <row r="47" spans="1:7" x14ac:dyDescent="0.25">
      <c r="A47" s="12" t="s">
        <v>1485</v>
      </c>
      <c r="B47" s="30" t="s">
        <v>1486</v>
      </c>
      <c r="C47" s="30" t="s">
        <v>1240</v>
      </c>
      <c r="D47" s="13">
        <v>2889</v>
      </c>
      <c r="E47" s="14">
        <v>27.21</v>
      </c>
      <c r="F47" s="15">
        <v>1.34E-2</v>
      </c>
      <c r="G47" s="15"/>
    </row>
    <row r="48" spans="1:7" x14ac:dyDescent="0.25">
      <c r="A48" s="12" t="s">
        <v>2159</v>
      </c>
      <c r="B48" s="30" t="s">
        <v>2160</v>
      </c>
      <c r="C48" s="30" t="s">
        <v>1208</v>
      </c>
      <c r="D48" s="13">
        <v>3365</v>
      </c>
      <c r="E48" s="14">
        <v>24.22</v>
      </c>
      <c r="F48" s="15">
        <v>1.2E-2</v>
      </c>
      <c r="G48" s="15"/>
    </row>
    <row r="49" spans="1:7" x14ac:dyDescent="0.25">
      <c r="A49" s="12" t="s">
        <v>1528</v>
      </c>
      <c r="B49" s="30" t="s">
        <v>1529</v>
      </c>
      <c r="C49" s="30" t="s">
        <v>1266</v>
      </c>
      <c r="D49" s="13">
        <v>4440</v>
      </c>
      <c r="E49" s="14">
        <v>23.65</v>
      </c>
      <c r="F49" s="15">
        <v>1.17E-2</v>
      </c>
      <c r="G49" s="15"/>
    </row>
    <row r="50" spans="1:7" x14ac:dyDescent="0.25">
      <c r="A50" s="12" t="s">
        <v>2043</v>
      </c>
      <c r="B50" s="30" t="s">
        <v>2044</v>
      </c>
      <c r="C50" s="30" t="s">
        <v>1263</v>
      </c>
      <c r="D50" s="13">
        <v>3195</v>
      </c>
      <c r="E50" s="14">
        <v>19.38</v>
      </c>
      <c r="F50" s="15">
        <v>9.5999999999999992E-3</v>
      </c>
      <c r="G50" s="15"/>
    </row>
    <row r="51" spans="1:7" x14ac:dyDescent="0.25">
      <c r="A51" s="12" t="s">
        <v>2117</v>
      </c>
      <c r="B51" s="30" t="s">
        <v>2118</v>
      </c>
      <c r="C51" s="30" t="s">
        <v>1208</v>
      </c>
      <c r="D51" s="13">
        <v>206</v>
      </c>
      <c r="E51" s="14">
        <v>18.850000000000001</v>
      </c>
      <c r="F51" s="15">
        <v>9.2999999999999992E-3</v>
      </c>
      <c r="G51" s="15"/>
    </row>
    <row r="52" spans="1:7" x14ac:dyDescent="0.25">
      <c r="A52" s="12" t="s">
        <v>2045</v>
      </c>
      <c r="B52" s="30" t="s">
        <v>2046</v>
      </c>
      <c r="C52" s="30" t="s">
        <v>1208</v>
      </c>
      <c r="D52" s="13">
        <v>1238</v>
      </c>
      <c r="E52" s="14">
        <v>16.14</v>
      </c>
      <c r="F52" s="15">
        <v>8.0000000000000002E-3</v>
      </c>
      <c r="G52" s="15"/>
    </row>
    <row r="53" spans="1:7" x14ac:dyDescent="0.25">
      <c r="A53" s="12" t="s">
        <v>2129</v>
      </c>
      <c r="B53" s="30" t="s">
        <v>2130</v>
      </c>
      <c r="C53" s="30" t="s">
        <v>1183</v>
      </c>
      <c r="D53" s="13">
        <v>1430</v>
      </c>
      <c r="E53" s="14">
        <v>15.23</v>
      </c>
      <c r="F53" s="15">
        <v>7.4999999999999997E-3</v>
      </c>
      <c r="G53" s="15"/>
    </row>
    <row r="54" spans="1:7" x14ac:dyDescent="0.25">
      <c r="A54" s="12" t="s">
        <v>2139</v>
      </c>
      <c r="B54" s="30" t="s">
        <v>2140</v>
      </c>
      <c r="C54" s="30" t="s">
        <v>1243</v>
      </c>
      <c r="D54" s="13">
        <v>1306</v>
      </c>
      <c r="E54" s="14">
        <v>13.39</v>
      </c>
      <c r="F54" s="15">
        <v>6.6E-3</v>
      </c>
      <c r="G54" s="15"/>
    </row>
    <row r="55" spans="1:7" x14ac:dyDescent="0.25">
      <c r="A55" s="12" t="s">
        <v>2151</v>
      </c>
      <c r="B55" s="30" t="s">
        <v>2152</v>
      </c>
      <c r="C55" s="30" t="s">
        <v>1266</v>
      </c>
      <c r="D55" s="13">
        <v>1201</v>
      </c>
      <c r="E55" s="14">
        <v>12.28</v>
      </c>
      <c r="F55" s="15">
        <v>6.1000000000000004E-3</v>
      </c>
      <c r="G55" s="15"/>
    </row>
    <row r="56" spans="1:7" x14ac:dyDescent="0.25">
      <c r="A56" s="12" t="s">
        <v>2173</v>
      </c>
      <c r="B56" s="30" t="s">
        <v>2174</v>
      </c>
      <c r="C56" s="30" t="s">
        <v>1446</v>
      </c>
      <c r="D56" s="13">
        <v>45</v>
      </c>
      <c r="E56" s="14">
        <v>7.08</v>
      </c>
      <c r="F56" s="15">
        <v>3.5000000000000001E-3</v>
      </c>
      <c r="G56" s="15"/>
    </row>
    <row r="57" spans="1:7" x14ac:dyDescent="0.25">
      <c r="A57" s="12" t="s">
        <v>2175</v>
      </c>
      <c r="B57" s="30" t="s">
        <v>2176</v>
      </c>
      <c r="C57" s="30" t="s">
        <v>1453</v>
      </c>
      <c r="D57" s="13">
        <v>741</v>
      </c>
      <c r="E57" s="14">
        <v>2.83</v>
      </c>
      <c r="F57" s="15">
        <v>1.4E-3</v>
      </c>
      <c r="G57" s="15"/>
    </row>
    <row r="58" spans="1:7" x14ac:dyDescent="0.25">
      <c r="A58" s="16" t="s">
        <v>124</v>
      </c>
      <c r="B58" s="31"/>
      <c r="C58" s="31"/>
      <c r="D58" s="17"/>
      <c r="E58" s="37">
        <v>2026.67</v>
      </c>
      <c r="F58" s="38">
        <v>1.0004999999999999</v>
      </c>
      <c r="G58" s="20"/>
    </row>
    <row r="59" spans="1:7" x14ac:dyDescent="0.25">
      <c r="A59" s="16" t="s">
        <v>1546</v>
      </c>
      <c r="B59" s="30"/>
      <c r="C59" s="30"/>
      <c r="D59" s="13"/>
      <c r="E59" s="14"/>
      <c r="F59" s="15"/>
      <c r="G59" s="15"/>
    </row>
    <row r="60" spans="1:7" x14ac:dyDescent="0.25">
      <c r="A60" s="16" t="s">
        <v>124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156</v>
      </c>
      <c r="B61" s="32"/>
      <c r="C61" s="32"/>
      <c r="D61" s="22"/>
      <c r="E61" s="27">
        <v>2026.67</v>
      </c>
      <c r="F61" s="28">
        <v>1.0004999999999999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160</v>
      </c>
      <c r="B64" s="30"/>
      <c r="C64" s="30"/>
      <c r="D64" s="13"/>
      <c r="E64" s="14"/>
      <c r="F64" s="15"/>
      <c r="G64" s="15"/>
    </row>
    <row r="65" spans="1:7" x14ac:dyDescent="0.25">
      <c r="A65" s="12" t="s">
        <v>161</v>
      </c>
      <c r="B65" s="30"/>
      <c r="C65" s="30"/>
      <c r="D65" s="13"/>
      <c r="E65" s="14">
        <v>19</v>
      </c>
      <c r="F65" s="15">
        <v>9.4000000000000004E-3</v>
      </c>
      <c r="G65" s="15">
        <v>6.6458000000000003E-2</v>
      </c>
    </row>
    <row r="66" spans="1:7" x14ac:dyDescent="0.25">
      <c r="A66" s="16" t="s">
        <v>124</v>
      </c>
      <c r="B66" s="31"/>
      <c r="C66" s="31"/>
      <c r="D66" s="17"/>
      <c r="E66" s="37">
        <v>19</v>
      </c>
      <c r="F66" s="38">
        <v>9.4000000000000004E-3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156</v>
      </c>
      <c r="B68" s="32"/>
      <c r="C68" s="32"/>
      <c r="D68" s="22"/>
      <c r="E68" s="18">
        <v>19</v>
      </c>
      <c r="F68" s="19">
        <v>9.4000000000000004E-3</v>
      </c>
      <c r="G68" s="20"/>
    </row>
    <row r="69" spans="1:7" x14ac:dyDescent="0.25">
      <c r="A69" s="12" t="s">
        <v>162</v>
      </c>
      <c r="B69" s="30"/>
      <c r="C69" s="30"/>
      <c r="D69" s="13"/>
      <c r="E69" s="14">
        <v>3.4588000000000002E-3</v>
      </c>
      <c r="F69" s="15">
        <v>9.9999999999999995E-7</v>
      </c>
      <c r="G69" s="15"/>
    </row>
    <row r="70" spans="1:7" x14ac:dyDescent="0.25">
      <c r="A70" s="12" t="s">
        <v>163</v>
      </c>
      <c r="B70" s="30"/>
      <c r="C70" s="30"/>
      <c r="D70" s="13"/>
      <c r="E70" s="23">
        <v>-20.103458799999999</v>
      </c>
      <c r="F70" s="24">
        <v>-9.9010000000000001E-3</v>
      </c>
      <c r="G70" s="15">
        <v>6.6458000000000003E-2</v>
      </c>
    </row>
    <row r="71" spans="1:7" x14ac:dyDescent="0.25">
      <c r="A71" s="25" t="s">
        <v>164</v>
      </c>
      <c r="B71" s="33"/>
      <c r="C71" s="33"/>
      <c r="D71" s="26"/>
      <c r="E71" s="27">
        <v>2025.57</v>
      </c>
      <c r="F71" s="28">
        <v>1</v>
      </c>
      <c r="G71" s="28"/>
    </row>
    <row r="76" spans="1:7" x14ac:dyDescent="0.25">
      <c r="A76" s="1" t="s">
        <v>167</v>
      </c>
    </row>
    <row r="77" spans="1:7" x14ac:dyDescent="0.25">
      <c r="A77" s="47" t="s">
        <v>168</v>
      </c>
      <c r="B77" s="34" t="s">
        <v>118</v>
      </c>
    </row>
    <row r="78" spans="1:7" x14ac:dyDescent="0.25">
      <c r="A78" t="s">
        <v>169</v>
      </c>
    </row>
    <row r="79" spans="1:7" x14ac:dyDescent="0.25">
      <c r="A79" t="s">
        <v>170</v>
      </c>
      <c r="B79" t="s">
        <v>171</v>
      </c>
      <c r="C79" t="s">
        <v>171</v>
      </c>
    </row>
    <row r="80" spans="1:7" x14ac:dyDescent="0.25">
      <c r="B80" s="48">
        <v>45322</v>
      </c>
      <c r="C80" s="48">
        <v>45351</v>
      </c>
    </row>
    <row r="81" spans="1:5" x14ac:dyDescent="0.25">
      <c r="A81" t="s">
        <v>693</v>
      </c>
      <c r="B81">
        <v>12.717499999999999</v>
      </c>
      <c r="C81">
        <v>13.585599999999999</v>
      </c>
      <c r="E81" s="2"/>
    </row>
    <row r="82" spans="1:5" x14ac:dyDescent="0.25">
      <c r="A82" t="s">
        <v>176</v>
      </c>
      <c r="B82">
        <v>12.717599999999999</v>
      </c>
      <c r="C82">
        <v>13.585699999999999</v>
      </c>
      <c r="E82" s="2"/>
    </row>
    <row r="83" spans="1:5" x14ac:dyDescent="0.25">
      <c r="A83" t="s">
        <v>694</v>
      </c>
      <c r="B83">
        <v>12.6069</v>
      </c>
      <c r="C83">
        <v>13.457599999999999</v>
      </c>
      <c r="E83" s="2"/>
    </row>
    <row r="84" spans="1:5" x14ac:dyDescent="0.25">
      <c r="A84" t="s">
        <v>658</v>
      </c>
      <c r="B84">
        <v>12.6069</v>
      </c>
      <c r="C84">
        <v>13.457599999999999</v>
      </c>
      <c r="E84" s="2"/>
    </row>
    <row r="85" spans="1:5" x14ac:dyDescent="0.25">
      <c r="E85" s="2"/>
    </row>
    <row r="86" spans="1:5" x14ac:dyDescent="0.25">
      <c r="A86" t="s">
        <v>186</v>
      </c>
      <c r="B86" s="34" t="s">
        <v>118</v>
      </c>
    </row>
    <row r="87" spans="1:5" x14ac:dyDescent="0.25">
      <c r="A87" t="s">
        <v>187</v>
      </c>
      <c r="B87" s="34" t="s">
        <v>118</v>
      </c>
    </row>
    <row r="88" spans="1:5" ht="30" customHeight="1" x14ac:dyDescent="0.25">
      <c r="A88" s="47" t="s">
        <v>188</v>
      </c>
      <c r="B88" s="34" t="s">
        <v>118</v>
      </c>
    </row>
    <row r="89" spans="1:5" ht="30" customHeight="1" x14ac:dyDescent="0.25">
      <c r="A89" s="47" t="s">
        <v>189</v>
      </c>
      <c r="B89" s="34" t="s">
        <v>118</v>
      </c>
    </row>
    <row r="90" spans="1:5" x14ac:dyDescent="0.25">
      <c r="A90" t="s">
        <v>1768</v>
      </c>
      <c r="B90" s="49">
        <v>1.4053519999999999</v>
      </c>
    </row>
    <row r="91" spans="1:5" ht="45" customHeight="1" x14ac:dyDescent="0.25">
      <c r="A91" s="47" t="s">
        <v>191</v>
      </c>
      <c r="B91" s="34" t="s">
        <v>118</v>
      </c>
    </row>
    <row r="92" spans="1:5" ht="30" customHeight="1" x14ac:dyDescent="0.25">
      <c r="A92" s="47" t="s">
        <v>192</v>
      </c>
      <c r="B92" s="34" t="s">
        <v>118</v>
      </c>
    </row>
    <row r="93" spans="1:5" ht="30" customHeight="1" x14ac:dyDescent="0.25">
      <c r="A93" s="47" t="s">
        <v>193</v>
      </c>
      <c r="B93" s="34" t="s">
        <v>118</v>
      </c>
    </row>
    <row r="94" spans="1:5" x14ac:dyDescent="0.25">
      <c r="A94" t="s">
        <v>194</v>
      </c>
      <c r="B94" s="34" t="s">
        <v>118</v>
      </c>
    </row>
    <row r="95" spans="1:5" x14ac:dyDescent="0.25">
      <c r="A95" t="s">
        <v>195</v>
      </c>
      <c r="B95" s="34" t="s">
        <v>118</v>
      </c>
    </row>
    <row r="97" spans="1:4" ht="69.95" customHeight="1" x14ac:dyDescent="0.25">
      <c r="A97" s="71" t="s">
        <v>205</v>
      </c>
      <c r="B97" s="71" t="s">
        <v>206</v>
      </c>
      <c r="C97" s="71" t="s">
        <v>5</v>
      </c>
      <c r="D97" s="71" t="s">
        <v>6</v>
      </c>
    </row>
    <row r="98" spans="1:4" ht="69.95" customHeight="1" x14ac:dyDescent="0.25">
      <c r="A98" s="71" t="s">
        <v>2290</v>
      </c>
      <c r="B98" s="71"/>
      <c r="C98" s="71" t="s">
        <v>2291</v>
      </c>
      <c r="D9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8"/>
  <sheetViews>
    <sheetView showGridLines="0" workbookViewId="0">
      <pane ySplit="4" topLeftCell="A119" activePane="bottomLeft" state="frozen"/>
      <selection pane="bottomLeft" activeCell="A124" sqref="A124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302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303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304</v>
      </c>
      <c r="B11" s="30" t="s">
        <v>305</v>
      </c>
      <c r="C11" s="30" t="s">
        <v>216</v>
      </c>
      <c r="D11" s="13">
        <v>127500000</v>
      </c>
      <c r="E11" s="14">
        <v>129282.07</v>
      </c>
      <c r="F11" s="15">
        <v>6.9800000000000001E-2</v>
      </c>
      <c r="G11" s="15">
        <v>7.5899999999999995E-2</v>
      </c>
    </row>
    <row r="12" spans="1:8" x14ac:dyDescent="0.25">
      <c r="A12" s="12" t="s">
        <v>306</v>
      </c>
      <c r="B12" s="30" t="s">
        <v>307</v>
      </c>
      <c r="C12" s="30" t="s">
        <v>216</v>
      </c>
      <c r="D12" s="13">
        <v>115000000</v>
      </c>
      <c r="E12" s="14">
        <v>116559.29</v>
      </c>
      <c r="F12" s="15">
        <v>6.2899999999999998E-2</v>
      </c>
      <c r="G12" s="15">
        <v>7.5749999999999998E-2</v>
      </c>
    </row>
    <row r="13" spans="1:8" x14ac:dyDescent="0.25">
      <c r="A13" s="12" t="s">
        <v>308</v>
      </c>
      <c r="B13" s="30" t="s">
        <v>309</v>
      </c>
      <c r="C13" s="30" t="s">
        <v>216</v>
      </c>
      <c r="D13" s="13">
        <v>97500000</v>
      </c>
      <c r="E13" s="14">
        <v>95602.55</v>
      </c>
      <c r="F13" s="15">
        <v>5.16E-2</v>
      </c>
      <c r="G13" s="15">
        <v>7.4399999999999994E-2</v>
      </c>
    </row>
    <row r="14" spans="1:8" x14ac:dyDescent="0.25">
      <c r="A14" s="12" t="s">
        <v>310</v>
      </c>
      <c r="B14" s="30" t="s">
        <v>311</v>
      </c>
      <c r="C14" s="30" t="s">
        <v>216</v>
      </c>
      <c r="D14" s="13">
        <v>90000000</v>
      </c>
      <c r="E14" s="14">
        <v>89302.41</v>
      </c>
      <c r="F14" s="15">
        <v>4.82E-2</v>
      </c>
      <c r="G14" s="15">
        <v>7.5749999999999998E-2</v>
      </c>
    </row>
    <row r="15" spans="1:8" x14ac:dyDescent="0.25">
      <c r="A15" s="12" t="s">
        <v>312</v>
      </c>
      <c r="B15" s="30" t="s">
        <v>313</v>
      </c>
      <c r="C15" s="30" t="s">
        <v>227</v>
      </c>
      <c r="D15" s="13">
        <v>83000000</v>
      </c>
      <c r="E15" s="14">
        <v>82441.740000000005</v>
      </c>
      <c r="F15" s="15">
        <v>4.4499999999999998E-2</v>
      </c>
      <c r="G15" s="15">
        <v>7.4800000000000005E-2</v>
      </c>
    </row>
    <row r="16" spans="1:8" x14ac:dyDescent="0.25">
      <c r="A16" s="12" t="s">
        <v>314</v>
      </c>
      <c r="B16" s="30" t="s">
        <v>315</v>
      </c>
      <c r="C16" s="30" t="s">
        <v>216</v>
      </c>
      <c r="D16" s="13">
        <v>81000000</v>
      </c>
      <c r="E16" s="14">
        <v>81331.7</v>
      </c>
      <c r="F16" s="15">
        <v>4.3900000000000002E-2</v>
      </c>
      <c r="G16" s="15">
        <v>7.46E-2</v>
      </c>
    </row>
    <row r="17" spans="1:7" x14ac:dyDescent="0.25">
      <c r="A17" s="12" t="s">
        <v>316</v>
      </c>
      <c r="B17" s="30" t="s">
        <v>317</v>
      </c>
      <c r="C17" s="30" t="s">
        <v>216</v>
      </c>
      <c r="D17" s="13">
        <v>73000000</v>
      </c>
      <c r="E17" s="14">
        <v>73309.81</v>
      </c>
      <c r="F17" s="15">
        <v>3.9600000000000003E-2</v>
      </c>
      <c r="G17" s="15">
        <v>7.4439000000000005E-2</v>
      </c>
    </row>
    <row r="18" spans="1:7" x14ac:dyDescent="0.25">
      <c r="A18" s="12" t="s">
        <v>318</v>
      </c>
      <c r="B18" s="30" t="s">
        <v>319</v>
      </c>
      <c r="C18" s="30" t="s">
        <v>216</v>
      </c>
      <c r="D18" s="13">
        <v>63000000</v>
      </c>
      <c r="E18" s="14">
        <v>63751.72</v>
      </c>
      <c r="F18" s="15">
        <v>3.44E-2</v>
      </c>
      <c r="G18" s="15">
        <v>7.4138999999999997E-2</v>
      </c>
    </row>
    <row r="19" spans="1:7" x14ac:dyDescent="0.25">
      <c r="A19" s="12" t="s">
        <v>320</v>
      </c>
      <c r="B19" s="30" t="s">
        <v>321</v>
      </c>
      <c r="C19" s="30" t="s">
        <v>216</v>
      </c>
      <c r="D19" s="13">
        <v>61500000</v>
      </c>
      <c r="E19" s="14">
        <v>60685.06</v>
      </c>
      <c r="F19" s="15">
        <v>3.2800000000000003E-2</v>
      </c>
      <c r="G19" s="15">
        <v>7.6799000000000006E-2</v>
      </c>
    </row>
    <row r="20" spans="1:7" x14ac:dyDescent="0.25">
      <c r="A20" s="12" t="s">
        <v>322</v>
      </c>
      <c r="B20" s="30" t="s">
        <v>323</v>
      </c>
      <c r="C20" s="30" t="s">
        <v>216</v>
      </c>
      <c r="D20" s="13">
        <v>53700000</v>
      </c>
      <c r="E20" s="14">
        <v>53473.55</v>
      </c>
      <c r="F20" s="15">
        <v>2.8899999999999999E-2</v>
      </c>
      <c r="G20" s="15">
        <v>7.5899999999999995E-2</v>
      </c>
    </row>
    <row r="21" spans="1:7" x14ac:dyDescent="0.25">
      <c r="A21" s="12" t="s">
        <v>324</v>
      </c>
      <c r="B21" s="30" t="s">
        <v>325</v>
      </c>
      <c r="C21" s="30" t="s">
        <v>326</v>
      </c>
      <c r="D21" s="13">
        <v>52500000</v>
      </c>
      <c r="E21" s="14">
        <v>52374.16</v>
      </c>
      <c r="F21" s="15">
        <v>2.8299999999999999E-2</v>
      </c>
      <c r="G21" s="15">
        <v>7.4499999999999997E-2</v>
      </c>
    </row>
    <row r="22" spans="1:7" x14ac:dyDescent="0.25">
      <c r="A22" s="12" t="s">
        <v>327</v>
      </c>
      <c r="B22" s="30" t="s">
        <v>328</v>
      </c>
      <c r="C22" s="30" t="s">
        <v>216</v>
      </c>
      <c r="D22" s="13">
        <v>50500000</v>
      </c>
      <c r="E22" s="14">
        <v>50186.34</v>
      </c>
      <c r="F22" s="15">
        <v>2.7099999999999999E-2</v>
      </c>
      <c r="G22" s="15">
        <v>7.4499999999999997E-2</v>
      </c>
    </row>
    <row r="23" spans="1:7" x14ac:dyDescent="0.25">
      <c r="A23" s="12" t="s">
        <v>329</v>
      </c>
      <c r="B23" s="30" t="s">
        <v>330</v>
      </c>
      <c r="C23" s="30" t="s">
        <v>216</v>
      </c>
      <c r="D23" s="13">
        <v>39200000</v>
      </c>
      <c r="E23" s="14">
        <v>39303.68</v>
      </c>
      <c r="F23" s="15">
        <v>2.12E-2</v>
      </c>
      <c r="G23" s="15">
        <v>7.4138999999999997E-2</v>
      </c>
    </row>
    <row r="24" spans="1:7" x14ac:dyDescent="0.25">
      <c r="A24" s="12" t="s">
        <v>331</v>
      </c>
      <c r="B24" s="30" t="s">
        <v>332</v>
      </c>
      <c r="C24" s="30" t="s">
        <v>216</v>
      </c>
      <c r="D24" s="13">
        <v>38500000</v>
      </c>
      <c r="E24" s="14">
        <v>38615.769999999997</v>
      </c>
      <c r="F24" s="15">
        <v>2.0899999999999998E-2</v>
      </c>
      <c r="G24" s="15">
        <v>7.6799000000000006E-2</v>
      </c>
    </row>
    <row r="25" spans="1:7" x14ac:dyDescent="0.25">
      <c r="A25" s="12" t="s">
        <v>333</v>
      </c>
      <c r="B25" s="30" t="s">
        <v>334</v>
      </c>
      <c r="C25" s="30" t="s">
        <v>216</v>
      </c>
      <c r="D25" s="13">
        <v>37500000</v>
      </c>
      <c r="E25" s="14">
        <v>37374.75</v>
      </c>
      <c r="F25" s="15">
        <v>2.0199999999999999E-2</v>
      </c>
      <c r="G25" s="15">
        <v>7.4499999999999997E-2</v>
      </c>
    </row>
    <row r="26" spans="1:7" x14ac:dyDescent="0.25">
      <c r="A26" s="12" t="s">
        <v>335</v>
      </c>
      <c r="B26" s="30" t="s">
        <v>336</v>
      </c>
      <c r="C26" s="30" t="s">
        <v>216</v>
      </c>
      <c r="D26" s="13">
        <v>38000000</v>
      </c>
      <c r="E26" s="14">
        <v>37313.800000000003</v>
      </c>
      <c r="F26" s="15">
        <v>2.01E-2</v>
      </c>
      <c r="G26" s="15">
        <v>7.46E-2</v>
      </c>
    </row>
    <row r="27" spans="1:7" x14ac:dyDescent="0.25">
      <c r="A27" s="12" t="s">
        <v>337</v>
      </c>
      <c r="B27" s="30" t="s">
        <v>338</v>
      </c>
      <c r="C27" s="30" t="s">
        <v>216</v>
      </c>
      <c r="D27" s="13">
        <v>33500000</v>
      </c>
      <c r="E27" s="14">
        <v>33554.61</v>
      </c>
      <c r="F27" s="15">
        <v>1.8100000000000002E-2</v>
      </c>
      <c r="G27" s="15">
        <v>7.4450000000000002E-2</v>
      </c>
    </row>
    <row r="28" spans="1:7" x14ac:dyDescent="0.25">
      <c r="A28" s="12" t="s">
        <v>339</v>
      </c>
      <c r="B28" s="30" t="s">
        <v>340</v>
      </c>
      <c r="C28" s="30" t="s">
        <v>213</v>
      </c>
      <c r="D28" s="13">
        <v>32000000</v>
      </c>
      <c r="E28" s="14">
        <v>32977.019999999997</v>
      </c>
      <c r="F28" s="15">
        <v>1.78E-2</v>
      </c>
      <c r="G28" s="15">
        <v>7.5268000000000002E-2</v>
      </c>
    </row>
    <row r="29" spans="1:7" x14ac:dyDescent="0.25">
      <c r="A29" s="12" t="s">
        <v>341</v>
      </c>
      <c r="B29" s="30" t="s">
        <v>342</v>
      </c>
      <c r="C29" s="30" t="s">
        <v>216</v>
      </c>
      <c r="D29" s="13">
        <v>31000000</v>
      </c>
      <c r="E29" s="14">
        <v>31129.95</v>
      </c>
      <c r="F29" s="15">
        <v>1.6799999999999999E-2</v>
      </c>
      <c r="G29" s="15">
        <v>7.4450000000000002E-2</v>
      </c>
    </row>
    <row r="30" spans="1:7" x14ac:dyDescent="0.25">
      <c r="A30" s="12" t="s">
        <v>343</v>
      </c>
      <c r="B30" s="30" t="s">
        <v>344</v>
      </c>
      <c r="C30" s="30" t="s">
        <v>216</v>
      </c>
      <c r="D30" s="13">
        <v>25000000</v>
      </c>
      <c r="E30" s="14">
        <v>25285.75</v>
      </c>
      <c r="F30" s="15">
        <v>1.37E-2</v>
      </c>
      <c r="G30" s="15">
        <v>7.5749999999999998E-2</v>
      </c>
    </row>
    <row r="31" spans="1:7" x14ac:dyDescent="0.25">
      <c r="A31" s="12" t="s">
        <v>345</v>
      </c>
      <c r="B31" s="30" t="s">
        <v>346</v>
      </c>
      <c r="C31" s="30" t="s">
        <v>216</v>
      </c>
      <c r="D31" s="13">
        <v>25000000</v>
      </c>
      <c r="E31" s="14">
        <v>25065.85</v>
      </c>
      <c r="F31" s="15">
        <v>1.35E-2</v>
      </c>
      <c r="G31" s="15">
        <v>7.6238E-2</v>
      </c>
    </row>
    <row r="32" spans="1:7" x14ac:dyDescent="0.25">
      <c r="A32" s="12" t="s">
        <v>347</v>
      </c>
      <c r="B32" s="30" t="s">
        <v>348</v>
      </c>
      <c r="C32" s="30" t="s">
        <v>216</v>
      </c>
      <c r="D32" s="13">
        <v>24000000</v>
      </c>
      <c r="E32" s="14">
        <v>24061.39</v>
      </c>
      <c r="F32" s="15">
        <v>1.2999999999999999E-2</v>
      </c>
      <c r="G32" s="15">
        <v>7.4450000000000002E-2</v>
      </c>
    </row>
    <row r="33" spans="1:7" x14ac:dyDescent="0.25">
      <c r="A33" s="12" t="s">
        <v>349</v>
      </c>
      <c r="B33" s="30" t="s">
        <v>350</v>
      </c>
      <c r="C33" s="30" t="s">
        <v>227</v>
      </c>
      <c r="D33" s="13">
        <v>20000000</v>
      </c>
      <c r="E33" s="14">
        <v>19969.099999999999</v>
      </c>
      <c r="F33" s="15">
        <v>1.0800000000000001E-2</v>
      </c>
      <c r="G33" s="15">
        <v>7.6009999999999994E-2</v>
      </c>
    </row>
    <row r="34" spans="1:7" x14ac:dyDescent="0.25">
      <c r="A34" s="12" t="s">
        <v>351</v>
      </c>
      <c r="B34" s="30" t="s">
        <v>352</v>
      </c>
      <c r="C34" s="30" t="s">
        <v>216</v>
      </c>
      <c r="D34" s="13">
        <v>18150000</v>
      </c>
      <c r="E34" s="14">
        <v>19074.05</v>
      </c>
      <c r="F34" s="15">
        <v>1.03E-2</v>
      </c>
      <c r="G34" s="15">
        <v>7.6050000000000006E-2</v>
      </c>
    </row>
    <row r="35" spans="1:7" x14ac:dyDescent="0.25">
      <c r="A35" s="12" t="s">
        <v>353</v>
      </c>
      <c r="B35" s="30" t="s">
        <v>354</v>
      </c>
      <c r="C35" s="30" t="s">
        <v>216</v>
      </c>
      <c r="D35" s="13">
        <v>17500000</v>
      </c>
      <c r="E35" s="14">
        <v>18186.63</v>
      </c>
      <c r="F35" s="15">
        <v>9.7999999999999997E-3</v>
      </c>
      <c r="G35" s="15">
        <v>7.4138999999999997E-2</v>
      </c>
    </row>
    <row r="36" spans="1:7" x14ac:dyDescent="0.25">
      <c r="A36" s="12" t="s">
        <v>355</v>
      </c>
      <c r="B36" s="30" t="s">
        <v>356</v>
      </c>
      <c r="C36" s="30" t="s">
        <v>216</v>
      </c>
      <c r="D36" s="13">
        <v>17500000</v>
      </c>
      <c r="E36" s="14">
        <v>17705.64</v>
      </c>
      <c r="F36" s="15">
        <v>9.5999999999999992E-3</v>
      </c>
      <c r="G36" s="15">
        <v>7.3899999999999993E-2</v>
      </c>
    </row>
    <row r="37" spans="1:7" x14ac:dyDescent="0.25">
      <c r="A37" s="12" t="s">
        <v>357</v>
      </c>
      <c r="B37" s="30" t="s">
        <v>358</v>
      </c>
      <c r="C37" s="30" t="s">
        <v>359</v>
      </c>
      <c r="D37" s="13">
        <v>17500000</v>
      </c>
      <c r="E37" s="14">
        <v>17522.189999999999</v>
      </c>
      <c r="F37" s="15">
        <v>9.4999999999999998E-3</v>
      </c>
      <c r="G37" s="15">
        <v>7.6016E-2</v>
      </c>
    </row>
    <row r="38" spans="1:7" x14ac:dyDescent="0.25">
      <c r="A38" s="12" t="s">
        <v>360</v>
      </c>
      <c r="B38" s="30" t="s">
        <v>361</v>
      </c>
      <c r="C38" s="30" t="s">
        <v>216</v>
      </c>
      <c r="D38" s="13">
        <v>16500000</v>
      </c>
      <c r="E38" s="14">
        <v>16975.759999999998</v>
      </c>
      <c r="F38" s="15">
        <v>9.1999999999999998E-3</v>
      </c>
      <c r="G38" s="15">
        <v>7.6050000000000006E-2</v>
      </c>
    </row>
    <row r="39" spans="1:7" x14ac:dyDescent="0.25">
      <c r="A39" s="12" t="s">
        <v>362</v>
      </c>
      <c r="B39" s="30" t="s">
        <v>363</v>
      </c>
      <c r="C39" s="30" t="s">
        <v>216</v>
      </c>
      <c r="D39" s="13">
        <v>14000000</v>
      </c>
      <c r="E39" s="14">
        <v>14536.75</v>
      </c>
      <c r="F39" s="15">
        <v>7.7999999999999996E-3</v>
      </c>
      <c r="G39" s="15">
        <v>7.5956999999999997E-2</v>
      </c>
    </row>
    <row r="40" spans="1:7" x14ac:dyDescent="0.25">
      <c r="A40" s="12" t="s">
        <v>364</v>
      </c>
      <c r="B40" s="30" t="s">
        <v>365</v>
      </c>
      <c r="C40" s="30" t="s">
        <v>216</v>
      </c>
      <c r="D40" s="13">
        <v>12500000</v>
      </c>
      <c r="E40" s="14">
        <v>12689.49</v>
      </c>
      <c r="F40" s="15">
        <v>6.8999999999999999E-3</v>
      </c>
      <c r="G40" s="15">
        <v>7.5900999999999996E-2</v>
      </c>
    </row>
    <row r="41" spans="1:7" x14ac:dyDescent="0.25">
      <c r="A41" s="12" t="s">
        <v>366</v>
      </c>
      <c r="B41" s="30" t="s">
        <v>367</v>
      </c>
      <c r="C41" s="30" t="s">
        <v>216</v>
      </c>
      <c r="D41" s="13">
        <v>12500000</v>
      </c>
      <c r="E41" s="14">
        <v>12532.48</v>
      </c>
      <c r="F41" s="15">
        <v>6.7999999999999996E-3</v>
      </c>
      <c r="G41" s="15"/>
    </row>
    <row r="42" spans="1:7" x14ac:dyDescent="0.25">
      <c r="A42" s="12" t="s">
        <v>368</v>
      </c>
      <c r="B42" s="30" t="s">
        <v>369</v>
      </c>
      <c r="C42" s="30" t="s">
        <v>227</v>
      </c>
      <c r="D42" s="13">
        <v>11500000</v>
      </c>
      <c r="E42" s="14">
        <v>11733.58</v>
      </c>
      <c r="F42" s="15">
        <v>6.3E-3</v>
      </c>
      <c r="G42" s="15">
        <v>7.5929999999999997E-2</v>
      </c>
    </row>
    <row r="43" spans="1:7" x14ac:dyDescent="0.25">
      <c r="A43" s="12" t="s">
        <v>370</v>
      </c>
      <c r="B43" s="30" t="s">
        <v>371</v>
      </c>
      <c r="C43" s="30" t="s">
        <v>216</v>
      </c>
      <c r="D43" s="13">
        <v>10500000</v>
      </c>
      <c r="E43" s="14">
        <v>10491.21</v>
      </c>
      <c r="F43" s="15">
        <v>5.7000000000000002E-3</v>
      </c>
      <c r="G43" s="15">
        <v>7.4950000000000003E-2</v>
      </c>
    </row>
    <row r="44" spans="1:7" x14ac:dyDescent="0.25">
      <c r="A44" s="12" t="s">
        <v>372</v>
      </c>
      <c r="B44" s="30" t="s">
        <v>373</v>
      </c>
      <c r="C44" s="30" t="s">
        <v>216</v>
      </c>
      <c r="D44" s="13">
        <v>10300000</v>
      </c>
      <c r="E44" s="14">
        <v>10458.58</v>
      </c>
      <c r="F44" s="15">
        <v>5.5999999999999999E-3</v>
      </c>
      <c r="G44" s="15">
        <v>7.5899999999999995E-2</v>
      </c>
    </row>
    <row r="45" spans="1:7" x14ac:dyDescent="0.25">
      <c r="A45" s="12" t="s">
        <v>374</v>
      </c>
      <c r="B45" s="30" t="s">
        <v>375</v>
      </c>
      <c r="C45" s="30" t="s">
        <v>216</v>
      </c>
      <c r="D45" s="13">
        <v>8450000</v>
      </c>
      <c r="E45" s="14">
        <v>8753.85</v>
      </c>
      <c r="F45" s="15">
        <v>4.7000000000000002E-3</v>
      </c>
      <c r="G45" s="15">
        <v>7.4961E-2</v>
      </c>
    </row>
    <row r="46" spans="1:7" x14ac:dyDescent="0.25">
      <c r="A46" s="12" t="s">
        <v>376</v>
      </c>
      <c r="B46" s="30" t="s">
        <v>377</v>
      </c>
      <c r="C46" s="30" t="s">
        <v>216</v>
      </c>
      <c r="D46" s="13">
        <v>7500000</v>
      </c>
      <c r="E46" s="14">
        <v>7763.26</v>
      </c>
      <c r="F46" s="15">
        <v>4.1999999999999997E-3</v>
      </c>
      <c r="G46" s="15">
        <v>7.4099999999999999E-2</v>
      </c>
    </row>
    <row r="47" spans="1:7" x14ac:dyDescent="0.25">
      <c r="A47" s="12" t="s">
        <v>378</v>
      </c>
      <c r="B47" s="30" t="s">
        <v>379</v>
      </c>
      <c r="C47" s="30" t="s">
        <v>216</v>
      </c>
      <c r="D47" s="13">
        <v>7500000</v>
      </c>
      <c r="E47" s="14">
        <v>7740.14</v>
      </c>
      <c r="F47" s="15">
        <v>4.1999999999999997E-3</v>
      </c>
      <c r="G47" s="15">
        <v>7.4450000000000002E-2</v>
      </c>
    </row>
    <row r="48" spans="1:7" x14ac:dyDescent="0.25">
      <c r="A48" s="12" t="s">
        <v>380</v>
      </c>
      <c r="B48" s="30" t="s">
        <v>381</v>
      </c>
      <c r="C48" s="30" t="s">
        <v>216</v>
      </c>
      <c r="D48" s="13">
        <v>7500000</v>
      </c>
      <c r="E48" s="14">
        <v>7504.28</v>
      </c>
      <c r="F48" s="15">
        <v>4.1000000000000003E-3</v>
      </c>
      <c r="G48" s="15">
        <v>7.5901999999999997E-2</v>
      </c>
    </row>
    <row r="49" spans="1:7" x14ac:dyDescent="0.25">
      <c r="A49" s="12" t="s">
        <v>382</v>
      </c>
      <c r="B49" s="30" t="s">
        <v>383</v>
      </c>
      <c r="C49" s="30" t="s">
        <v>216</v>
      </c>
      <c r="D49" s="13">
        <v>7000000</v>
      </c>
      <c r="E49" s="14">
        <v>7233.72</v>
      </c>
      <c r="F49" s="15">
        <v>3.8999999999999998E-3</v>
      </c>
      <c r="G49" s="15">
        <v>7.4499999999999997E-2</v>
      </c>
    </row>
    <row r="50" spans="1:7" x14ac:dyDescent="0.25">
      <c r="A50" s="12" t="s">
        <v>384</v>
      </c>
      <c r="B50" s="30" t="s">
        <v>385</v>
      </c>
      <c r="C50" s="30" t="s">
        <v>216</v>
      </c>
      <c r="D50" s="13">
        <v>7000000</v>
      </c>
      <c r="E50" s="14">
        <v>6891.77</v>
      </c>
      <c r="F50" s="15">
        <v>3.7000000000000002E-3</v>
      </c>
      <c r="G50" s="15">
        <v>7.5999999999999998E-2</v>
      </c>
    </row>
    <row r="51" spans="1:7" x14ac:dyDescent="0.25">
      <c r="A51" s="12" t="s">
        <v>386</v>
      </c>
      <c r="B51" s="30" t="s">
        <v>387</v>
      </c>
      <c r="C51" s="30" t="s">
        <v>216</v>
      </c>
      <c r="D51" s="13">
        <v>6500000</v>
      </c>
      <c r="E51" s="14">
        <v>6839.4</v>
      </c>
      <c r="F51" s="15">
        <v>3.7000000000000002E-3</v>
      </c>
      <c r="G51" s="15">
        <v>7.5900999999999996E-2</v>
      </c>
    </row>
    <row r="52" spans="1:7" x14ac:dyDescent="0.25">
      <c r="A52" s="12" t="s">
        <v>388</v>
      </c>
      <c r="B52" s="30" t="s">
        <v>389</v>
      </c>
      <c r="C52" s="30" t="s">
        <v>326</v>
      </c>
      <c r="D52" s="13">
        <v>6500000</v>
      </c>
      <c r="E52" s="14">
        <v>6485.71</v>
      </c>
      <c r="F52" s="15">
        <v>3.5000000000000001E-3</v>
      </c>
      <c r="G52" s="15">
        <v>7.535E-2</v>
      </c>
    </row>
    <row r="53" spans="1:7" x14ac:dyDescent="0.25">
      <c r="A53" s="12" t="s">
        <v>390</v>
      </c>
      <c r="B53" s="30" t="s">
        <v>391</v>
      </c>
      <c r="C53" s="30" t="s">
        <v>216</v>
      </c>
      <c r="D53" s="13">
        <v>5500000</v>
      </c>
      <c r="E53" s="14">
        <v>5771.11</v>
      </c>
      <c r="F53" s="15">
        <v>3.0999999999999999E-3</v>
      </c>
      <c r="G53" s="15">
        <v>7.6050000000000006E-2</v>
      </c>
    </row>
    <row r="54" spans="1:7" x14ac:dyDescent="0.25">
      <c r="A54" s="12" t="s">
        <v>392</v>
      </c>
      <c r="B54" s="30" t="s">
        <v>393</v>
      </c>
      <c r="C54" s="30" t="s">
        <v>216</v>
      </c>
      <c r="D54" s="13">
        <v>5500000</v>
      </c>
      <c r="E54" s="14">
        <v>5707.45</v>
      </c>
      <c r="F54" s="15">
        <v>3.0999999999999999E-3</v>
      </c>
      <c r="G54" s="15">
        <v>7.4149999999999994E-2</v>
      </c>
    </row>
    <row r="55" spans="1:7" x14ac:dyDescent="0.25">
      <c r="A55" s="12" t="s">
        <v>394</v>
      </c>
      <c r="B55" s="30" t="s">
        <v>395</v>
      </c>
      <c r="C55" s="30" t="s">
        <v>216</v>
      </c>
      <c r="D55" s="13">
        <v>5500000</v>
      </c>
      <c r="E55" s="14">
        <v>5485.9</v>
      </c>
      <c r="F55" s="15">
        <v>3.0000000000000001E-3</v>
      </c>
      <c r="G55" s="15">
        <v>7.4349999999999999E-2</v>
      </c>
    </row>
    <row r="56" spans="1:7" x14ac:dyDescent="0.25">
      <c r="A56" s="12" t="s">
        <v>396</v>
      </c>
      <c r="B56" s="30" t="s">
        <v>397</v>
      </c>
      <c r="C56" s="30" t="s">
        <v>216</v>
      </c>
      <c r="D56" s="13">
        <v>5000000</v>
      </c>
      <c r="E56" s="14">
        <v>5147.54</v>
      </c>
      <c r="F56" s="15">
        <v>2.8E-3</v>
      </c>
      <c r="G56" s="15">
        <v>7.6103000000000004E-2</v>
      </c>
    </row>
    <row r="57" spans="1:7" x14ac:dyDescent="0.25">
      <c r="A57" s="12" t="s">
        <v>398</v>
      </c>
      <c r="B57" s="30" t="s">
        <v>399</v>
      </c>
      <c r="C57" s="30" t="s">
        <v>216</v>
      </c>
      <c r="D57" s="13">
        <v>5000000</v>
      </c>
      <c r="E57" s="14">
        <v>5137.01</v>
      </c>
      <c r="F57" s="15">
        <v>2.8E-3</v>
      </c>
      <c r="G57" s="15">
        <v>7.6359999999999997E-2</v>
      </c>
    </row>
    <row r="58" spans="1:7" x14ac:dyDescent="0.25">
      <c r="A58" s="12" t="s">
        <v>400</v>
      </c>
      <c r="B58" s="30" t="s">
        <v>401</v>
      </c>
      <c r="C58" s="30" t="s">
        <v>213</v>
      </c>
      <c r="D58" s="13">
        <v>5100000</v>
      </c>
      <c r="E58" s="14">
        <v>5002.01</v>
      </c>
      <c r="F58" s="15">
        <v>2.7000000000000001E-3</v>
      </c>
      <c r="G58" s="15">
        <v>7.5399999999999995E-2</v>
      </c>
    </row>
    <row r="59" spans="1:7" x14ac:dyDescent="0.25">
      <c r="A59" s="12" t="s">
        <v>402</v>
      </c>
      <c r="B59" s="30" t="s">
        <v>403</v>
      </c>
      <c r="C59" s="30" t="s">
        <v>227</v>
      </c>
      <c r="D59" s="13">
        <v>5000000</v>
      </c>
      <c r="E59" s="14">
        <v>4914.3999999999996</v>
      </c>
      <c r="F59" s="15">
        <v>2.7000000000000001E-3</v>
      </c>
      <c r="G59" s="15">
        <v>7.5999999999999998E-2</v>
      </c>
    </row>
    <row r="60" spans="1:7" x14ac:dyDescent="0.25">
      <c r="A60" s="12" t="s">
        <v>404</v>
      </c>
      <c r="B60" s="30" t="s">
        <v>405</v>
      </c>
      <c r="C60" s="30" t="s">
        <v>216</v>
      </c>
      <c r="D60" s="13">
        <v>4000000</v>
      </c>
      <c r="E60" s="14">
        <v>4149.96</v>
      </c>
      <c r="F60" s="15">
        <v>2.2000000000000001E-3</v>
      </c>
      <c r="G60" s="15">
        <v>7.4950000000000003E-2</v>
      </c>
    </row>
    <row r="61" spans="1:7" x14ac:dyDescent="0.25">
      <c r="A61" s="12" t="s">
        <v>406</v>
      </c>
      <c r="B61" s="30" t="s">
        <v>407</v>
      </c>
      <c r="C61" s="30" t="s">
        <v>227</v>
      </c>
      <c r="D61" s="13">
        <v>3800000</v>
      </c>
      <c r="E61" s="14">
        <v>3770.76</v>
      </c>
      <c r="F61" s="15">
        <v>2E-3</v>
      </c>
      <c r="G61" s="15">
        <v>7.5399999999999995E-2</v>
      </c>
    </row>
    <row r="62" spans="1:7" x14ac:dyDescent="0.25">
      <c r="A62" s="12" t="s">
        <v>408</v>
      </c>
      <c r="B62" s="30" t="s">
        <v>409</v>
      </c>
      <c r="C62" s="30" t="s">
        <v>216</v>
      </c>
      <c r="D62" s="13">
        <v>3000000</v>
      </c>
      <c r="E62" s="14">
        <v>3098.82</v>
      </c>
      <c r="F62" s="15">
        <v>1.6999999999999999E-3</v>
      </c>
      <c r="G62" s="15">
        <v>7.4499999999999997E-2</v>
      </c>
    </row>
    <row r="63" spans="1:7" x14ac:dyDescent="0.25">
      <c r="A63" s="12" t="s">
        <v>410</v>
      </c>
      <c r="B63" s="30" t="s">
        <v>411</v>
      </c>
      <c r="C63" s="30" t="s">
        <v>216</v>
      </c>
      <c r="D63" s="13">
        <v>3000000</v>
      </c>
      <c r="E63" s="14">
        <v>3095.15</v>
      </c>
      <c r="F63" s="15">
        <v>1.6999999999999999E-3</v>
      </c>
      <c r="G63" s="15">
        <v>7.4591000000000005E-2</v>
      </c>
    </row>
    <row r="64" spans="1:7" x14ac:dyDescent="0.25">
      <c r="A64" s="12" t="s">
        <v>412</v>
      </c>
      <c r="B64" s="30" t="s">
        <v>413</v>
      </c>
      <c r="C64" s="30" t="s">
        <v>216</v>
      </c>
      <c r="D64" s="13">
        <v>2500000</v>
      </c>
      <c r="E64" s="14">
        <v>2695.71</v>
      </c>
      <c r="F64" s="15">
        <v>1.5E-3</v>
      </c>
      <c r="G64" s="15">
        <v>7.4950000000000003E-2</v>
      </c>
    </row>
    <row r="65" spans="1:7" x14ac:dyDescent="0.25">
      <c r="A65" s="12" t="s">
        <v>414</v>
      </c>
      <c r="B65" s="30" t="s">
        <v>415</v>
      </c>
      <c r="C65" s="30" t="s">
        <v>216</v>
      </c>
      <c r="D65" s="13">
        <v>2500000</v>
      </c>
      <c r="E65" s="14">
        <v>2610.92</v>
      </c>
      <c r="F65" s="15">
        <v>1.4E-3</v>
      </c>
      <c r="G65" s="15">
        <v>7.4450000000000002E-2</v>
      </c>
    </row>
    <row r="66" spans="1:7" x14ac:dyDescent="0.25">
      <c r="A66" s="12" t="s">
        <v>416</v>
      </c>
      <c r="B66" s="30" t="s">
        <v>417</v>
      </c>
      <c r="C66" s="30" t="s">
        <v>216</v>
      </c>
      <c r="D66" s="13">
        <v>2500000</v>
      </c>
      <c r="E66" s="14">
        <v>2603.9499999999998</v>
      </c>
      <c r="F66" s="15">
        <v>1.4E-3</v>
      </c>
      <c r="G66" s="15">
        <v>7.6273999999999995E-2</v>
      </c>
    </row>
    <row r="67" spans="1:7" x14ac:dyDescent="0.25">
      <c r="A67" s="12" t="s">
        <v>418</v>
      </c>
      <c r="B67" s="30" t="s">
        <v>419</v>
      </c>
      <c r="C67" s="30" t="s">
        <v>216</v>
      </c>
      <c r="D67" s="13">
        <v>2500000</v>
      </c>
      <c r="E67" s="14">
        <v>2594.7800000000002</v>
      </c>
      <c r="F67" s="15">
        <v>1.4E-3</v>
      </c>
      <c r="G67" s="15">
        <v>7.4777999999999997E-2</v>
      </c>
    </row>
    <row r="68" spans="1:7" x14ac:dyDescent="0.25">
      <c r="A68" s="12" t="s">
        <v>420</v>
      </c>
      <c r="B68" s="30" t="s">
        <v>421</v>
      </c>
      <c r="C68" s="30" t="s">
        <v>216</v>
      </c>
      <c r="D68" s="13">
        <v>2000000</v>
      </c>
      <c r="E68" s="14">
        <v>2042.72</v>
      </c>
      <c r="F68" s="15">
        <v>1.1000000000000001E-3</v>
      </c>
      <c r="G68" s="15">
        <v>7.4450000000000002E-2</v>
      </c>
    </row>
    <row r="69" spans="1:7" x14ac:dyDescent="0.25">
      <c r="A69" s="12" t="s">
        <v>422</v>
      </c>
      <c r="B69" s="30" t="s">
        <v>423</v>
      </c>
      <c r="C69" s="30" t="s">
        <v>216</v>
      </c>
      <c r="D69" s="13">
        <v>1500000</v>
      </c>
      <c r="E69" s="14">
        <v>1551.75</v>
      </c>
      <c r="F69" s="15">
        <v>8.0000000000000004E-4</v>
      </c>
      <c r="G69" s="15">
        <v>7.4499999999999997E-2</v>
      </c>
    </row>
    <row r="70" spans="1:7" x14ac:dyDescent="0.25">
      <c r="A70" s="12" t="s">
        <v>424</v>
      </c>
      <c r="B70" s="30" t="s">
        <v>425</v>
      </c>
      <c r="C70" s="30" t="s">
        <v>326</v>
      </c>
      <c r="D70" s="13">
        <v>1500000</v>
      </c>
      <c r="E70" s="14">
        <v>1485.23</v>
      </c>
      <c r="F70" s="15">
        <v>8.0000000000000004E-4</v>
      </c>
      <c r="G70" s="15">
        <v>7.6249999999999998E-2</v>
      </c>
    </row>
    <row r="71" spans="1:7" x14ac:dyDescent="0.25">
      <c r="A71" s="12" t="s">
        <v>426</v>
      </c>
      <c r="B71" s="30" t="s">
        <v>427</v>
      </c>
      <c r="C71" s="30" t="s">
        <v>216</v>
      </c>
      <c r="D71" s="13">
        <v>1000000</v>
      </c>
      <c r="E71" s="14">
        <v>1076.0899999999999</v>
      </c>
      <c r="F71" s="15">
        <v>5.9999999999999995E-4</v>
      </c>
      <c r="G71" s="15">
        <v>7.4338000000000001E-2</v>
      </c>
    </row>
    <row r="72" spans="1:7" x14ac:dyDescent="0.25">
      <c r="A72" s="12" t="s">
        <v>428</v>
      </c>
      <c r="B72" s="30" t="s">
        <v>429</v>
      </c>
      <c r="C72" s="30" t="s">
        <v>216</v>
      </c>
      <c r="D72" s="13">
        <v>1000000</v>
      </c>
      <c r="E72" s="14">
        <v>1060.26</v>
      </c>
      <c r="F72" s="15">
        <v>5.9999999999999995E-4</v>
      </c>
      <c r="G72" s="15">
        <v>7.5090000000000004E-2</v>
      </c>
    </row>
    <row r="73" spans="1:7" x14ac:dyDescent="0.25">
      <c r="A73" s="12" t="s">
        <v>430</v>
      </c>
      <c r="B73" s="30" t="s">
        <v>431</v>
      </c>
      <c r="C73" s="30" t="s">
        <v>216</v>
      </c>
      <c r="D73" s="13">
        <v>1000000</v>
      </c>
      <c r="E73" s="14">
        <v>992.74</v>
      </c>
      <c r="F73" s="15">
        <v>5.0000000000000001E-4</v>
      </c>
      <c r="G73" s="15">
        <v>7.4950000000000003E-2</v>
      </c>
    </row>
    <row r="74" spans="1:7" x14ac:dyDescent="0.25">
      <c r="A74" s="12" t="s">
        <v>432</v>
      </c>
      <c r="B74" s="30" t="s">
        <v>433</v>
      </c>
      <c r="C74" s="30" t="s">
        <v>227</v>
      </c>
      <c r="D74" s="13">
        <v>1000000</v>
      </c>
      <c r="E74" s="14">
        <v>990.17</v>
      </c>
      <c r="F74" s="15">
        <v>5.0000000000000001E-4</v>
      </c>
      <c r="G74" s="15">
        <v>7.5679999999999997E-2</v>
      </c>
    </row>
    <row r="75" spans="1:7" x14ac:dyDescent="0.25">
      <c r="A75" s="12" t="s">
        <v>434</v>
      </c>
      <c r="B75" s="30" t="s">
        <v>435</v>
      </c>
      <c r="C75" s="30" t="s">
        <v>216</v>
      </c>
      <c r="D75" s="13">
        <v>500000</v>
      </c>
      <c r="E75" s="14">
        <v>531.39</v>
      </c>
      <c r="F75" s="15">
        <v>2.9999999999999997E-4</v>
      </c>
      <c r="G75" s="15">
        <v>7.4287000000000006E-2</v>
      </c>
    </row>
    <row r="76" spans="1:7" x14ac:dyDescent="0.25">
      <c r="A76" s="12" t="s">
        <v>436</v>
      </c>
      <c r="B76" s="30" t="s">
        <v>437</v>
      </c>
      <c r="C76" s="30" t="s">
        <v>216</v>
      </c>
      <c r="D76" s="13">
        <v>500000</v>
      </c>
      <c r="E76" s="14">
        <v>521.97</v>
      </c>
      <c r="F76" s="15">
        <v>2.9999999999999997E-4</v>
      </c>
      <c r="G76" s="15">
        <v>7.4649999999999994E-2</v>
      </c>
    </row>
    <row r="77" spans="1:7" x14ac:dyDescent="0.25">
      <c r="A77" s="12" t="s">
        <v>438</v>
      </c>
      <c r="B77" s="30" t="s">
        <v>439</v>
      </c>
      <c r="C77" s="30" t="s">
        <v>216</v>
      </c>
      <c r="D77" s="13">
        <v>500000</v>
      </c>
      <c r="E77" s="14">
        <v>512.98</v>
      </c>
      <c r="F77" s="15">
        <v>2.9999999999999997E-4</v>
      </c>
      <c r="G77" s="15">
        <v>7.4950000000000003E-2</v>
      </c>
    </row>
    <row r="78" spans="1:7" x14ac:dyDescent="0.25">
      <c r="A78" s="12" t="s">
        <v>440</v>
      </c>
      <c r="B78" s="30" t="s">
        <v>441</v>
      </c>
      <c r="C78" s="30" t="s">
        <v>326</v>
      </c>
      <c r="D78" s="13">
        <v>500000</v>
      </c>
      <c r="E78" s="14">
        <v>507.94</v>
      </c>
      <c r="F78" s="15">
        <v>2.9999999999999997E-4</v>
      </c>
      <c r="G78" s="15">
        <v>7.4138999999999997E-2</v>
      </c>
    </row>
    <row r="79" spans="1:7" x14ac:dyDescent="0.25">
      <c r="A79" s="12" t="s">
        <v>442</v>
      </c>
      <c r="B79" s="30" t="s">
        <v>443</v>
      </c>
      <c r="C79" s="30" t="s">
        <v>216</v>
      </c>
      <c r="D79" s="13">
        <v>400000</v>
      </c>
      <c r="E79" s="14">
        <v>423.43</v>
      </c>
      <c r="F79" s="15">
        <v>2.0000000000000001E-4</v>
      </c>
      <c r="G79" s="15">
        <v>7.5090000000000004E-2</v>
      </c>
    </row>
    <row r="80" spans="1:7" x14ac:dyDescent="0.25">
      <c r="A80" s="16" t="s">
        <v>124</v>
      </c>
      <c r="B80" s="31"/>
      <c r="C80" s="31"/>
      <c r="D80" s="17"/>
      <c r="E80" s="18">
        <v>1587552.7</v>
      </c>
      <c r="F80" s="19">
        <v>0.85740000000000005</v>
      </c>
      <c r="G80" s="20"/>
    </row>
    <row r="81" spans="1:7" x14ac:dyDescent="0.25">
      <c r="A81" s="12"/>
      <c r="B81" s="30"/>
      <c r="C81" s="30"/>
      <c r="D81" s="13"/>
      <c r="E81" s="14"/>
      <c r="F81" s="15"/>
      <c r="G81" s="15"/>
    </row>
    <row r="82" spans="1:7" x14ac:dyDescent="0.25">
      <c r="A82" s="16" t="s">
        <v>444</v>
      </c>
      <c r="B82" s="30"/>
      <c r="C82" s="30"/>
      <c r="D82" s="13"/>
      <c r="E82" s="14"/>
      <c r="F82" s="15"/>
      <c r="G82" s="15"/>
    </row>
    <row r="83" spans="1:7" x14ac:dyDescent="0.25">
      <c r="A83" s="12" t="s">
        <v>445</v>
      </c>
      <c r="B83" s="30" t="s">
        <v>446</v>
      </c>
      <c r="C83" s="30" t="s">
        <v>123</v>
      </c>
      <c r="D83" s="13">
        <v>191000000</v>
      </c>
      <c r="E83" s="14">
        <v>191092.06</v>
      </c>
      <c r="F83" s="15">
        <v>0.1032</v>
      </c>
      <c r="G83" s="15">
        <v>7.2113214041000004E-2</v>
      </c>
    </row>
    <row r="84" spans="1:7" x14ac:dyDescent="0.25">
      <c r="A84" s="12" t="s">
        <v>447</v>
      </c>
      <c r="B84" s="30" t="s">
        <v>448</v>
      </c>
      <c r="C84" s="30" t="s">
        <v>123</v>
      </c>
      <c r="D84" s="13">
        <v>10000000</v>
      </c>
      <c r="E84" s="14">
        <v>9862.82</v>
      </c>
      <c r="F84" s="15">
        <v>5.3E-3</v>
      </c>
      <c r="G84" s="15">
        <v>7.2040735236000006E-2</v>
      </c>
    </row>
    <row r="85" spans="1:7" x14ac:dyDescent="0.25">
      <c r="A85" s="16" t="s">
        <v>124</v>
      </c>
      <c r="B85" s="31"/>
      <c r="C85" s="31"/>
      <c r="D85" s="17"/>
      <c r="E85" s="18">
        <v>200954.88</v>
      </c>
      <c r="F85" s="19">
        <v>0.1085</v>
      </c>
      <c r="G85" s="20"/>
    </row>
    <row r="86" spans="1:7" x14ac:dyDescent="0.25">
      <c r="A86" s="12"/>
      <c r="B86" s="30"/>
      <c r="C86" s="30"/>
      <c r="D86" s="13"/>
      <c r="E86" s="14"/>
      <c r="F86" s="15"/>
      <c r="G86" s="15"/>
    </row>
    <row r="87" spans="1:7" x14ac:dyDescent="0.25">
      <c r="A87" s="16" t="s">
        <v>290</v>
      </c>
      <c r="B87" s="30"/>
      <c r="C87" s="30"/>
      <c r="D87" s="13"/>
      <c r="E87" s="14"/>
      <c r="F87" s="15"/>
      <c r="G87" s="15"/>
    </row>
    <row r="88" spans="1:7" x14ac:dyDescent="0.25">
      <c r="A88" s="16" t="s">
        <v>124</v>
      </c>
      <c r="B88" s="30"/>
      <c r="C88" s="30"/>
      <c r="D88" s="13"/>
      <c r="E88" s="35" t="s">
        <v>118</v>
      </c>
      <c r="F88" s="36" t="s">
        <v>118</v>
      </c>
      <c r="G88" s="15"/>
    </row>
    <row r="89" spans="1:7" x14ac:dyDescent="0.25">
      <c r="A89" s="12"/>
      <c r="B89" s="30"/>
      <c r="C89" s="30"/>
      <c r="D89" s="13"/>
      <c r="E89" s="14"/>
      <c r="F89" s="15"/>
      <c r="G89" s="15"/>
    </row>
    <row r="90" spans="1:7" x14ac:dyDescent="0.25">
      <c r="A90" s="16" t="s">
        <v>291</v>
      </c>
      <c r="B90" s="30"/>
      <c r="C90" s="30"/>
      <c r="D90" s="13"/>
      <c r="E90" s="14"/>
      <c r="F90" s="15"/>
      <c r="G90" s="15"/>
    </row>
    <row r="91" spans="1:7" x14ac:dyDescent="0.25">
      <c r="A91" s="16" t="s">
        <v>124</v>
      </c>
      <c r="B91" s="30"/>
      <c r="C91" s="30"/>
      <c r="D91" s="13"/>
      <c r="E91" s="35" t="s">
        <v>118</v>
      </c>
      <c r="F91" s="36" t="s">
        <v>118</v>
      </c>
      <c r="G91" s="15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156</v>
      </c>
      <c r="B93" s="32"/>
      <c r="C93" s="32"/>
      <c r="D93" s="22"/>
      <c r="E93" s="18">
        <v>1788507.58</v>
      </c>
      <c r="F93" s="19">
        <v>0.96589999999999998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16" t="s">
        <v>160</v>
      </c>
      <c r="B96" s="30"/>
      <c r="C96" s="30"/>
      <c r="D96" s="13"/>
      <c r="E96" s="14"/>
      <c r="F96" s="15"/>
      <c r="G96" s="15"/>
    </row>
    <row r="97" spans="1:7" x14ac:dyDescent="0.25">
      <c r="A97" s="12" t="s">
        <v>161</v>
      </c>
      <c r="B97" s="30"/>
      <c r="C97" s="30"/>
      <c r="D97" s="13"/>
      <c r="E97" s="14">
        <v>20883.2</v>
      </c>
      <c r="F97" s="15">
        <v>1.1299999999999999E-2</v>
      </c>
      <c r="G97" s="15">
        <v>6.6458000000000003E-2</v>
      </c>
    </row>
    <row r="98" spans="1:7" x14ac:dyDescent="0.25">
      <c r="A98" s="16" t="s">
        <v>124</v>
      </c>
      <c r="B98" s="31"/>
      <c r="C98" s="31"/>
      <c r="D98" s="17"/>
      <c r="E98" s="18">
        <v>20883.2</v>
      </c>
      <c r="F98" s="19">
        <v>1.1299999999999999E-2</v>
      </c>
      <c r="G98" s="20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21" t="s">
        <v>156</v>
      </c>
      <c r="B100" s="32"/>
      <c r="C100" s="32"/>
      <c r="D100" s="22"/>
      <c r="E100" s="18">
        <v>20883.2</v>
      </c>
      <c r="F100" s="19">
        <v>1.1299999999999999E-2</v>
      </c>
      <c r="G100" s="20"/>
    </row>
    <row r="101" spans="1:7" x14ac:dyDescent="0.25">
      <c r="A101" s="12" t="s">
        <v>162</v>
      </c>
      <c r="B101" s="30"/>
      <c r="C101" s="30"/>
      <c r="D101" s="13"/>
      <c r="E101" s="14">
        <v>54995.497405399998</v>
      </c>
      <c r="F101" s="15">
        <v>2.9696E-2</v>
      </c>
      <c r="G101" s="15"/>
    </row>
    <row r="102" spans="1:7" x14ac:dyDescent="0.25">
      <c r="A102" s="12" t="s">
        <v>163</v>
      </c>
      <c r="B102" s="30"/>
      <c r="C102" s="30"/>
      <c r="D102" s="13"/>
      <c r="E102" s="23">
        <v>-12487.9174054</v>
      </c>
      <c r="F102" s="24">
        <v>-6.8960000000000002E-3</v>
      </c>
      <c r="G102" s="15">
        <v>6.6458000000000003E-2</v>
      </c>
    </row>
    <row r="103" spans="1:7" x14ac:dyDescent="0.25">
      <c r="A103" s="25" t="s">
        <v>164</v>
      </c>
      <c r="B103" s="33"/>
      <c r="C103" s="33"/>
      <c r="D103" s="26"/>
      <c r="E103" s="27">
        <v>1851898.36</v>
      </c>
      <c r="F103" s="28">
        <v>1</v>
      </c>
      <c r="G103" s="28"/>
    </row>
    <row r="105" spans="1:7" x14ac:dyDescent="0.25">
      <c r="A105" s="1" t="s">
        <v>166</v>
      </c>
    </row>
    <row r="108" spans="1:7" x14ac:dyDescent="0.25">
      <c r="A108" s="1" t="s">
        <v>167</v>
      </c>
    </row>
    <row r="109" spans="1:7" x14ac:dyDescent="0.25">
      <c r="A109" s="47" t="s">
        <v>168</v>
      </c>
      <c r="B109" s="34" t="s">
        <v>118</v>
      </c>
    </row>
    <row r="110" spans="1:7" x14ac:dyDescent="0.25">
      <c r="A110" t="s">
        <v>169</v>
      </c>
    </row>
    <row r="111" spans="1:7" x14ac:dyDescent="0.25">
      <c r="A111" t="s">
        <v>298</v>
      </c>
      <c r="B111" t="s">
        <v>171</v>
      </c>
      <c r="C111" t="s">
        <v>171</v>
      </c>
    </row>
    <row r="112" spans="1:7" x14ac:dyDescent="0.25">
      <c r="B112" s="48">
        <v>45322</v>
      </c>
      <c r="C112" s="48">
        <v>45351</v>
      </c>
    </row>
    <row r="113" spans="1:5" x14ac:dyDescent="0.25">
      <c r="A113" t="s">
        <v>299</v>
      </c>
      <c r="B113">
        <v>1330.6249</v>
      </c>
      <c r="C113">
        <v>1344.3956000000001</v>
      </c>
      <c r="E113" s="2"/>
    </row>
    <row r="114" spans="1:5" x14ac:dyDescent="0.25">
      <c r="E114" s="2"/>
    </row>
    <row r="115" spans="1:5" x14ac:dyDescent="0.25">
      <c r="A115" t="s">
        <v>186</v>
      </c>
      <c r="B115" s="34" t="s">
        <v>118</v>
      </c>
    </row>
    <row r="116" spans="1:5" x14ac:dyDescent="0.25">
      <c r="A116" t="s">
        <v>187</v>
      </c>
      <c r="B116" s="34" t="s">
        <v>118</v>
      </c>
    </row>
    <row r="117" spans="1:5" ht="30" customHeight="1" x14ac:dyDescent="0.25">
      <c r="A117" s="47" t="s">
        <v>188</v>
      </c>
      <c r="B117" s="34" t="s">
        <v>118</v>
      </c>
    </row>
    <row r="118" spans="1:5" ht="30" customHeight="1" x14ac:dyDescent="0.25">
      <c r="A118" s="47" t="s">
        <v>189</v>
      </c>
      <c r="B118" s="34" t="s">
        <v>118</v>
      </c>
    </row>
    <row r="119" spans="1:5" x14ac:dyDescent="0.25">
      <c r="A119" t="s">
        <v>190</v>
      </c>
      <c r="B119" s="49">
        <f>+B133</f>
        <v>5.6847245294008539</v>
      </c>
    </row>
    <row r="120" spans="1:5" ht="45" customHeight="1" x14ac:dyDescent="0.25">
      <c r="A120" s="47" t="s">
        <v>191</v>
      </c>
      <c r="B120" s="34" t="s">
        <v>118</v>
      </c>
    </row>
    <row r="121" spans="1:5" ht="30" customHeight="1" x14ac:dyDescent="0.25">
      <c r="A121" s="47" t="s">
        <v>192</v>
      </c>
      <c r="B121" s="34" t="s">
        <v>118</v>
      </c>
    </row>
    <row r="122" spans="1:5" ht="30" customHeight="1" x14ac:dyDescent="0.25">
      <c r="A122" s="47" t="s">
        <v>193</v>
      </c>
      <c r="B122" s="49">
        <v>681179.05291780003</v>
      </c>
    </row>
    <row r="123" spans="1:5" x14ac:dyDescent="0.25">
      <c r="A123" t="s">
        <v>194</v>
      </c>
      <c r="B123" s="34" t="s">
        <v>118</v>
      </c>
    </row>
    <row r="124" spans="1:5" x14ac:dyDescent="0.25">
      <c r="A124" t="s">
        <v>195</v>
      </c>
      <c r="B124" s="34" t="s">
        <v>118</v>
      </c>
    </row>
    <row r="126" spans="1:5" x14ac:dyDescent="0.25">
      <c r="A126" t="s">
        <v>196</v>
      </c>
    </row>
    <row r="127" spans="1:5" ht="30" customHeight="1" x14ac:dyDescent="0.25">
      <c r="A127" s="55" t="s">
        <v>197</v>
      </c>
      <c r="B127" s="56" t="s">
        <v>449</v>
      </c>
    </row>
    <row r="128" spans="1:5" x14ac:dyDescent="0.25">
      <c r="A128" s="55" t="s">
        <v>199</v>
      </c>
      <c r="B128" s="55" t="s">
        <v>301</v>
      </c>
    </row>
    <row r="129" spans="1:4" x14ac:dyDescent="0.25">
      <c r="A129" s="55"/>
      <c r="B129" s="55"/>
    </row>
    <row r="130" spans="1:4" x14ac:dyDescent="0.25">
      <c r="A130" s="55" t="s">
        <v>201</v>
      </c>
      <c r="B130" s="57">
        <v>7.4806452937334651</v>
      </c>
    </row>
    <row r="131" spans="1:4" x14ac:dyDescent="0.25">
      <c r="A131" s="55"/>
      <c r="B131" s="55"/>
    </row>
    <row r="132" spans="1:4" x14ac:dyDescent="0.25">
      <c r="A132" s="55" t="s">
        <v>202</v>
      </c>
      <c r="B132" s="58">
        <v>4.6321000000000003</v>
      </c>
    </row>
    <row r="133" spans="1:4" x14ac:dyDescent="0.25">
      <c r="A133" s="55" t="s">
        <v>203</v>
      </c>
      <c r="B133" s="58">
        <v>5.6847245294008539</v>
      </c>
    </row>
    <row r="134" spans="1:4" x14ac:dyDescent="0.25">
      <c r="A134" s="55"/>
      <c r="B134" s="55"/>
    </row>
    <row r="135" spans="1:4" x14ac:dyDescent="0.25">
      <c r="A135" s="55" t="s">
        <v>204</v>
      </c>
      <c r="B135" s="59">
        <v>45351</v>
      </c>
    </row>
    <row r="137" spans="1:4" ht="69.95" customHeight="1" x14ac:dyDescent="0.25">
      <c r="A137" s="71" t="s">
        <v>205</v>
      </c>
      <c r="B137" s="71" t="s">
        <v>206</v>
      </c>
      <c r="C137" s="71" t="s">
        <v>5</v>
      </c>
      <c r="D137" s="71" t="s">
        <v>6</v>
      </c>
    </row>
    <row r="138" spans="1:4" ht="69.95" customHeight="1" x14ac:dyDescent="0.25">
      <c r="A138" s="71" t="s">
        <v>449</v>
      </c>
      <c r="B138" s="71"/>
      <c r="C138" s="71" t="s">
        <v>14</v>
      </c>
      <c r="D13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69"/>
  <sheetViews>
    <sheetView showGridLines="0" workbookViewId="0">
      <pane ySplit="4" topLeftCell="A117" activePane="bottomLeft" state="frozen"/>
      <selection pane="bottomLeft" activeCell="A122" sqref="A12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2292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2293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1222</v>
      </c>
      <c r="B8" s="30" t="s">
        <v>1223</v>
      </c>
      <c r="C8" s="30" t="s">
        <v>1168</v>
      </c>
      <c r="D8" s="13">
        <v>628995</v>
      </c>
      <c r="E8" s="14">
        <v>6618.29</v>
      </c>
      <c r="F8" s="15">
        <v>4.8899999999999999E-2</v>
      </c>
      <c r="G8" s="15"/>
    </row>
    <row r="9" spans="1:8" x14ac:dyDescent="0.25">
      <c r="A9" s="12" t="s">
        <v>1169</v>
      </c>
      <c r="B9" s="30" t="s">
        <v>1170</v>
      </c>
      <c r="C9" s="30" t="s">
        <v>1171</v>
      </c>
      <c r="D9" s="13">
        <v>166486</v>
      </c>
      <c r="E9" s="14">
        <v>4864.05</v>
      </c>
      <c r="F9" s="15">
        <v>3.5900000000000001E-2</v>
      </c>
      <c r="G9" s="15"/>
    </row>
    <row r="10" spans="1:8" x14ac:dyDescent="0.25">
      <c r="A10" s="12" t="s">
        <v>1166</v>
      </c>
      <c r="B10" s="30" t="s">
        <v>1167</v>
      </c>
      <c r="C10" s="30" t="s">
        <v>1168</v>
      </c>
      <c r="D10" s="13">
        <v>280000</v>
      </c>
      <c r="E10" s="14">
        <v>3929.52</v>
      </c>
      <c r="F10" s="15">
        <v>2.9000000000000001E-2</v>
      </c>
      <c r="G10" s="15"/>
    </row>
    <row r="11" spans="1:8" x14ac:dyDescent="0.25">
      <c r="A11" s="12" t="s">
        <v>1281</v>
      </c>
      <c r="B11" s="30" t="s">
        <v>1282</v>
      </c>
      <c r="C11" s="30" t="s">
        <v>1283</v>
      </c>
      <c r="D11" s="13">
        <v>98194</v>
      </c>
      <c r="E11" s="14">
        <v>3414.75</v>
      </c>
      <c r="F11" s="15">
        <v>2.52E-2</v>
      </c>
      <c r="G11" s="15"/>
    </row>
    <row r="12" spans="1:8" x14ac:dyDescent="0.25">
      <c r="A12" s="12" t="s">
        <v>1357</v>
      </c>
      <c r="B12" s="30" t="s">
        <v>1358</v>
      </c>
      <c r="C12" s="30" t="s">
        <v>1307</v>
      </c>
      <c r="D12" s="13">
        <v>839944</v>
      </c>
      <c r="E12" s="14">
        <v>3412.69</v>
      </c>
      <c r="F12" s="15">
        <v>2.52E-2</v>
      </c>
      <c r="G12" s="15"/>
    </row>
    <row r="13" spans="1:8" x14ac:dyDescent="0.25">
      <c r="A13" s="12" t="s">
        <v>1194</v>
      </c>
      <c r="B13" s="30" t="s">
        <v>1195</v>
      </c>
      <c r="C13" s="30" t="s">
        <v>1168</v>
      </c>
      <c r="D13" s="13">
        <v>439145</v>
      </c>
      <c r="E13" s="14">
        <v>3285.24</v>
      </c>
      <c r="F13" s="15">
        <v>2.4299999999999999E-2</v>
      </c>
      <c r="G13" s="15"/>
    </row>
    <row r="14" spans="1:8" x14ac:dyDescent="0.25">
      <c r="A14" s="12" t="s">
        <v>1181</v>
      </c>
      <c r="B14" s="30" t="s">
        <v>1182</v>
      </c>
      <c r="C14" s="30" t="s">
        <v>1183</v>
      </c>
      <c r="D14" s="13">
        <v>960772</v>
      </c>
      <c r="E14" s="14">
        <v>3224.35</v>
      </c>
      <c r="F14" s="15">
        <v>2.3800000000000002E-2</v>
      </c>
      <c r="G14" s="15"/>
    </row>
    <row r="15" spans="1:8" x14ac:dyDescent="0.25">
      <c r="A15" s="12" t="s">
        <v>1319</v>
      </c>
      <c r="B15" s="30" t="s">
        <v>1320</v>
      </c>
      <c r="C15" s="30" t="s">
        <v>1240</v>
      </c>
      <c r="D15" s="13">
        <v>195161</v>
      </c>
      <c r="E15" s="14">
        <v>3079.54</v>
      </c>
      <c r="F15" s="15">
        <v>2.2800000000000001E-2</v>
      </c>
      <c r="G15" s="15"/>
    </row>
    <row r="16" spans="1:8" x14ac:dyDescent="0.25">
      <c r="A16" s="12" t="s">
        <v>1201</v>
      </c>
      <c r="B16" s="30" t="s">
        <v>1202</v>
      </c>
      <c r="C16" s="30" t="s">
        <v>1188</v>
      </c>
      <c r="D16" s="13">
        <v>265565</v>
      </c>
      <c r="E16" s="14">
        <v>2983.22</v>
      </c>
      <c r="F16" s="15">
        <v>2.1999999999999999E-2</v>
      </c>
      <c r="G16" s="15"/>
    </row>
    <row r="17" spans="1:7" x14ac:dyDescent="0.25">
      <c r="A17" s="12" t="s">
        <v>1410</v>
      </c>
      <c r="B17" s="30" t="s">
        <v>1411</v>
      </c>
      <c r="C17" s="30" t="s">
        <v>1198</v>
      </c>
      <c r="D17" s="13">
        <v>168004</v>
      </c>
      <c r="E17" s="14">
        <v>2795.33</v>
      </c>
      <c r="F17" s="15">
        <v>2.07E-2</v>
      </c>
      <c r="G17" s="15"/>
    </row>
    <row r="18" spans="1:7" x14ac:dyDescent="0.25">
      <c r="A18" s="12" t="s">
        <v>1412</v>
      </c>
      <c r="B18" s="30" t="s">
        <v>1413</v>
      </c>
      <c r="C18" s="30" t="s">
        <v>1198</v>
      </c>
      <c r="D18" s="13">
        <v>162409</v>
      </c>
      <c r="E18" s="14">
        <v>2718.56</v>
      </c>
      <c r="F18" s="15">
        <v>2.01E-2</v>
      </c>
      <c r="G18" s="15"/>
    </row>
    <row r="19" spans="1:7" x14ac:dyDescent="0.25">
      <c r="A19" s="12" t="s">
        <v>1212</v>
      </c>
      <c r="B19" s="30" t="s">
        <v>1213</v>
      </c>
      <c r="C19" s="30" t="s">
        <v>1214</v>
      </c>
      <c r="D19" s="13">
        <v>23071</v>
      </c>
      <c r="E19" s="14">
        <v>2604.34</v>
      </c>
      <c r="F19" s="15">
        <v>1.9199999999999998E-2</v>
      </c>
      <c r="G19" s="15"/>
    </row>
    <row r="20" spans="1:7" x14ac:dyDescent="0.25">
      <c r="A20" s="12" t="s">
        <v>1251</v>
      </c>
      <c r="B20" s="30" t="s">
        <v>1252</v>
      </c>
      <c r="C20" s="30" t="s">
        <v>1168</v>
      </c>
      <c r="D20" s="13">
        <v>205056</v>
      </c>
      <c r="E20" s="14">
        <v>2204.56</v>
      </c>
      <c r="F20" s="15">
        <v>1.6299999999999999E-2</v>
      </c>
      <c r="G20" s="15"/>
    </row>
    <row r="21" spans="1:7" x14ac:dyDescent="0.25">
      <c r="A21" s="12" t="s">
        <v>1275</v>
      </c>
      <c r="B21" s="30" t="s">
        <v>1276</v>
      </c>
      <c r="C21" s="30" t="s">
        <v>1214</v>
      </c>
      <c r="D21" s="13">
        <v>225985</v>
      </c>
      <c r="E21" s="14">
        <v>2147.31</v>
      </c>
      <c r="F21" s="15">
        <v>1.5900000000000001E-2</v>
      </c>
      <c r="G21" s="15"/>
    </row>
    <row r="22" spans="1:7" x14ac:dyDescent="0.25">
      <c r="A22" s="12" t="s">
        <v>1267</v>
      </c>
      <c r="B22" s="30" t="s">
        <v>1268</v>
      </c>
      <c r="C22" s="30" t="s">
        <v>1171</v>
      </c>
      <c r="D22" s="13">
        <v>264281</v>
      </c>
      <c r="E22" s="14">
        <v>1595.86</v>
      </c>
      <c r="F22" s="15">
        <v>1.18E-2</v>
      </c>
      <c r="G22" s="15"/>
    </row>
    <row r="23" spans="1:7" x14ac:dyDescent="0.25">
      <c r="A23" s="12" t="s">
        <v>1311</v>
      </c>
      <c r="B23" s="30" t="s">
        <v>1312</v>
      </c>
      <c r="C23" s="30" t="s">
        <v>1214</v>
      </c>
      <c r="D23" s="13">
        <v>70932</v>
      </c>
      <c r="E23" s="14">
        <v>1517.38</v>
      </c>
      <c r="F23" s="15">
        <v>1.12E-2</v>
      </c>
      <c r="G23" s="15"/>
    </row>
    <row r="24" spans="1:7" x14ac:dyDescent="0.25">
      <c r="A24" s="12" t="s">
        <v>1398</v>
      </c>
      <c r="B24" s="30" t="s">
        <v>1399</v>
      </c>
      <c r="C24" s="30" t="s">
        <v>1263</v>
      </c>
      <c r="D24" s="13">
        <v>38697</v>
      </c>
      <c r="E24" s="14">
        <v>1402.53</v>
      </c>
      <c r="F24" s="15">
        <v>1.04E-2</v>
      </c>
      <c r="G24" s="15"/>
    </row>
    <row r="25" spans="1:7" x14ac:dyDescent="0.25">
      <c r="A25" s="12" t="s">
        <v>2073</v>
      </c>
      <c r="B25" s="30" t="s">
        <v>2074</v>
      </c>
      <c r="C25" s="30" t="s">
        <v>1177</v>
      </c>
      <c r="D25" s="13">
        <v>250255</v>
      </c>
      <c r="E25" s="14">
        <v>1367.77</v>
      </c>
      <c r="F25" s="15">
        <v>1.01E-2</v>
      </c>
      <c r="G25" s="15"/>
    </row>
    <row r="26" spans="1:7" x14ac:dyDescent="0.25">
      <c r="A26" s="12" t="s">
        <v>1424</v>
      </c>
      <c r="B26" s="30" t="s">
        <v>1425</v>
      </c>
      <c r="C26" s="30" t="s">
        <v>1331</v>
      </c>
      <c r="D26" s="13">
        <v>50000</v>
      </c>
      <c r="E26" s="14">
        <v>1314.65</v>
      </c>
      <c r="F26" s="15">
        <v>9.7000000000000003E-3</v>
      </c>
      <c r="G26" s="15"/>
    </row>
    <row r="27" spans="1:7" x14ac:dyDescent="0.25">
      <c r="A27" s="12" t="s">
        <v>1227</v>
      </c>
      <c r="B27" s="30" t="s">
        <v>1228</v>
      </c>
      <c r="C27" s="30" t="s">
        <v>1198</v>
      </c>
      <c r="D27" s="13">
        <v>31671</v>
      </c>
      <c r="E27" s="14">
        <v>1296.96</v>
      </c>
      <c r="F27" s="15">
        <v>9.5999999999999992E-3</v>
      </c>
      <c r="G27" s="15"/>
    </row>
    <row r="28" spans="1:7" x14ac:dyDescent="0.25">
      <c r="A28" s="12" t="s">
        <v>1244</v>
      </c>
      <c r="B28" s="30" t="s">
        <v>1245</v>
      </c>
      <c r="C28" s="30" t="s">
        <v>1168</v>
      </c>
      <c r="D28" s="13">
        <v>72225</v>
      </c>
      <c r="E28" s="14">
        <v>1220.21</v>
      </c>
      <c r="F28" s="15">
        <v>8.9999999999999993E-3</v>
      </c>
      <c r="G28" s="15"/>
    </row>
    <row r="29" spans="1:7" x14ac:dyDescent="0.25">
      <c r="A29" s="12" t="s">
        <v>1485</v>
      </c>
      <c r="B29" s="30" t="s">
        <v>1486</v>
      </c>
      <c r="C29" s="30" t="s">
        <v>1240</v>
      </c>
      <c r="D29" s="13">
        <v>128035</v>
      </c>
      <c r="E29" s="14">
        <v>1205.96</v>
      </c>
      <c r="F29" s="15">
        <v>8.8999999999999999E-3</v>
      </c>
      <c r="G29" s="15"/>
    </row>
    <row r="30" spans="1:7" x14ac:dyDescent="0.25">
      <c r="A30" s="12" t="s">
        <v>1420</v>
      </c>
      <c r="B30" s="30" t="s">
        <v>1421</v>
      </c>
      <c r="C30" s="30" t="s">
        <v>1208</v>
      </c>
      <c r="D30" s="13">
        <v>47401</v>
      </c>
      <c r="E30" s="14">
        <v>1155.92</v>
      </c>
      <c r="F30" s="15">
        <v>8.5000000000000006E-3</v>
      </c>
      <c r="G30" s="15"/>
    </row>
    <row r="31" spans="1:7" x14ac:dyDescent="0.25">
      <c r="A31" s="12" t="s">
        <v>1459</v>
      </c>
      <c r="B31" s="30" t="s">
        <v>1460</v>
      </c>
      <c r="C31" s="30" t="s">
        <v>1461</v>
      </c>
      <c r="D31" s="13">
        <v>22952</v>
      </c>
      <c r="E31" s="14">
        <v>1139.6099999999999</v>
      </c>
      <c r="F31" s="15">
        <v>8.3999999999999995E-3</v>
      </c>
      <c r="G31" s="15"/>
    </row>
    <row r="32" spans="1:7" x14ac:dyDescent="0.25">
      <c r="A32" s="12" t="s">
        <v>1305</v>
      </c>
      <c r="B32" s="30" t="s">
        <v>1306</v>
      </c>
      <c r="C32" s="30" t="s">
        <v>1307</v>
      </c>
      <c r="D32" s="13">
        <v>47084</v>
      </c>
      <c r="E32" s="14">
        <v>1135.81</v>
      </c>
      <c r="F32" s="15">
        <v>8.3999999999999995E-3</v>
      </c>
      <c r="G32" s="15"/>
    </row>
    <row r="33" spans="1:7" x14ac:dyDescent="0.25">
      <c r="A33" s="12" t="s">
        <v>1175</v>
      </c>
      <c r="B33" s="30" t="s">
        <v>1176</v>
      </c>
      <c r="C33" s="30" t="s">
        <v>1177</v>
      </c>
      <c r="D33" s="13">
        <v>426205</v>
      </c>
      <c r="E33" s="14">
        <v>1127.74</v>
      </c>
      <c r="F33" s="15">
        <v>8.3000000000000001E-3</v>
      </c>
      <c r="G33" s="15"/>
    </row>
    <row r="34" spans="1:7" x14ac:dyDescent="0.25">
      <c r="A34" s="12" t="s">
        <v>1253</v>
      </c>
      <c r="B34" s="30" t="s">
        <v>1254</v>
      </c>
      <c r="C34" s="30" t="s">
        <v>1208</v>
      </c>
      <c r="D34" s="13">
        <v>16784</v>
      </c>
      <c r="E34" s="14">
        <v>1090.18</v>
      </c>
      <c r="F34" s="15">
        <v>8.0999999999999996E-3</v>
      </c>
      <c r="G34" s="15"/>
    </row>
    <row r="35" spans="1:7" x14ac:dyDescent="0.25">
      <c r="A35" s="12" t="s">
        <v>1815</v>
      </c>
      <c r="B35" s="30" t="s">
        <v>1816</v>
      </c>
      <c r="C35" s="30" t="s">
        <v>1491</v>
      </c>
      <c r="D35" s="13">
        <v>92209</v>
      </c>
      <c r="E35" s="14">
        <v>1075.8499999999999</v>
      </c>
      <c r="F35" s="15">
        <v>7.9000000000000008E-3</v>
      </c>
      <c r="G35" s="15"/>
    </row>
    <row r="36" spans="1:7" x14ac:dyDescent="0.25">
      <c r="A36" s="12" t="s">
        <v>1803</v>
      </c>
      <c r="B36" s="30" t="s">
        <v>1804</v>
      </c>
      <c r="C36" s="30" t="s">
        <v>1208</v>
      </c>
      <c r="D36" s="13">
        <v>97823</v>
      </c>
      <c r="E36" s="14">
        <v>1028.9000000000001</v>
      </c>
      <c r="F36" s="15">
        <v>7.6E-3</v>
      </c>
      <c r="G36" s="15"/>
    </row>
    <row r="37" spans="1:7" x14ac:dyDescent="0.25">
      <c r="A37" s="12" t="s">
        <v>1416</v>
      </c>
      <c r="B37" s="30" t="s">
        <v>1417</v>
      </c>
      <c r="C37" s="30" t="s">
        <v>1183</v>
      </c>
      <c r="D37" s="13">
        <v>359098</v>
      </c>
      <c r="E37" s="14">
        <v>1015.71</v>
      </c>
      <c r="F37" s="15">
        <v>7.4999999999999997E-3</v>
      </c>
      <c r="G37" s="15"/>
    </row>
    <row r="38" spans="1:7" x14ac:dyDescent="0.25">
      <c r="A38" s="12" t="s">
        <v>1199</v>
      </c>
      <c r="B38" s="30" t="s">
        <v>1200</v>
      </c>
      <c r="C38" s="30" t="s">
        <v>1168</v>
      </c>
      <c r="D38" s="13">
        <v>67937</v>
      </c>
      <c r="E38" s="14">
        <v>1002</v>
      </c>
      <c r="F38" s="15">
        <v>7.4000000000000003E-3</v>
      </c>
      <c r="G38" s="15"/>
    </row>
    <row r="39" spans="1:7" x14ac:dyDescent="0.25">
      <c r="A39" s="12" t="s">
        <v>2077</v>
      </c>
      <c r="B39" s="30" t="s">
        <v>2078</v>
      </c>
      <c r="C39" s="30" t="s">
        <v>1310</v>
      </c>
      <c r="D39" s="13">
        <v>14851</v>
      </c>
      <c r="E39" s="14">
        <v>999.51</v>
      </c>
      <c r="F39" s="15">
        <v>7.4000000000000003E-3</v>
      </c>
      <c r="G39" s="15"/>
    </row>
    <row r="40" spans="1:7" x14ac:dyDescent="0.25">
      <c r="A40" s="12" t="s">
        <v>1776</v>
      </c>
      <c r="B40" s="30" t="s">
        <v>1777</v>
      </c>
      <c r="C40" s="30" t="s">
        <v>1345</v>
      </c>
      <c r="D40" s="13">
        <v>31417</v>
      </c>
      <c r="E40" s="14">
        <v>991.32</v>
      </c>
      <c r="F40" s="15">
        <v>7.3000000000000001E-3</v>
      </c>
      <c r="G40" s="15"/>
    </row>
    <row r="41" spans="1:7" x14ac:dyDescent="0.25">
      <c r="A41" s="12" t="s">
        <v>1801</v>
      </c>
      <c r="B41" s="30" t="s">
        <v>1802</v>
      </c>
      <c r="C41" s="30" t="s">
        <v>1168</v>
      </c>
      <c r="D41" s="13">
        <v>183848</v>
      </c>
      <c r="E41" s="14">
        <v>965.48</v>
      </c>
      <c r="F41" s="15">
        <v>7.1000000000000004E-3</v>
      </c>
      <c r="G41" s="15"/>
    </row>
    <row r="42" spans="1:7" x14ac:dyDescent="0.25">
      <c r="A42" s="12" t="s">
        <v>1862</v>
      </c>
      <c r="B42" s="30" t="s">
        <v>1863</v>
      </c>
      <c r="C42" s="30" t="s">
        <v>1491</v>
      </c>
      <c r="D42" s="13">
        <v>34107</v>
      </c>
      <c r="E42" s="14">
        <v>941.59</v>
      </c>
      <c r="F42" s="15">
        <v>7.0000000000000001E-3</v>
      </c>
      <c r="G42" s="15"/>
    </row>
    <row r="43" spans="1:7" x14ac:dyDescent="0.25">
      <c r="A43" s="12" t="s">
        <v>1404</v>
      </c>
      <c r="B43" s="30" t="s">
        <v>1405</v>
      </c>
      <c r="C43" s="30" t="s">
        <v>1240</v>
      </c>
      <c r="D43" s="13">
        <v>56676</v>
      </c>
      <c r="E43" s="14">
        <v>918.75</v>
      </c>
      <c r="F43" s="15">
        <v>6.7999999999999996E-3</v>
      </c>
      <c r="G43" s="15"/>
    </row>
    <row r="44" spans="1:7" x14ac:dyDescent="0.25">
      <c r="A44" s="12" t="s">
        <v>1774</v>
      </c>
      <c r="B44" s="30" t="s">
        <v>1775</v>
      </c>
      <c r="C44" s="30" t="s">
        <v>1240</v>
      </c>
      <c r="D44" s="13">
        <v>14197</v>
      </c>
      <c r="E44" s="14">
        <v>912.05</v>
      </c>
      <c r="F44" s="15">
        <v>6.7000000000000002E-3</v>
      </c>
      <c r="G44" s="15"/>
    </row>
    <row r="45" spans="1:7" x14ac:dyDescent="0.25">
      <c r="A45" s="12" t="s">
        <v>1780</v>
      </c>
      <c r="B45" s="30" t="s">
        <v>1781</v>
      </c>
      <c r="C45" s="30" t="s">
        <v>1183</v>
      </c>
      <c r="D45" s="13">
        <v>84031</v>
      </c>
      <c r="E45" s="14">
        <v>905.73</v>
      </c>
      <c r="F45" s="15">
        <v>6.7000000000000002E-3</v>
      </c>
      <c r="G45" s="15"/>
    </row>
    <row r="46" spans="1:7" x14ac:dyDescent="0.25">
      <c r="A46" s="12" t="s">
        <v>1506</v>
      </c>
      <c r="B46" s="30" t="s">
        <v>1507</v>
      </c>
      <c r="C46" s="30" t="s">
        <v>1221</v>
      </c>
      <c r="D46" s="13">
        <v>154272</v>
      </c>
      <c r="E46" s="14">
        <v>905.11</v>
      </c>
      <c r="F46" s="15">
        <v>6.7000000000000002E-3</v>
      </c>
      <c r="G46" s="15"/>
    </row>
    <row r="47" spans="1:7" x14ac:dyDescent="0.25">
      <c r="A47" s="12" t="s">
        <v>1860</v>
      </c>
      <c r="B47" s="30" t="s">
        <v>1861</v>
      </c>
      <c r="C47" s="30" t="s">
        <v>1198</v>
      </c>
      <c r="D47" s="13">
        <v>53582</v>
      </c>
      <c r="E47" s="14">
        <v>841.53</v>
      </c>
      <c r="F47" s="15">
        <v>6.1999999999999998E-3</v>
      </c>
      <c r="G47" s="15"/>
    </row>
    <row r="48" spans="1:7" x14ac:dyDescent="0.25">
      <c r="A48" s="12" t="s">
        <v>1898</v>
      </c>
      <c r="B48" s="30" t="s">
        <v>1899</v>
      </c>
      <c r="C48" s="30" t="s">
        <v>1859</v>
      </c>
      <c r="D48" s="13">
        <v>40167</v>
      </c>
      <c r="E48" s="14">
        <v>837.44</v>
      </c>
      <c r="F48" s="15">
        <v>6.1999999999999998E-3</v>
      </c>
      <c r="G48" s="15"/>
    </row>
    <row r="49" spans="1:7" x14ac:dyDescent="0.25">
      <c r="A49" s="12" t="s">
        <v>1394</v>
      </c>
      <c r="B49" s="30" t="s">
        <v>1395</v>
      </c>
      <c r="C49" s="30" t="s">
        <v>1214</v>
      </c>
      <c r="D49" s="13">
        <v>21770</v>
      </c>
      <c r="E49" s="14">
        <v>825.61</v>
      </c>
      <c r="F49" s="15">
        <v>6.1000000000000004E-3</v>
      </c>
      <c r="G49" s="15"/>
    </row>
    <row r="50" spans="1:7" x14ac:dyDescent="0.25">
      <c r="A50" s="12" t="s">
        <v>1868</v>
      </c>
      <c r="B50" s="30" t="s">
        <v>1869</v>
      </c>
      <c r="C50" s="30" t="s">
        <v>1301</v>
      </c>
      <c r="D50" s="13">
        <v>49502</v>
      </c>
      <c r="E50" s="14">
        <v>766.07</v>
      </c>
      <c r="F50" s="15">
        <v>5.7000000000000002E-3</v>
      </c>
      <c r="G50" s="15"/>
    </row>
    <row r="51" spans="1:7" x14ac:dyDescent="0.25">
      <c r="A51" s="12" t="s">
        <v>1821</v>
      </c>
      <c r="B51" s="30" t="s">
        <v>1822</v>
      </c>
      <c r="C51" s="30" t="s">
        <v>1208</v>
      </c>
      <c r="D51" s="13">
        <v>18120</v>
      </c>
      <c r="E51" s="14">
        <v>755.52</v>
      </c>
      <c r="F51" s="15">
        <v>5.5999999999999999E-3</v>
      </c>
      <c r="G51" s="15"/>
    </row>
    <row r="52" spans="1:7" x14ac:dyDescent="0.25">
      <c r="A52" s="12" t="s">
        <v>1498</v>
      </c>
      <c r="B52" s="30" t="s">
        <v>1499</v>
      </c>
      <c r="C52" s="30" t="s">
        <v>1208</v>
      </c>
      <c r="D52" s="13">
        <v>46433</v>
      </c>
      <c r="E52" s="14">
        <v>740.05</v>
      </c>
      <c r="F52" s="15">
        <v>5.4999999999999997E-3</v>
      </c>
      <c r="G52" s="15"/>
    </row>
    <row r="53" spans="1:7" x14ac:dyDescent="0.25">
      <c r="A53" s="12" t="s">
        <v>1396</v>
      </c>
      <c r="B53" s="30" t="s">
        <v>1397</v>
      </c>
      <c r="C53" s="30" t="s">
        <v>1198</v>
      </c>
      <c r="D53" s="13">
        <v>8540</v>
      </c>
      <c r="E53" s="14">
        <v>737.03</v>
      </c>
      <c r="F53" s="15">
        <v>5.4000000000000003E-3</v>
      </c>
      <c r="G53" s="15"/>
    </row>
    <row r="54" spans="1:7" x14ac:dyDescent="0.25">
      <c r="A54" s="12" t="s">
        <v>1275</v>
      </c>
      <c r="B54" s="30" t="s">
        <v>1854</v>
      </c>
      <c r="C54" s="30" t="s">
        <v>1214</v>
      </c>
      <c r="D54" s="13">
        <v>115000</v>
      </c>
      <c r="E54" s="14">
        <v>727.09</v>
      </c>
      <c r="F54" s="15">
        <v>5.4000000000000003E-3</v>
      </c>
      <c r="G54" s="15"/>
    </row>
    <row r="55" spans="1:7" x14ac:dyDescent="0.25">
      <c r="A55" s="12" t="s">
        <v>1805</v>
      </c>
      <c r="B55" s="30" t="s">
        <v>1806</v>
      </c>
      <c r="C55" s="30" t="s">
        <v>1301</v>
      </c>
      <c r="D55" s="13">
        <v>17514</v>
      </c>
      <c r="E55" s="14">
        <v>726.94</v>
      </c>
      <c r="F55" s="15">
        <v>5.4000000000000003E-3</v>
      </c>
      <c r="G55" s="15"/>
    </row>
    <row r="56" spans="1:7" x14ac:dyDescent="0.25">
      <c r="A56" s="12" t="s">
        <v>1475</v>
      </c>
      <c r="B56" s="30" t="s">
        <v>1476</v>
      </c>
      <c r="C56" s="30" t="s">
        <v>1266</v>
      </c>
      <c r="D56" s="13">
        <v>41972</v>
      </c>
      <c r="E56" s="14">
        <v>718.46</v>
      </c>
      <c r="F56" s="15">
        <v>5.3E-3</v>
      </c>
      <c r="G56" s="15"/>
    </row>
    <row r="57" spans="1:7" x14ac:dyDescent="0.25">
      <c r="A57" s="12" t="s">
        <v>1206</v>
      </c>
      <c r="B57" s="30" t="s">
        <v>1207</v>
      </c>
      <c r="C57" s="30" t="s">
        <v>1208</v>
      </c>
      <c r="D57" s="13">
        <v>157558</v>
      </c>
      <c r="E57" s="14">
        <v>696.49</v>
      </c>
      <c r="F57" s="15">
        <v>5.1000000000000004E-3</v>
      </c>
      <c r="G57" s="15"/>
    </row>
    <row r="58" spans="1:7" x14ac:dyDescent="0.25">
      <c r="A58" s="12" t="s">
        <v>1864</v>
      </c>
      <c r="B58" s="30" t="s">
        <v>1865</v>
      </c>
      <c r="C58" s="30" t="s">
        <v>1221</v>
      </c>
      <c r="D58" s="13">
        <v>322656</v>
      </c>
      <c r="E58" s="14">
        <v>680</v>
      </c>
      <c r="F58" s="15">
        <v>5.0000000000000001E-3</v>
      </c>
      <c r="G58" s="15"/>
    </row>
    <row r="59" spans="1:7" x14ac:dyDescent="0.25">
      <c r="A59" s="12" t="s">
        <v>2027</v>
      </c>
      <c r="B59" s="30" t="s">
        <v>2028</v>
      </c>
      <c r="C59" s="30" t="s">
        <v>1221</v>
      </c>
      <c r="D59" s="13">
        <v>387345</v>
      </c>
      <c r="E59" s="14">
        <v>652.67999999999995</v>
      </c>
      <c r="F59" s="15">
        <v>4.7999999999999996E-3</v>
      </c>
      <c r="G59" s="15"/>
    </row>
    <row r="60" spans="1:7" x14ac:dyDescent="0.25">
      <c r="A60" s="12" t="s">
        <v>1217</v>
      </c>
      <c r="B60" s="30" t="s">
        <v>1218</v>
      </c>
      <c r="C60" s="30" t="s">
        <v>1208</v>
      </c>
      <c r="D60" s="13">
        <v>162776</v>
      </c>
      <c r="E60" s="14">
        <v>652.24</v>
      </c>
      <c r="F60" s="15">
        <v>4.7999999999999996E-3</v>
      </c>
      <c r="G60" s="15"/>
    </row>
    <row r="61" spans="1:7" x14ac:dyDescent="0.25">
      <c r="A61" s="12" t="s">
        <v>2232</v>
      </c>
      <c r="B61" s="30" t="s">
        <v>2233</v>
      </c>
      <c r="C61" s="30" t="s">
        <v>1221</v>
      </c>
      <c r="D61" s="13">
        <v>300000</v>
      </c>
      <c r="E61" s="14">
        <v>650.70000000000005</v>
      </c>
      <c r="F61" s="15">
        <v>4.7999999999999996E-3</v>
      </c>
      <c r="G61" s="15"/>
    </row>
    <row r="62" spans="1:7" x14ac:dyDescent="0.25">
      <c r="A62" s="12" t="s">
        <v>2031</v>
      </c>
      <c r="B62" s="30" t="s">
        <v>2032</v>
      </c>
      <c r="C62" s="30" t="s">
        <v>1453</v>
      </c>
      <c r="D62" s="13">
        <v>100000</v>
      </c>
      <c r="E62" s="14">
        <v>629.75</v>
      </c>
      <c r="F62" s="15">
        <v>4.7000000000000002E-3</v>
      </c>
      <c r="G62" s="15"/>
    </row>
    <row r="63" spans="1:7" x14ac:dyDescent="0.25">
      <c r="A63" s="12" t="s">
        <v>1544</v>
      </c>
      <c r="B63" s="30" t="s">
        <v>1545</v>
      </c>
      <c r="C63" s="30" t="s">
        <v>1240</v>
      </c>
      <c r="D63" s="13">
        <v>22973</v>
      </c>
      <c r="E63" s="14">
        <v>612.48</v>
      </c>
      <c r="F63" s="15">
        <v>4.4999999999999997E-3</v>
      </c>
      <c r="G63" s="15"/>
    </row>
    <row r="64" spans="1:7" x14ac:dyDescent="0.25">
      <c r="A64" s="12" t="s">
        <v>2023</v>
      </c>
      <c r="B64" s="30" t="s">
        <v>2024</v>
      </c>
      <c r="C64" s="30" t="s">
        <v>1859</v>
      </c>
      <c r="D64" s="13">
        <v>20627</v>
      </c>
      <c r="E64" s="14">
        <v>609.66</v>
      </c>
      <c r="F64" s="15">
        <v>4.4999999999999997E-3</v>
      </c>
      <c r="G64" s="15"/>
    </row>
    <row r="65" spans="1:7" x14ac:dyDescent="0.25">
      <c r="A65" s="12" t="s">
        <v>1238</v>
      </c>
      <c r="B65" s="30" t="s">
        <v>1239</v>
      </c>
      <c r="C65" s="30" t="s">
        <v>1240</v>
      </c>
      <c r="D65" s="13">
        <v>58749</v>
      </c>
      <c r="E65" s="14">
        <v>604</v>
      </c>
      <c r="F65" s="15">
        <v>4.4999999999999997E-3</v>
      </c>
      <c r="G65" s="15"/>
    </row>
    <row r="66" spans="1:7" x14ac:dyDescent="0.25">
      <c r="A66" s="12" t="s">
        <v>1236</v>
      </c>
      <c r="B66" s="30" t="s">
        <v>1237</v>
      </c>
      <c r="C66" s="30" t="s">
        <v>1226</v>
      </c>
      <c r="D66" s="13">
        <v>420000</v>
      </c>
      <c r="E66" s="14">
        <v>591.57000000000005</v>
      </c>
      <c r="F66" s="15">
        <v>4.4000000000000003E-3</v>
      </c>
      <c r="G66" s="15"/>
    </row>
    <row r="67" spans="1:7" x14ac:dyDescent="0.25">
      <c r="A67" s="12" t="s">
        <v>2214</v>
      </c>
      <c r="B67" s="30" t="s">
        <v>2215</v>
      </c>
      <c r="C67" s="30" t="s">
        <v>1292</v>
      </c>
      <c r="D67" s="13">
        <v>30819</v>
      </c>
      <c r="E67" s="14">
        <v>590.85</v>
      </c>
      <c r="F67" s="15">
        <v>4.4000000000000003E-3</v>
      </c>
      <c r="G67" s="15"/>
    </row>
    <row r="68" spans="1:7" x14ac:dyDescent="0.25">
      <c r="A68" s="12" t="s">
        <v>1382</v>
      </c>
      <c r="B68" s="30" t="s">
        <v>1383</v>
      </c>
      <c r="C68" s="30" t="s">
        <v>1208</v>
      </c>
      <c r="D68" s="13">
        <v>500000</v>
      </c>
      <c r="E68" s="14">
        <v>582.25</v>
      </c>
      <c r="F68" s="15">
        <v>4.3E-3</v>
      </c>
      <c r="G68" s="15"/>
    </row>
    <row r="69" spans="1:7" x14ac:dyDescent="0.25">
      <c r="A69" s="12" t="s">
        <v>1184</v>
      </c>
      <c r="B69" s="30" t="s">
        <v>1185</v>
      </c>
      <c r="C69" s="30" t="s">
        <v>1168</v>
      </c>
      <c r="D69" s="13">
        <v>219209</v>
      </c>
      <c r="E69" s="14">
        <v>581.89</v>
      </c>
      <c r="F69" s="15">
        <v>4.3E-3</v>
      </c>
      <c r="G69" s="15"/>
    </row>
    <row r="70" spans="1:7" x14ac:dyDescent="0.25">
      <c r="A70" s="12" t="s">
        <v>1928</v>
      </c>
      <c r="B70" s="30" t="s">
        <v>1929</v>
      </c>
      <c r="C70" s="30" t="s">
        <v>1367</v>
      </c>
      <c r="D70" s="13">
        <v>50010</v>
      </c>
      <c r="E70" s="14">
        <v>541.80999999999995</v>
      </c>
      <c r="F70" s="15">
        <v>4.0000000000000001E-3</v>
      </c>
      <c r="G70" s="15"/>
    </row>
    <row r="71" spans="1:7" x14ac:dyDescent="0.25">
      <c r="A71" s="12" t="s">
        <v>1277</v>
      </c>
      <c r="B71" s="30" t="s">
        <v>1278</v>
      </c>
      <c r="C71" s="30" t="s">
        <v>1240</v>
      </c>
      <c r="D71" s="13">
        <v>10567</v>
      </c>
      <c r="E71" s="14">
        <v>541.80999999999995</v>
      </c>
      <c r="F71" s="15">
        <v>4.0000000000000001E-3</v>
      </c>
      <c r="G71" s="15"/>
    </row>
    <row r="72" spans="1:7" x14ac:dyDescent="0.25">
      <c r="A72" s="12" t="s">
        <v>1914</v>
      </c>
      <c r="B72" s="30" t="s">
        <v>1915</v>
      </c>
      <c r="C72" s="30" t="s">
        <v>1208</v>
      </c>
      <c r="D72" s="13">
        <v>428535</v>
      </c>
      <c r="E72" s="14">
        <v>512.53</v>
      </c>
      <c r="F72" s="15">
        <v>3.8E-3</v>
      </c>
      <c r="G72" s="15"/>
    </row>
    <row r="73" spans="1:7" x14ac:dyDescent="0.25">
      <c r="A73" s="12" t="s">
        <v>1496</v>
      </c>
      <c r="B73" s="30" t="s">
        <v>1497</v>
      </c>
      <c r="C73" s="30" t="s">
        <v>1240</v>
      </c>
      <c r="D73" s="13">
        <v>34108</v>
      </c>
      <c r="E73" s="14">
        <v>504.92</v>
      </c>
      <c r="F73" s="15">
        <v>3.7000000000000002E-3</v>
      </c>
      <c r="G73" s="15"/>
    </row>
    <row r="74" spans="1:7" x14ac:dyDescent="0.25">
      <c r="A74" s="12" t="s">
        <v>1508</v>
      </c>
      <c r="B74" s="30" t="s">
        <v>1509</v>
      </c>
      <c r="C74" s="30" t="s">
        <v>1205</v>
      </c>
      <c r="D74" s="13">
        <v>100000</v>
      </c>
      <c r="E74" s="14">
        <v>503.85</v>
      </c>
      <c r="F74" s="15">
        <v>3.7000000000000002E-3</v>
      </c>
      <c r="G74" s="15"/>
    </row>
    <row r="75" spans="1:7" x14ac:dyDescent="0.25">
      <c r="A75" s="12" t="s">
        <v>2281</v>
      </c>
      <c r="B75" s="30" t="s">
        <v>2282</v>
      </c>
      <c r="C75" s="30" t="s">
        <v>1240</v>
      </c>
      <c r="D75" s="13">
        <v>144480</v>
      </c>
      <c r="E75" s="14">
        <v>497.01</v>
      </c>
      <c r="F75" s="15">
        <v>3.7000000000000002E-3</v>
      </c>
      <c r="G75" s="15"/>
    </row>
    <row r="76" spans="1:7" x14ac:dyDescent="0.25">
      <c r="A76" s="12" t="s">
        <v>1857</v>
      </c>
      <c r="B76" s="30" t="s">
        <v>1858</v>
      </c>
      <c r="C76" s="30" t="s">
        <v>1859</v>
      </c>
      <c r="D76" s="13">
        <v>79973</v>
      </c>
      <c r="E76" s="14">
        <v>469.64</v>
      </c>
      <c r="F76" s="15">
        <v>3.5000000000000001E-3</v>
      </c>
      <c r="G76" s="15"/>
    </row>
    <row r="77" spans="1:7" x14ac:dyDescent="0.25">
      <c r="A77" s="12" t="s">
        <v>1908</v>
      </c>
      <c r="B77" s="30" t="s">
        <v>1909</v>
      </c>
      <c r="C77" s="30" t="s">
        <v>1240</v>
      </c>
      <c r="D77" s="13">
        <v>30764</v>
      </c>
      <c r="E77" s="14">
        <v>447.92</v>
      </c>
      <c r="F77" s="15">
        <v>3.3E-3</v>
      </c>
      <c r="G77" s="15"/>
    </row>
    <row r="78" spans="1:7" x14ac:dyDescent="0.25">
      <c r="A78" s="12" t="s">
        <v>1819</v>
      </c>
      <c r="B78" s="30" t="s">
        <v>1820</v>
      </c>
      <c r="C78" s="30" t="s">
        <v>1250</v>
      </c>
      <c r="D78" s="13">
        <v>174311</v>
      </c>
      <c r="E78" s="14">
        <v>447.11</v>
      </c>
      <c r="F78" s="15">
        <v>3.3E-3</v>
      </c>
      <c r="G78" s="15"/>
    </row>
    <row r="79" spans="1:7" x14ac:dyDescent="0.25">
      <c r="A79" s="12" t="s">
        <v>1922</v>
      </c>
      <c r="B79" s="30" t="s">
        <v>1923</v>
      </c>
      <c r="C79" s="30" t="s">
        <v>1240</v>
      </c>
      <c r="D79" s="13">
        <v>19953</v>
      </c>
      <c r="E79" s="14">
        <v>440.56</v>
      </c>
      <c r="F79" s="15">
        <v>3.3E-3</v>
      </c>
      <c r="G79" s="15"/>
    </row>
    <row r="80" spans="1:7" x14ac:dyDescent="0.25">
      <c r="A80" s="12" t="s">
        <v>1916</v>
      </c>
      <c r="B80" s="30" t="s">
        <v>1917</v>
      </c>
      <c r="C80" s="30" t="s">
        <v>1208</v>
      </c>
      <c r="D80" s="13">
        <v>50000</v>
      </c>
      <c r="E80" s="14">
        <v>434.1</v>
      </c>
      <c r="F80" s="15">
        <v>3.2000000000000002E-3</v>
      </c>
      <c r="G80" s="15"/>
    </row>
    <row r="81" spans="1:7" x14ac:dyDescent="0.25">
      <c r="A81" s="12" t="s">
        <v>2240</v>
      </c>
      <c r="B81" s="30" t="s">
        <v>2241</v>
      </c>
      <c r="C81" s="30" t="s">
        <v>1214</v>
      </c>
      <c r="D81" s="13">
        <v>60000</v>
      </c>
      <c r="E81" s="14">
        <v>431.79</v>
      </c>
      <c r="F81" s="15">
        <v>3.2000000000000002E-3</v>
      </c>
      <c r="G81" s="15"/>
    </row>
    <row r="82" spans="1:7" x14ac:dyDescent="0.25">
      <c r="A82" s="12" t="s">
        <v>1536</v>
      </c>
      <c r="B82" s="30" t="s">
        <v>1537</v>
      </c>
      <c r="C82" s="30" t="s">
        <v>1331</v>
      </c>
      <c r="D82" s="13">
        <v>3900</v>
      </c>
      <c r="E82" s="14">
        <v>385.8</v>
      </c>
      <c r="F82" s="15">
        <v>2.8999999999999998E-3</v>
      </c>
      <c r="G82" s="15"/>
    </row>
    <row r="83" spans="1:7" x14ac:dyDescent="0.25">
      <c r="A83" s="12" t="s">
        <v>2264</v>
      </c>
      <c r="B83" s="30" t="s">
        <v>2265</v>
      </c>
      <c r="C83" s="30" t="s">
        <v>1240</v>
      </c>
      <c r="D83" s="13">
        <v>71676</v>
      </c>
      <c r="E83" s="14">
        <v>379.09</v>
      </c>
      <c r="F83" s="15">
        <v>2.8E-3</v>
      </c>
      <c r="G83" s="15"/>
    </row>
    <row r="84" spans="1:7" x14ac:dyDescent="0.25">
      <c r="A84" s="12" t="s">
        <v>2279</v>
      </c>
      <c r="B84" s="30" t="s">
        <v>2280</v>
      </c>
      <c r="C84" s="30" t="s">
        <v>1221</v>
      </c>
      <c r="D84" s="13">
        <v>83320</v>
      </c>
      <c r="E84" s="14">
        <v>365.11</v>
      </c>
      <c r="F84" s="15">
        <v>2.7000000000000001E-3</v>
      </c>
      <c r="G84" s="15"/>
    </row>
    <row r="85" spans="1:7" x14ac:dyDescent="0.25">
      <c r="A85" s="12" t="s">
        <v>1817</v>
      </c>
      <c r="B85" s="30" t="s">
        <v>1818</v>
      </c>
      <c r="C85" s="30" t="s">
        <v>1491</v>
      </c>
      <c r="D85" s="13">
        <v>10400</v>
      </c>
      <c r="E85" s="14">
        <v>26.34</v>
      </c>
      <c r="F85" s="15">
        <v>2.0000000000000001E-4</v>
      </c>
      <c r="G85" s="15"/>
    </row>
    <row r="86" spans="1:7" x14ac:dyDescent="0.25">
      <c r="A86" s="16" t="s">
        <v>124</v>
      </c>
      <c r="B86" s="31"/>
      <c r="C86" s="31"/>
      <c r="D86" s="17"/>
      <c r="E86" s="37">
        <v>98254.02</v>
      </c>
      <c r="F86" s="38">
        <v>0.72599999999999998</v>
      </c>
      <c r="G86" s="20"/>
    </row>
    <row r="87" spans="1:7" x14ac:dyDescent="0.25">
      <c r="A87" s="16" t="s">
        <v>1546</v>
      </c>
      <c r="B87" s="30"/>
      <c r="C87" s="30"/>
      <c r="D87" s="13"/>
      <c r="E87" s="14"/>
      <c r="F87" s="15"/>
      <c r="G87" s="15"/>
    </row>
    <row r="88" spans="1:7" x14ac:dyDescent="0.25">
      <c r="A88" s="16" t="s">
        <v>124</v>
      </c>
      <c r="B88" s="30"/>
      <c r="C88" s="30"/>
      <c r="D88" s="13"/>
      <c r="E88" s="39" t="s">
        <v>118</v>
      </c>
      <c r="F88" s="40" t="s">
        <v>118</v>
      </c>
      <c r="G88" s="15"/>
    </row>
    <row r="89" spans="1:7" x14ac:dyDescent="0.25">
      <c r="A89" s="21" t="s">
        <v>156</v>
      </c>
      <c r="B89" s="32"/>
      <c r="C89" s="32"/>
      <c r="D89" s="22"/>
      <c r="E89" s="27">
        <v>98254.02</v>
      </c>
      <c r="F89" s="28">
        <v>0.72599999999999998</v>
      </c>
      <c r="G89" s="20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16" t="s">
        <v>1547</v>
      </c>
      <c r="B91" s="30"/>
      <c r="C91" s="30"/>
      <c r="D91" s="13"/>
      <c r="E91" s="14"/>
      <c r="F91" s="15"/>
      <c r="G91" s="15"/>
    </row>
    <row r="92" spans="1:7" x14ac:dyDescent="0.25">
      <c r="A92" s="16" t="s">
        <v>1548</v>
      </c>
      <c r="B92" s="30"/>
      <c r="C92" s="30"/>
      <c r="D92" s="13"/>
      <c r="E92" s="14"/>
      <c r="F92" s="15"/>
      <c r="G92" s="15"/>
    </row>
    <row r="93" spans="1:7" x14ac:dyDescent="0.25">
      <c r="A93" s="12" t="s">
        <v>1826</v>
      </c>
      <c r="B93" s="30"/>
      <c r="C93" s="30" t="s">
        <v>1827</v>
      </c>
      <c r="D93" s="13">
        <v>9500</v>
      </c>
      <c r="E93" s="14">
        <v>2105.25</v>
      </c>
      <c r="F93" s="15">
        <v>1.5556E-2</v>
      </c>
      <c r="G93" s="15"/>
    </row>
    <row r="94" spans="1:7" x14ac:dyDescent="0.25">
      <c r="A94" s="12" t="s">
        <v>2294</v>
      </c>
      <c r="B94" s="30"/>
      <c r="C94" s="30" t="s">
        <v>1827</v>
      </c>
      <c r="D94" s="13">
        <v>3300</v>
      </c>
      <c r="E94" s="14">
        <v>1536.04</v>
      </c>
      <c r="F94" s="15">
        <v>1.1350000000000001E-2</v>
      </c>
      <c r="G94" s="15"/>
    </row>
    <row r="95" spans="1:7" x14ac:dyDescent="0.25">
      <c r="A95" s="16" t="s">
        <v>124</v>
      </c>
      <c r="B95" s="31"/>
      <c r="C95" s="31"/>
      <c r="D95" s="17"/>
      <c r="E95" s="37">
        <v>3641.29</v>
      </c>
      <c r="F95" s="38">
        <v>2.6905999999999999E-2</v>
      </c>
      <c r="G95" s="20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2"/>
      <c r="B98" s="30"/>
      <c r="C98" s="30"/>
      <c r="D98" s="13"/>
      <c r="E98" s="14"/>
      <c r="F98" s="15"/>
      <c r="G98" s="15"/>
    </row>
    <row r="99" spans="1:7" x14ac:dyDescent="0.25">
      <c r="A99" s="21" t="s">
        <v>156</v>
      </c>
      <c r="B99" s="32"/>
      <c r="C99" s="32"/>
      <c r="D99" s="22"/>
      <c r="E99" s="18">
        <v>3641.29</v>
      </c>
      <c r="F99" s="19">
        <v>2.6905999999999999E-2</v>
      </c>
      <c r="G99" s="20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16" t="s">
        <v>209</v>
      </c>
      <c r="B101" s="30"/>
      <c r="C101" s="30"/>
      <c r="D101" s="13"/>
      <c r="E101" s="14"/>
      <c r="F101" s="15"/>
      <c r="G101" s="15"/>
    </row>
    <row r="102" spans="1:7" x14ac:dyDescent="0.25">
      <c r="A102" s="16" t="s">
        <v>210</v>
      </c>
      <c r="B102" s="30"/>
      <c r="C102" s="30"/>
      <c r="D102" s="13"/>
      <c r="E102" s="14"/>
      <c r="F102" s="15"/>
      <c r="G102" s="15"/>
    </row>
    <row r="103" spans="1:7" x14ac:dyDescent="0.25">
      <c r="A103" s="12" t="s">
        <v>989</v>
      </c>
      <c r="B103" s="30" t="s">
        <v>990</v>
      </c>
      <c r="C103" s="30" t="s">
        <v>227</v>
      </c>
      <c r="D103" s="13">
        <v>2500000</v>
      </c>
      <c r="E103" s="14">
        <v>2488.11</v>
      </c>
      <c r="F103" s="15">
        <v>1.84E-2</v>
      </c>
      <c r="G103" s="15">
        <v>7.8070000000000001E-2</v>
      </c>
    </row>
    <row r="104" spans="1:7" x14ac:dyDescent="0.25">
      <c r="A104" s="12" t="s">
        <v>760</v>
      </c>
      <c r="B104" s="30" t="s">
        <v>761</v>
      </c>
      <c r="C104" s="30" t="s">
        <v>216</v>
      </c>
      <c r="D104" s="13">
        <v>2000000</v>
      </c>
      <c r="E104" s="14">
        <v>1990.29</v>
      </c>
      <c r="F104" s="15">
        <v>1.47E-2</v>
      </c>
      <c r="G104" s="15">
        <v>7.6950000000000005E-2</v>
      </c>
    </row>
    <row r="105" spans="1:7" x14ac:dyDescent="0.25">
      <c r="A105" s="16" t="s">
        <v>124</v>
      </c>
      <c r="B105" s="31"/>
      <c r="C105" s="31"/>
      <c r="D105" s="17"/>
      <c r="E105" s="37">
        <v>4478.3999999999996</v>
      </c>
      <c r="F105" s="38">
        <v>3.3099999999999997E-2</v>
      </c>
      <c r="G105" s="20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16" t="s">
        <v>444</v>
      </c>
      <c r="B107" s="30"/>
      <c r="C107" s="30"/>
      <c r="D107" s="13"/>
      <c r="E107" s="14"/>
      <c r="F107" s="15"/>
      <c r="G107" s="15"/>
    </row>
    <row r="108" spans="1:7" x14ac:dyDescent="0.25">
      <c r="A108" s="12" t="s">
        <v>700</v>
      </c>
      <c r="B108" s="30" t="s">
        <v>701</v>
      </c>
      <c r="C108" s="30" t="s">
        <v>123</v>
      </c>
      <c r="D108" s="13">
        <v>15000000</v>
      </c>
      <c r="E108" s="14">
        <v>14999.76</v>
      </c>
      <c r="F108" s="15">
        <v>0.1108</v>
      </c>
      <c r="G108" s="15">
        <v>7.1820207656000001E-2</v>
      </c>
    </row>
    <row r="109" spans="1:7" x14ac:dyDescent="0.25">
      <c r="A109" s="12" t="s">
        <v>880</v>
      </c>
      <c r="B109" s="30" t="s">
        <v>881</v>
      </c>
      <c r="C109" s="30" t="s">
        <v>123</v>
      </c>
      <c r="D109" s="13">
        <v>3850000</v>
      </c>
      <c r="E109" s="14">
        <v>3876.56</v>
      </c>
      <c r="F109" s="15">
        <v>2.86E-2</v>
      </c>
      <c r="G109" s="15">
        <v>7.2031416710000004E-2</v>
      </c>
    </row>
    <row r="110" spans="1:7" x14ac:dyDescent="0.25">
      <c r="A110" s="12" t="s">
        <v>445</v>
      </c>
      <c r="B110" s="30" t="s">
        <v>446</v>
      </c>
      <c r="C110" s="30" t="s">
        <v>123</v>
      </c>
      <c r="D110" s="13">
        <v>3500000</v>
      </c>
      <c r="E110" s="14">
        <v>3501.69</v>
      </c>
      <c r="F110" s="15">
        <v>2.5899999999999999E-2</v>
      </c>
      <c r="G110" s="15">
        <v>7.2113214041000004E-2</v>
      </c>
    </row>
    <row r="111" spans="1:7" x14ac:dyDescent="0.25">
      <c r="A111" s="16" t="s">
        <v>124</v>
      </c>
      <c r="B111" s="31"/>
      <c r="C111" s="31"/>
      <c r="D111" s="17"/>
      <c r="E111" s="37">
        <v>22378.01</v>
      </c>
      <c r="F111" s="38">
        <v>0.1653</v>
      </c>
      <c r="G111" s="20"/>
    </row>
    <row r="112" spans="1:7" x14ac:dyDescent="0.25">
      <c r="A112" s="12"/>
      <c r="B112" s="30"/>
      <c r="C112" s="30"/>
      <c r="D112" s="13"/>
      <c r="E112" s="14"/>
      <c r="F112" s="15"/>
      <c r="G112" s="15"/>
    </row>
    <row r="113" spans="1:7" x14ac:dyDescent="0.25">
      <c r="A113" s="16" t="s">
        <v>290</v>
      </c>
      <c r="B113" s="30"/>
      <c r="C113" s="30"/>
      <c r="D113" s="13"/>
      <c r="E113" s="14"/>
      <c r="F113" s="15"/>
      <c r="G113" s="15"/>
    </row>
    <row r="114" spans="1:7" x14ac:dyDescent="0.25">
      <c r="A114" s="16" t="s">
        <v>124</v>
      </c>
      <c r="B114" s="30"/>
      <c r="C114" s="30"/>
      <c r="D114" s="13"/>
      <c r="E114" s="39" t="s">
        <v>118</v>
      </c>
      <c r="F114" s="40" t="s">
        <v>118</v>
      </c>
      <c r="G114" s="15"/>
    </row>
    <row r="115" spans="1:7" x14ac:dyDescent="0.25">
      <c r="A115" s="12"/>
      <c r="B115" s="30"/>
      <c r="C115" s="30"/>
      <c r="D115" s="13"/>
      <c r="E115" s="14"/>
      <c r="F115" s="15"/>
      <c r="G115" s="15"/>
    </row>
    <row r="116" spans="1:7" x14ac:dyDescent="0.25">
      <c r="A116" s="16" t="s">
        <v>291</v>
      </c>
      <c r="B116" s="30"/>
      <c r="C116" s="30"/>
      <c r="D116" s="13"/>
      <c r="E116" s="14"/>
      <c r="F116" s="15"/>
      <c r="G116" s="15"/>
    </row>
    <row r="117" spans="1:7" x14ac:dyDescent="0.25">
      <c r="A117" s="16" t="s">
        <v>124</v>
      </c>
      <c r="B117" s="30"/>
      <c r="C117" s="30"/>
      <c r="D117" s="13"/>
      <c r="E117" s="39" t="s">
        <v>118</v>
      </c>
      <c r="F117" s="40" t="s">
        <v>118</v>
      </c>
      <c r="G117" s="15"/>
    </row>
    <row r="118" spans="1:7" x14ac:dyDescent="0.25">
      <c r="A118" s="12"/>
      <c r="B118" s="30"/>
      <c r="C118" s="30"/>
      <c r="D118" s="13"/>
      <c r="E118" s="14"/>
      <c r="F118" s="15"/>
      <c r="G118" s="15"/>
    </row>
    <row r="119" spans="1:7" x14ac:dyDescent="0.25">
      <c r="A119" s="21" t="s">
        <v>156</v>
      </c>
      <c r="B119" s="32"/>
      <c r="C119" s="32"/>
      <c r="D119" s="22"/>
      <c r="E119" s="18">
        <v>26856.41</v>
      </c>
      <c r="F119" s="19">
        <v>0.19839999999999999</v>
      </c>
      <c r="G119" s="20"/>
    </row>
    <row r="120" spans="1:7" x14ac:dyDescent="0.25">
      <c r="A120" s="12"/>
      <c r="B120" s="30"/>
      <c r="C120" s="30"/>
      <c r="D120" s="13"/>
      <c r="E120" s="14"/>
      <c r="F120" s="15"/>
      <c r="G120" s="15"/>
    </row>
    <row r="121" spans="1:7" x14ac:dyDescent="0.25">
      <c r="A121" s="12"/>
      <c r="B121" s="30"/>
      <c r="C121" s="30"/>
      <c r="D121" s="13"/>
      <c r="E121" s="14"/>
      <c r="F121" s="15"/>
      <c r="G121" s="15"/>
    </row>
    <row r="122" spans="1:7" x14ac:dyDescent="0.25">
      <c r="A122" s="16" t="s">
        <v>844</v>
      </c>
      <c r="B122" s="30"/>
      <c r="C122" s="30"/>
      <c r="D122" s="13"/>
      <c r="E122" s="14"/>
      <c r="F122" s="15"/>
      <c r="G122" s="15"/>
    </row>
    <row r="123" spans="1:7" x14ac:dyDescent="0.25">
      <c r="A123" s="12" t="s">
        <v>1765</v>
      </c>
      <c r="B123" s="30" t="s">
        <v>1766</v>
      </c>
      <c r="C123" s="30"/>
      <c r="D123" s="13">
        <v>13802.0052</v>
      </c>
      <c r="E123" s="14">
        <v>427.56</v>
      </c>
      <c r="F123" s="15">
        <v>3.2000000000000002E-3</v>
      </c>
      <c r="G123" s="15"/>
    </row>
    <row r="124" spans="1:7" x14ac:dyDescent="0.25">
      <c r="A124" s="12" t="s">
        <v>2295</v>
      </c>
      <c r="B124" s="30" t="s">
        <v>2296</v>
      </c>
      <c r="C124" s="30"/>
      <c r="D124" s="13">
        <v>1634279.088</v>
      </c>
      <c r="E124" s="14">
        <v>207.74</v>
      </c>
      <c r="F124" s="15">
        <v>1.5E-3</v>
      </c>
      <c r="G124" s="15"/>
    </row>
    <row r="125" spans="1:7" x14ac:dyDescent="0.25">
      <c r="A125" s="12"/>
      <c r="B125" s="30"/>
      <c r="C125" s="30"/>
      <c r="D125" s="13"/>
      <c r="E125" s="14"/>
      <c r="F125" s="15"/>
      <c r="G125" s="15"/>
    </row>
    <row r="126" spans="1:7" x14ac:dyDescent="0.25">
      <c r="A126" s="21" t="s">
        <v>156</v>
      </c>
      <c r="B126" s="32"/>
      <c r="C126" s="32"/>
      <c r="D126" s="22"/>
      <c r="E126" s="18">
        <v>635.29999999999995</v>
      </c>
      <c r="F126" s="19">
        <v>4.7000000000000002E-3</v>
      </c>
      <c r="G126" s="20"/>
    </row>
    <row r="127" spans="1:7" x14ac:dyDescent="0.25">
      <c r="A127" s="12"/>
      <c r="B127" s="30"/>
      <c r="C127" s="30"/>
      <c r="D127" s="13"/>
      <c r="E127" s="14"/>
      <c r="F127" s="15"/>
      <c r="G127" s="15"/>
    </row>
    <row r="128" spans="1:7" x14ac:dyDescent="0.25">
      <c r="A128" s="16" t="s">
        <v>160</v>
      </c>
      <c r="B128" s="30"/>
      <c r="C128" s="30"/>
      <c r="D128" s="13"/>
      <c r="E128" s="14"/>
      <c r="F128" s="15"/>
      <c r="G128" s="15"/>
    </row>
    <row r="129" spans="1:7" x14ac:dyDescent="0.25">
      <c r="A129" s="12" t="s">
        <v>161</v>
      </c>
      <c r="B129" s="30"/>
      <c r="C129" s="30"/>
      <c r="D129" s="13"/>
      <c r="E129" s="14">
        <v>1403.74</v>
      </c>
      <c r="F129" s="15">
        <v>1.04E-2</v>
      </c>
      <c r="G129" s="15">
        <v>6.6458000000000003E-2</v>
      </c>
    </row>
    <row r="130" spans="1:7" x14ac:dyDescent="0.25">
      <c r="A130" s="16" t="s">
        <v>124</v>
      </c>
      <c r="B130" s="31"/>
      <c r="C130" s="31"/>
      <c r="D130" s="17"/>
      <c r="E130" s="37">
        <v>1403.74</v>
      </c>
      <c r="F130" s="38">
        <v>1.04E-2</v>
      </c>
      <c r="G130" s="20"/>
    </row>
    <row r="131" spans="1:7" x14ac:dyDescent="0.25">
      <c r="A131" s="12"/>
      <c r="B131" s="30"/>
      <c r="C131" s="30"/>
      <c r="D131" s="13"/>
      <c r="E131" s="14"/>
      <c r="F131" s="15"/>
      <c r="G131" s="15"/>
    </row>
    <row r="132" spans="1:7" x14ac:dyDescent="0.25">
      <c r="A132" s="21" t="s">
        <v>156</v>
      </c>
      <c r="B132" s="32"/>
      <c r="C132" s="32"/>
      <c r="D132" s="22"/>
      <c r="E132" s="18">
        <v>1403.74</v>
      </c>
      <c r="F132" s="19">
        <v>1.04E-2</v>
      </c>
      <c r="G132" s="20"/>
    </row>
    <row r="133" spans="1:7" x14ac:dyDescent="0.25">
      <c r="A133" s="12" t="s">
        <v>162</v>
      </c>
      <c r="B133" s="30"/>
      <c r="C133" s="30"/>
      <c r="D133" s="13"/>
      <c r="E133" s="14">
        <v>673.73652770000001</v>
      </c>
      <c r="F133" s="15">
        <v>4.9779999999999998E-3</v>
      </c>
      <c r="G133" s="15"/>
    </row>
    <row r="134" spans="1:7" x14ac:dyDescent="0.25">
      <c r="A134" s="12" t="s">
        <v>163</v>
      </c>
      <c r="B134" s="30"/>
      <c r="C134" s="30"/>
      <c r="D134" s="13"/>
      <c r="E134" s="14">
        <v>7508.5034722999999</v>
      </c>
      <c r="F134" s="15">
        <v>5.5522000000000002E-2</v>
      </c>
      <c r="G134" s="15">
        <v>6.6458000000000003E-2</v>
      </c>
    </row>
    <row r="135" spans="1:7" x14ac:dyDescent="0.25">
      <c r="A135" s="25" t="s">
        <v>164</v>
      </c>
      <c r="B135" s="33"/>
      <c r="C135" s="33"/>
      <c r="D135" s="26"/>
      <c r="E135" s="27">
        <v>135331.71</v>
      </c>
      <c r="F135" s="28">
        <v>1</v>
      </c>
      <c r="G135" s="28"/>
    </row>
    <row r="137" spans="1:7" x14ac:dyDescent="0.25">
      <c r="A137" s="1" t="s">
        <v>1767</v>
      </c>
    </row>
    <row r="138" spans="1:7" x14ac:dyDescent="0.25">
      <c r="A138" s="1" t="s">
        <v>166</v>
      </c>
    </row>
    <row r="140" spans="1:7" x14ac:dyDescent="0.25">
      <c r="A140" s="1" t="s">
        <v>167</v>
      </c>
    </row>
    <row r="141" spans="1:7" x14ac:dyDescent="0.25">
      <c r="A141" s="47" t="s">
        <v>168</v>
      </c>
      <c r="B141" s="34" t="s">
        <v>118</v>
      </c>
    </row>
    <row r="142" spans="1:7" x14ac:dyDescent="0.25">
      <c r="A142" t="s">
        <v>169</v>
      </c>
    </row>
    <row r="143" spans="1:7" x14ac:dyDescent="0.25">
      <c r="A143" t="s">
        <v>170</v>
      </c>
      <c r="B143" t="s">
        <v>171</v>
      </c>
      <c r="C143" t="s">
        <v>171</v>
      </c>
    </row>
    <row r="144" spans="1:7" x14ac:dyDescent="0.25">
      <c r="B144" s="48">
        <v>45322</v>
      </c>
      <c r="C144" s="48">
        <v>45351</v>
      </c>
    </row>
    <row r="145" spans="1:5" x14ac:dyDescent="0.25">
      <c r="A145" t="s">
        <v>175</v>
      </c>
      <c r="B145">
        <v>58.73</v>
      </c>
      <c r="C145">
        <v>60.04</v>
      </c>
      <c r="E145" s="2"/>
    </row>
    <row r="146" spans="1:5" x14ac:dyDescent="0.25">
      <c r="A146" t="s">
        <v>176</v>
      </c>
      <c r="B146">
        <v>30.12</v>
      </c>
      <c r="C146">
        <v>30.62</v>
      </c>
      <c r="E146" s="2"/>
    </row>
    <row r="147" spans="1:5" x14ac:dyDescent="0.25">
      <c r="A147" t="s">
        <v>1875</v>
      </c>
      <c r="B147">
        <v>51.66</v>
      </c>
      <c r="C147">
        <v>52.74</v>
      </c>
      <c r="E147" s="2"/>
    </row>
    <row r="148" spans="1:5" x14ac:dyDescent="0.25">
      <c r="A148" t="s">
        <v>1876</v>
      </c>
      <c r="B148">
        <v>52.65</v>
      </c>
      <c r="C148">
        <v>53.75</v>
      </c>
      <c r="E148" s="2"/>
    </row>
    <row r="149" spans="1:5" x14ac:dyDescent="0.25">
      <c r="A149" t="s">
        <v>657</v>
      </c>
      <c r="B149">
        <v>52.21</v>
      </c>
      <c r="C149">
        <v>53.3</v>
      </c>
      <c r="E149" s="2"/>
    </row>
    <row r="150" spans="1:5" x14ac:dyDescent="0.25">
      <c r="A150" t="s">
        <v>658</v>
      </c>
      <c r="B150">
        <v>25.63</v>
      </c>
      <c r="C150">
        <v>25.99</v>
      </c>
      <c r="E150" s="2"/>
    </row>
    <row r="151" spans="1:5" x14ac:dyDescent="0.25">
      <c r="E151" s="2"/>
    </row>
    <row r="152" spans="1:5" x14ac:dyDescent="0.25">
      <c r="A152" t="s">
        <v>661</v>
      </c>
    </row>
    <row r="154" spans="1:5" x14ac:dyDescent="0.25">
      <c r="A154" s="50" t="s">
        <v>662</v>
      </c>
      <c r="B154" s="50" t="s">
        <v>663</v>
      </c>
      <c r="C154" s="50" t="s">
        <v>664</v>
      </c>
      <c r="D154" s="50" t="s">
        <v>665</v>
      </c>
    </row>
    <row r="155" spans="1:5" x14ac:dyDescent="0.25">
      <c r="A155" s="50" t="s">
        <v>2297</v>
      </c>
      <c r="B155" s="50"/>
      <c r="C155" s="50">
        <v>0.17</v>
      </c>
      <c r="D155" s="50">
        <v>0.17</v>
      </c>
    </row>
    <row r="156" spans="1:5" x14ac:dyDescent="0.25">
      <c r="A156" s="50" t="s">
        <v>2298</v>
      </c>
      <c r="B156" s="50"/>
      <c r="C156" s="50">
        <v>0.17</v>
      </c>
      <c r="D156" s="50">
        <v>0.17</v>
      </c>
    </row>
    <row r="158" spans="1:5" x14ac:dyDescent="0.25">
      <c r="A158" t="s">
        <v>187</v>
      </c>
      <c r="B158" s="34" t="s">
        <v>118</v>
      </c>
    </row>
    <row r="159" spans="1:5" ht="30" customHeight="1" x14ac:dyDescent="0.25">
      <c r="A159" s="47" t="s">
        <v>188</v>
      </c>
      <c r="B159" s="34" t="s">
        <v>118</v>
      </c>
    </row>
    <row r="160" spans="1:5" ht="30" customHeight="1" x14ac:dyDescent="0.25">
      <c r="A160" s="47" t="s">
        <v>189</v>
      </c>
      <c r="B160" s="34" t="s">
        <v>118</v>
      </c>
    </row>
    <row r="161" spans="1:4" x14ac:dyDescent="0.25">
      <c r="A161" t="s">
        <v>1768</v>
      </c>
      <c r="B161" s="49">
        <v>1.3819589999999999</v>
      </c>
    </row>
    <row r="162" spans="1:4" ht="45" customHeight="1" x14ac:dyDescent="0.25">
      <c r="A162" s="47" t="s">
        <v>191</v>
      </c>
      <c r="B162" s="34">
        <v>3641.2885999999999</v>
      </c>
    </row>
    <row r="163" spans="1:4" ht="30" customHeight="1" x14ac:dyDescent="0.25">
      <c r="A163" s="47" t="s">
        <v>192</v>
      </c>
      <c r="B163" s="34" t="s">
        <v>118</v>
      </c>
    </row>
    <row r="164" spans="1:4" ht="30" customHeight="1" x14ac:dyDescent="0.25">
      <c r="A164" s="47" t="s">
        <v>193</v>
      </c>
      <c r="B164" s="34" t="s">
        <v>118</v>
      </c>
    </row>
    <row r="165" spans="1:4" x14ac:dyDescent="0.25">
      <c r="A165" t="s">
        <v>194</v>
      </c>
      <c r="B165" s="34" t="s">
        <v>118</v>
      </c>
    </row>
    <row r="166" spans="1:4" x14ac:dyDescent="0.25">
      <c r="A166" t="s">
        <v>195</v>
      </c>
      <c r="B166" s="34" t="s">
        <v>118</v>
      </c>
    </row>
    <row r="168" spans="1:4" ht="69.95" customHeight="1" x14ac:dyDescent="0.25">
      <c r="A168" s="71" t="s">
        <v>205</v>
      </c>
      <c r="B168" s="71" t="s">
        <v>206</v>
      </c>
      <c r="C168" s="71" t="s">
        <v>5</v>
      </c>
      <c r="D168" s="71" t="s">
        <v>6</v>
      </c>
    </row>
    <row r="169" spans="1:4" ht="69.95" customHeight="1" x14ac:dyDescent="0.25">
      <c r="A169" s="71" t="s">
        <v>2299</v>
      </c>
      <c r="B169" s="71"/>
      <c r="C169" s="71" t="s">
        <v>80</v>
      </c>
      <c r="D16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8"/>
  <sheetViews>
    <sheetView showGridLines="0" workbookViewId="0">
      <pane ySplit="4" topLeftCell="A290" activePane="bottomLeft" state="frozen"/>
      <selection pane="bottomLeft" activeCell="A295" sqref="A295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2300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2301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1933</v>
      </c>
      <c r="B8" s="30" t="s">
        <v>1934</v>
      </c>
      <c r="C8" s="30" t="s">
        <v>1356</v>
      </c>
      <c r="D8" s="13">
        <v>231264</v>
      </c>
      <c r="E8" s="14">
        <v>104.65</v>
      </c>
      <c r="F8" s="15">
        <v>3.0599999999999999E-2</v>
      </c>
      <c r="G8" s="15"/>
    </row>
    <row r="9" spans="1:8" x14ac:dyDescent="0.25">
      <c r="A9" s="12" t="s">
        <v>2302</v>
      </c>
      <c r="B9" s="30" t="s">
        <v>2303</v>
      </c>
      <c r="C9" s="30" t="s">
        <v>1292</v>
      </c>
      <c r="D9" s="13">
        <v>3059</v>
      </c>
      <c r="E9" s="14">
        <v>72.400000000000006</v>
      </c>
      <c r="F9" s="15">
        <v>2.12E-2</v>
      </c>
      <c r="G9" s="15"/>
    </row>
    <row r="10" spans="1:8" x14ac:dyDescent="0.25">
      <c r="A10" s="12" t="s">
        <v>1290</v>
      </c>
      <c r="B10" s="30" t="s">
        <v>1291</v>
      </c>
      <c r="C10" s="30" t="s">
        <v>1292</v>
      </c>
      <c r="D10" s="13">
        <v>1152</v>
      </c>
      <c r="E10" s="14">
        <v>43.36</v>
      </c>
      <c r="F10" s="15">
        <v>1.2699999999999999E-2</v>
      </c>
      <c r="G10" s="15"/>
    </row>
    <row r="11" spans="1:8" x14ac:dyDescent="0.25">
      <c r="A11" s="12" t="s">
        <v>1882</v>
      </c>
      <c r="B11" s="30" t="s">
        <v>1883</v>
      </c>
      <c r="C11" s="30" t="s">
        <v>1301</v>
      </c>
      <c r="D11" s="13">
        <v>1264</v>
      </c>
      <c r="E11" s="14">
        <v>40.58</v>
      </c>
      <c r="F11" s="15">
        <v>1.1900000000000001E-2</v>
      </c>
      <c r="G11" s="15"/>
    </row>
    <row r="12" spans="1:8" x14ac:dyDescent="0.25">
      <c r="A12" s="12" t="s">
        <v>2304</v>
      </c>
      <c r="B12" s="30" t="s">
        <v>2305</v>
      </c>
      <c r="C12" s="30" t="s">
        <v>1367</v>
      </c>
      <c r="D12" s="13">
        <v>1902</v>
      </c>
      <c r="E12" s="14">
        <v>38.520000000000003</v>
      </c>
      <c r="F12" s="15">
        <v>1.1299999999999999E-2</v>
      </c>
      <c r="G12" s="15"/>
    </row>
    <row r="13" spans="1:8" x14ac:dyDescent="0.25">
      <c r="A13" s="12" t="s">
        <v>2214</v>
      </c>
      <c r="B13" s="30" t="s">
        <v>2215</v>
      </c>
      <c r="C13" s="30" t="s">
        <v>1292</v>
      </c>
      <c r="D13" s="13">
        <v>2007</v>
      </c>
      <c r="E13" s="14">
        <v>38.479999999999997</v>
      </c>
      <c r="F13" s="15">
        <v>1.1299999999999999E-2</v>
      </c>
      <c r="G13" s="15"/>
    </row>
    <row r="14" spans="1:8" x14ac:dyDescent="0.25">
      <c r="A14" s="12" t="s">
        <v>2306</v>
      </c>
      <c r="B14" s="30" t="s">
        <v>2307</v>
      </c>
      <c r="C14" s="30" t="s">
        <v>1263</v>
      </c>
      <c r="D14" s="13">
        <v>2927</v>
      </c>
      <c r="E14" s="14">
        <v>37.18</v>
      </c>
      <c r="F14" s="15">
        <v>1.09E-2</v>
      </c>
      <c r="G14" s="15"/>
    </row>
    <row r="15" spans="1:8" x14ac:dyDescent="0.25">
      <c r="A15" s="12" t="s">
        <v>2308</v>
      </c>
      <c r="B15" s="30" t="s">
        <v>2309</v>
      </c>
      <c r="C15" s="30" t="s">
        <v>1198</v>
      </c>
      <c r="D15" s="13">
        <v>4372</v>
      </c>
      <c r="E15" s="14">
        <v>35.450000000000003</v>
      </c>
      <c r="F15" s="15">
        <v>1.04E-2</v>
      </c>
      <c r="G15" s="15"/>
    </row>
    <row r="16" spans="1:8" x14ac:dyDescent="0.25">
      <c r="A16" s="12" t="s">
        <v>1246</v>
      </c>
      <c r="B16" s="30" t="s">
        <v>1247</v>
      </c>
      <c r="C16" s="30" t="s">
        <v>1168</v>
      </c>
      <c r="D16" s="13">
        <v>13479</v>
      </c>
      <c r="E16" s="14">
        <v>35.07</v>
      </c>
      <c r="F16" s="15">
        <v>1.03E-2</v>
      </c>
      <c r="G16" s="15"/>
    </row>
    <row r="17" spans="1:7" x14ac:dyDescent="0.25">
      <c r="A17" s="12" t="s">
        <v>1382</v>
      </c>
      <c r="B17" s="30" t="s">
        <v>1383</v>
      </c>
      <c r="C17" s="30" t="s">
        <v>1208</v>
      </c>
      <c r="D17" s="13">
        <v>30004</v>
      </c>
      <c r="E17" s="14">
        <v>34.94</v>
      </c>
      <c r="F17" s="15">
        <v>1.0200000000000001E-2</v>
      </c>
      <c r="G17" s="15"/>
    </row>
    <row r="18" spans="1:7" x14ac:dyDescent="0.25">
      <c r="A18" s="12" t="s">
        <v>1469</v>
      </c>
      <c r="B18" s="30" t="s">
        <v>1470</v>
      </c>
      <c r="C18" s="30" t="s">
        <v>1271</v>
      </c>
      <c r="D18" s="13">
        <v>10179</v>
      </c>
      <c r="E18" s="14">
        <v>32.6</v>
      </c>
      <c r="F18" s="15">
        <v>9.4999999999999998E-3</v>
      </c>
      <c r="G18" s="15"/>
    </row>
    <row r="19" spans="1:7" x14ac:dyDescent="0.25">
      <c r="A19" s="12" t="s">
        <v>1892</v>
      </c>
      <c r="B19" s="30" t="s">
        <v>1893</v>
      </c>
      <c r="C19" s="30" t="s">
        <v>1168</v>
      </c>
      <c r="D19" s="13">
        <v>17590</v>
      </c>
      <c r="E19" s="14">
        <v>32.299999999999997</v>
      </c>
      <c r="F19" s="15">
        <v>9.4000000000000004E-3</v>
      </c>
      <c r="G19" s="15"/>
    </row>
    <row r="20" spans="1:7" x14ac:dyDescent="0.25">
      <c r="A20" s="12" t="s">
        <v>1998</v>
      </c>
      <c r="B20" s="30" t="s">
        <v>1999</v>
      </c>
      <c r="C20" s="30" t="s">
        <v>1292</v>
      </c>
      <c r="D20" s="13">
        <v>1157</v>
      </c>
      <c r="E20" s="14">
        <v>32.200000000000003</v>
      </c>
      <c r="F20" s="15">
        <v>9.4000000000000004E-3</v>
      </c>
      <c r="G20" s="15"/>
    </row>
    <row r="21" spans="1:7" x14ac:dyDescent="0.25">
      <c r="A21" s="12" t="s">
        <v>2310</v>
      </c>
      <c r="B21" s="30" t="s">
        <v>2311</v>
      </c>
      <c r="C21" s="30" t="s">
        <v>1301</v>
      </c>
      <c r="D21" s="13">
        <v>4869</v>
      </c>
      <c r="E21" s="14">
        <v>31.75</v>
      </c>
      <c r="F21" s="15">
        <v>9.2999999999999992E-3</v>
      </c>
      <c r="G21" s="15"/>
    </row>
    <row r="22" spans="1:7" x14ac:dyDescent="0.25">
      <c r="A22" s="12" t="s">
        <v>1203</v>
      </c>
      <c r="B22" s="30" t="s">
        <v>1204</v>
      </c>
      <c r="C22" s="30" t="s">
        <v>1205</v>
      </c>
      <c r="D22" s="13">
        <v>20333</v>
      </c>
      <c r="E22" s="14">
        <v>31.71</v>
      </c>
      <c r="F22" s="15">
        <v>9.2999999999999992E-3</v>
      </c>
      <c r="G22" s="15"/>
    </row>
    <row r="23" spans="1:7" x14ac:dyDescent="0.25">
      <c r="A23" s="12" t="s">
        <v>1317</v>
      </c>
      <c r="B23" s="30" t="s">
        <v>1318</v>
      </c>
      <c r="C23" s="30" t="s">
        <v>1240</v>
      </c>
      <c r="D23" s="13">
        <v>3379</v>
      </c>
      <c r="E23" s="14">
        <v>31.26</v>
      </c>
      <c r="F23" s="15">
        <v>9.1000000000000004E-3</v>
      </c>
      <c r="G23" s="15"/>
    </row>
    <row r="24" spans="1:7" x14ac:dyDescent="0.25">
      <c r="A24" s="12" t="s">
        <v>1406</v>
      </c>
      <c r="B24" s="30" t="s">
        <v>1407</v>
      </c>
      <c r="C24" s="30" t="s">
        <v>1198</v>
      </c>
      <c r="D24" s="13">
        <v>3676</v>
      </c>
      <c r="E24" s="14">
        <v>28.53</v>
      </c>
      <c r="F24" s="15">
        <v>8.3000000000000001E-3</v>
      </c>
      <c r="G24" s="15"/>
    </row>
    <row r="25" spans="1:7" x14ac:dyDescent="0.25">
      <c r="A25" s="12" t="s">
        <v>1772</v>
      </c>
      <c r="B25" s="30" t="s">
        <v>1773</v>
      </c>
      <c r="C25" s="30" t="s">
        <v>1491</v>
      </c>
      <c r="D25" s="13">
        <v>2818</v>
      </c>
      <c r="E25" s="14">
        <v>28.21</v>
      </c>
      <c r="F25" s="15">
        <v>8.3000000000000001E-3</v>
      </c>
      <c r="G25" s="15"/>
    </row>
    <row r="26" spans="1:7" x14ac:dyDescent="0.25">
      <c r="A26" s="12" t="s">
        <v>2312</v>
      </c>
      <c r="B26" s="30" t="s">
        <v>2313</v>
      </c>
      <c r="C26" s="30" t="s">
        <v>1974</v>
      </c>
      <c r="D26" s="13">
        <v>13423</v>
      </c>
      <c r="E26" s="14">
        <v>27.75</v>
      </c>
      <c r="F26" s="15">
        <v>8.0999999999999996E-3</v>
      </c>
      <c r="G26" s="15"/>
    </row>
    <row r="27" spans="1:7" x14ac:dyDescent="0.25">
      <c r="A27" s="12" t="s">
        <v>1920</v>
      </c>
      <c r="B27" s="30" t="s">
        <v>1921</v>
      </c>
      <c r="C27" s="30" t="s">
        <v>1323</v>
      </c>
      <c r="D27" s="13">
        <v>1752</v>
      </c>
      <c r="E27" s="14">
        <v>27.5</v>
      </c>
      <c r="F27" s="15">
        <v>8.0000000000000002E-3</v>
      </c>
      <c r="G27" s="15"/>
    </row>
    <row r="28" spans="1:7" x14ac:dyDescent="0.25">
      <c r="A28" s="12" t="s">
        <v>2314</v>
      </c>
      <c r="B28" s="30" t="s">
        <v>2315</v>
      </c>
      <c r="C28" s="30" t="s">
        <v>1283</v>
      </c>
      <c r="D28" s="13">
        <v>11065</v>
      </c>
      <c r="E28" s="14">
        <v>27.34</v>
      </c>
      <c r="F28" s="15">
        <v>8.0000000000000002E-3</v>
      </c>
      <c r="G28" s="15"/>
    </row>
    <row r="29" spans="1:7" x14ac:dyDescent="0.25">
      <c r="A29" s="12" t="s">
        <v>2220</v>
      </c>
      <c r="B29" s="30" t="s">
        <v>2221</v>
      </c>
      <c r="C29" s="30" t="s">
        <v>1326</v>
      </c>
      <c r="D29" s="13">
        <v>2001</v>
      </c>
      <c r="E29" s="14">
        <v>27.3</v>
      </c>
      <c r="F29" s="15">
        <v>8.0000000000000002E-3</v>
      </c>
      <c r="G29" s="15"/>
    </row>
    <row r="30" spans="1:7" x14ac:dyDescent="0.25">
      <c r="A30" s="12" t="s">
        <v>1884</v>
      </c>
      <c r="B30" s="30" t="s">
        <v>1885</v>
      </c>
      <c r="C30" s="30" t="s">
        <v>1240</v>
      </c>
      <c r="D30" s="13">
        <v>1611</v>
      </c>
      <c r="E30" s="14">
        <v>25.16</v>
      </c>
      <c r="F30" s="15">
        <v>7.4000000000000003E-3</v>
      </c>
      <c r="G30" s="15"/>
    </row>
    <row r="31" spans="1:7" x14ac:dyDescent="0.25">
      <c r="A31" s="12" t="s">
        <v>1918</v>
      </c>
      <c r="B31" s="30" t="s">
        <v>1919</v>
      </c>
      <c r="C31" s="30" t="s">
        <v>1168</v>
      </c>
      <c r="D31" s="13">
        <v>25243</v>
      </c>
      <c r="E31" s="14">
        <v>25.15</v>
      </c>
      <c r="F31" s="15">
        <v>7.4000000000000003E-3</v>
      </c>
      <c r="G31" s="15"/>
    </row>
    <row r="32" spans="1:7" x14ac:dyDescent="0.25">
      <c r="A32" s="12" t="s">
        <v>2316</v>
      </c>
      <c r="B32" s="30" t="s">
        <v>2317</v>
      </c>
      <c r="C32" s="30" t="s">
        <v>1208</v>
      </c>
      <c r="D32" s="13">
        <v>4222</v>
      </c>
      <c r="E32" s="14">
        <v>24.92</v>
      </c>
      <c r="F32" s="15">
        <v>7.3000000000000001E-3</v>
      </c>
      <c r="G32" s="15"/>
    </row>
    <row r="33" spans="1:7" x14ac:dyDescent="0.25">
      <c r="A33" s="12" t="s">
        <v>1952</v>
      </c>
      <c r="B33" s="30" t="s">
        <v>1953</v>
      </c>
      <c r="C33" s="30" t="s">
        <v>1326</v>
      </c>
      <c r="D33" s="13">
        <v>1103</v>
      </c>
      <c r="E33" s="14">
        <v>24.9</v>
      </c>
      <c r="F33" s="15">
        <v>7.3000000000000001E-3</v>
      </c>
      <c r="G33" s="15"/>
    </row>
    <row r="34" spans="1:7" x14ac:dyDescent="0.25">
      <c r="A34" s="12" t="s">
        <v>2318</v>
      </c>
      <c r="B34" s="30" t="s">
        <v>2319</v>
      </c>
      <c r="C34" s="30" t="s">
        <v>1292</v>
      </c>
      <c r="D34" s="13">
        <v>799</v>
      </c>
      <c r="E34" s="14">
        <v>24.55</v>
      </c>
      <c r="F34" s="15">
        <v>7.1999999999999998E-3</v>
      </c>
      <c r="G34" s="15"/>
    </row>
    <row r="35" spans="1:7" x14ac:dyDescent="0.25">
      <c r="A35" s="12" t="s">
        <v>1315</v>
      </c>
      <c r="B35" s="30" t="s">
        <v>1316</v>
      </c>
      <c r="C35" s="30" t="s">
        <v>1292</v>
      </c>
      <c r="D35" s="13">
        <v>17125</v>
      </c>
      <c r="E35" s="14">
        <v>24.34</v>
      </c>
      <c r="F35" s="15">
        <v>7.1000000000000004E-3</v>
      </c>
      <c r="G35" s="15"/>
    </row>
    <row r="36" spans="1:7" x14ac:dyDescent="0.25">
      <c r="A36" s="12" t="s">
        <v>2320</v>
      </c>
      <c r="B36" s="30" t="s">
        <v>2321</v>
      </c>
      <c r="C36" s="30" t="s">
        <v>1243</v>
      </c>
      <c r="D36" s="13">
        <v>6501</v>
      </c>
      <c r="E36" s="14">
        <v>23.98</v>
      </c>
      <c r="F36" s="15">
        <v>7.0000000000000001E-3</v>
      </c>
      <c r="G36" s="15"/>
    </row>
    <row r="37" spans="1:7" x14ac:dyDescent="0.25">
      <c r="A37" s="12" t="s">
        <v>2322</v>
      </c>
      <c r="B37" s="30" t="s">
        <v>2323</v>
      </c>
      <c r="C37" s="30" t="s">
        <v>1356</v>
      </c>
      <c r="D37" s="13">
        <v>381</v>
      </c>
      <c r="E37" s="14">
        <v>23.83</v>
      </c>
      <c r="F37" s="15">
        <v>7.0000000000000001E-3</v>
      </c>
      <c r="G37" s="15"/>
    </row>
    <row r="38" spans="1:7" x14ac:dyDescent="0.25">
      <c r="A38" s="12" t="s">
        <v>2324</v>
      </c>
      <c r="B38" s="30" t="s">
        <v>2325</v>
      </c>
      <c r="C38" s="30" t="s">
        <v>1271</v>
      </c>
      <c r="D38" s="13">
        <v>2779</v>
      </c>
      <c r="E38" s="14">
        <v>23.31</v>
      </c>
      <c r="F38" s="15">
        <v>6.7999999999999996E-3</v>
      </c>
      <c r="G38" s="15"/>
    </row>
    <row r="39" spans="1:7" x14ac:dyDescent="0.25">
      <c r="A39" s="12" t="s">
        <v>1803</v>
      </c>
      <c r="B39" s="30" t="s">
        <v>1804</v>
      </c>
      <c r="C39" s="30" t="s">
        <v>1208</v>
      </c>
      <c r="D39" s="13">
        <v>2206</v>
      </c>
      <c r="E39" s="14">
        <v>23.2</v>
      </c>
      <c r="F39" s="15">
        <v>6.7999999999999996E-3</v>
      </c>
      <c r="G39" s="15"/>
    </row>
    <row r="40" spans="1:7" x14ac:dyDescent="0.25">
      <c r="A40" s="12" t="s">
        <v>2326</v>
      </c>
      <c r="B40" s="30" t="s">
        <v>2327</v>
      </c>
      <c r="C40" s="30" t="s">
        <v>1171</v>
      </c>
      <c r="D40" s="13">
        <v>10951</v>
      </c>
      <c r="E40" s="14">
        <v>22.82</v>
      </c>
      <c r="F40" s="15">
        <v>6.7000000000000002E-3</v>
      </c>
      <c r="G40" s="15"/>
    </row>
    <row r="41" spans="1:7" x14ac:dyDescent="0.25">
      <c r="A41" s="12" t="s">
        <v>2328</v>
      </c>
      <c r="B41" s="30" t="s">
        <v>2329</v>
      </c>
      <c r="C41" s="30" t="s">
        <v>1345</v>
      </c>
      <c r="D41" s="13">
        <v>2226</v>
      </c>
      <c r="E41" s="14">
        <v>22.39</v>
      </c>
      <c r="F41" s="15">
        <v>6.6E-3</v>
      </c>
      <c r="G41" s="15"/>
    </row>
    <row r="42" spans="1:7" x14ac:dyDescent="0.25">
      <c r="A42" s="12" t="s">
        <v>2330</v>
      </c>
      <c r="B42" s="30" t="s">
        <v>2331</v>
      </c>
      <c r="C42" s="30" t="s">
        <v>1198</v>
      </c>
      <c r="D42" s="13">
        <v>2006</v>
      </c>
      <c r="E42" s="14">
        <v>22.19</v>
      </c>
      <c r="F42" s="15">
        <v>6.4999999999999997E-3</v>
      </c>
      <c r="G42" s="15"/>
    </row>
    <row r="43" spans="1:7" x14ac:dyDescent="0.25">
      <c r="A43" s="12" t="s">
        <v>1487</v>
      </c>
      <c r="B43" s="30" t="s">
        <v>1488</v>
      </c>
      <c r="C43" s="30" t="s">
        <v>1168</v>
      </c>
      <c r="D43" s="13">
        <v>16232</v>
      </c>
      <c r="E43" s="14">
        <v>21.94</v>
      </c>
      <c r="F43" s="15">
        <v>6.4000000000000003E-3</v>
      </c>
      <c r="G43" s="15"/>
    </row>
    <row r="44" spans="1:7" x14ac:dyDescent="0.25">
      <c r="A44" s="12" t="s">
        <v>2332</v>
      </c>
      <c r="B44" s="30" t="s">
        <v>2333</v>
      </c>
      <c r="C44" s="30" t="s">
        <v>1208</v>
      </c>
      <c r="D44" s="13">
        <v>297</v>
      </c>
      <c r="E44" s="14">
        <v>21.62</v>
      </c>
      <c r="F44" s="15">
        <v>6.3E-3</v>
      </c>
      <c r="G44" s="15"/>
    </row>
    <row r="45" spans="1:7" x14ac:dyDescent="0.25">
      <c r="A45" s="12" t="s">
        <v>2334</v>
      </c>
      <c r="B45" s="30" t="s">
        <v>2335</v>
      </c>
      <c r="C45" s="30" t="s">
        <v>1208</v>
      </c>
      <c r="D45" s="13">
        <v>11308</v>
      </c>
      <c r="E45" s="14">
        <v>21.62</v>
      </c>
      <c r="F45" s="15">
        <v>6.3E-3</v>
      </c>
      <c r="G45" s="15"/>
    </row>
    <row r="46" spans="1:7" x14ac:dyDescent="0.25">
      <c r="A46" s="12" t="s">
        <v>1255</v>
      </c>
      <c r="B46" s="30" t="s">
        <v>1256</v>
      </c>
      <c r="C46" s="30" t="s">
        <v>1231</v>
      </c>
      <c r="D46" s="13">
        <v>1574</v>
      </c>
      <c r="E46" s="14">
        <v>21.58</v>
      </c>
      <c r="F46" s="15">
        <v>6.3E-3</v>
      </c>
      <c r="G46" s="15"/>
    </row>
    <row r="47" spans="1:7" x14ac:dyDescent="0.25">
      <c r="A47" s="12" t="s">
        <v>1297</v>
      </c>
      <c r="B47" s="30" t="s">
        <v>1298</v>
      </c>
      <c r="C47" s="30" t="s">
        <v>1208</v>
      </c>
      <c r="D47" s="13">
        <v>12240</v>
      </c>
      <c r="E47" s="14">
        <v>21.57</v>
      </c>
      <c r="F47" s="15">
        <v>6.3E-3</v>
      </c>
      <c r="G47" s="15"/>
    </row>
    <row r="48" spans="1:7" x14ac:dyDescent="0.25">
      <c r="A48" s="12" t="s">
        <v>2336</v>
      </c>
      <c r="B48" s="30" t="s">
        <v>2337</v>
      </c>
      <c r="C48" s="30" t="s">
        <v>1188</v>
      </c>
      <c r="D48" s="13">
        <v>20015</v>
      </c>
      <c r="E48" s="14">
        <v>21.48</v>
      </c>
      <c r="F48" s="15">
        <v>6.3E-3</v>
      </c>
      <c r="G48" s="15"/>
    </row>
    <row r="49" spans="1:7" x14ac:dyDescent="0.25">
      <c r="A49" s="12" t="s">
        <v>2338</v>
      </c>
      <c r="B49" s="30" t="s">
        <v>2339</v>
      </c>
      <c r="C49" s="30" t="s">
        <v>1283</v>
      </c>
      <c r="D49" s="13">
        <v>2165</v>
      </c>
      <c r="E49" s="14">
        <v>20.92</v>
      </c>
      <c r="F49" s="15">
        <v>6.1000000000000004E-3</v>
      </c>
      <c r="G49" s="15"/>
    </row>
    <row r="50" spans="1:7" x14ac:dyDescent="0.25">
      <c r="A50" s="12" t="s">
        <v>2340</v>
      </c>
      <c r="B50" s="30" t="s">
        <v>2341</v>
      </c>
      <c r="C50" s="30" t="s">
        <v>1283</v>
      </c>
      <c r="D50" s="13">
        <v>15454</v>
      </c>
      <c r="E50" s="14">
        <v>20.9</v>
      </c>
      <c r="F50" s="15">
        <v>6.1000000000000004E-3</v>
      </c>
      <c r="G50" s="15"/>
    </row>
    <row r="51" spans="1:7" x14ac:dyDescent="0.25">
      <c r="A51" s="12" t="s">
        <v>2342</v>
      </c>
      <c r="B51" s="30" t="s">
        <v>2343</v>
      </c>
      <c r="C51" s="30" t="s">
        <v>1283</v>
      </c>
      <c r="D51" s="13">
        <v>32747</v>
      </c>
      <c r="E51" s="14">
        <v>20.58</v>
      </c>
      <c r="F51" s="15">
        <v>6.0000000000000001E-3</v>
      </c>
      <c r="G51" s="15"/>
    </row>
    <row r="52" spans="1:7" x14ac:dyDescent="0.25">
      <c r="A52" s="12" t="s">
        <v>2344</v>
      </c>
      <c r="B52" s="30" t="s">
        <v>2345</v>
      </c>
      <c r="C52" s="30" t="s">
        <v>1326</v>
      </c>
      <c r="D52" s="13">
        <v>1524</v>
      </c>
      <c r="E52" s="14">
        <v>20.45</v>
      </c>
      <c r="F52" s="15">
        <v>6.0000000000000001E-3</v>
      </c>
      <c r="G52" s="15"/>
    </row>
    <row r="53" spans="1:7" x14ac:dyDescent="0.25">
      <c r="A53" s="12" t="s">
        <v>2346</v>
      </c>
      <c r="B53" s="30" t="s">
        <v>2347</v>
      </c>
      <c r="C53" s="30" t="s">
        <v>1240</v>
      </c>
      <c r="D53" s="13">
        <v>2053</v>
      </c>
      <c r="E53" s="14">
        <v>20.43</v>
      </c>
      <c r="F53" s="15">
        <v>6.0000000000000001E-3</v>
      </c>
      <c r="G53" s="15"/>
    </row>
    <row r="54" spans="1:7" x14ac:dyDescent="0.25">
      <c r="A54" s="12" t="s">
        <v>2348</v>
      </c>
      <c r="B54" s="30" t="s">
        <v>2349</v>
      </c>
      <c r="C54" s="30" t="s">
        <v>1263</v>
      </c>
      <c r="D54" s="13">
        <v>5120</v>
      </c>
      <c r="E54" s="14">
        <v>20.32</v>
      </c>
      <c r="F54" s="15">
        <v>5.8999999999999999E-3</v>
      </c>
      <c r="G54" s="15"/>
    </row>
    <row r="55" spans="1:7" x14ac:dyDescent="0.25">
      <c r="A55" s="12" t="s">
        <v>2350</v>
      </c>
      <c r="B55" s="30" t="s">
        <v>2351</v>
      </c>
      <c r="C55" s="30" t="s">
        <v>1859</v>
      </c>
      <c r="D55" s="13">
        <v>140</v>
      </c>
      <c r="E55" s="14">
        <v>20.25</v>
      </c>
      <c r="F55" s="15">
        <v>5.8999999999999999E-3</v>
      </c>
      <c r="G55" s="15"/>
    </row>
    <row r="56" spans="1:7" x14ac:dyDescent="0.25">
      <c r="A56" s="12" t="s">
        <v>1234</v>
      </c>
      <c r="B56" s="30" t="s">
        <v>1235</v>
      </c>
      <c r="C56" s="30" t="s">
        <v>1205</v>
      </c>
      <c r="D56" s="13">
        <v>7429</v>
      </c>
      <c r="E56" s="14">
        <v>20.04</v>
      </c>
      <c r="F56" s="15">
        <v>5.8999999999999999E-3</v>
      </c>
      <c r="G56" s="15"/>
    </row>
    <row r="57" spans="1:7" x14ac:dyDescent="0.25">
      <c r="A57" s="12" t="s">
        <v>1924</v>
      </c>
      <c r="B57" s="30" t="s">
        <v>1925</v>
      </c>
      <c r="C57" s="30" t="s">
        <v>1356</v>
      </c>
      <c r="D57" s="13">
        <v>2730</v>
      </c>
      <c r="E57" s="14">
        <v>19.84</v>
      </c>
      <c r="F57" s="15">
        <v>5.7999999999999996E-3</v>
      </c>
      <c r="G57" s="15"/>
    </row>
    <row r="58" spans="1:7" x14ac:dyDescent="0.25">
      <c r="A58" s="12" t="s">
        <v>2352</v>
      </c>
      <c r="B58" s="30" t="s">
        <v>2353</v>
      </c>
      <c r="C58" s="30" t="s">
        <v>1221</v>
      </c>
      <c r="D58" s="13">
        <v>4804</v>
      </c>
      <c r="E58" s="14">
        <v>19.41</v>
      </c>
      <c r="F58" s="15">
        <v>5.7000000000000002E-3</v>
      </c>
      <c r="G58" s="15"/>
    </row>
    <row r="59" spans="1:7" x14ac:dyDescent="0.25">
      <c r="A59" s="12" t="s">
        <v>2354</v>
      </c>
      <c r="B59" s="30" t="s">
        <v>2355</v>
      </c>
      <c r="C59" s="30" t="s">
        <v>1183</v>
      </c>
      <c r="D59" s="13">
        <v>15982</v>
      </c>
      <c r="E59" s="14">
        <v>19.36</v>
      </c>
      <c r="F59" s="15">
        <v>5.7000000000000002E-3</v>
      </c>
      <c r="G59" s="15"/>
    </row>
    <row r="60" spans="1:7" x14ac:dyDescent="0.25">
      <c r="A60" s="12" t="s">
        <v>2356</v>
      </c>
      <c r="B60" s="30" t="s">
        <v>2357</v>
      </c>
      <c r="C60" s="30" t="s">
        <v>1292</v>
      </c>
      <c r="D60" s="13">
        <v>3681</v>
      </c>
      <c r="E60" s="14">
        <v>18.98</v>
      </c>
      <c r="F60" s="15">
        <v>5.5999999999999999E-3</v>
      </c>
      <c r="G60" s="15"/>
    </row>
    <row r="61" spans="1:7" x14ac:dyDescent="0.25">
      <c r="A61" s="12" t="s">
        <v>1432</v>
      </c>
      <c r="B61" s="30" t="s">
        <v>1433</v>
      </c>
      <c r="C61" s="30" t="s">
        <v>1243</v>
      </c>
      <c r="D61" s="13">
        <v>1272</v>
      </c>
      <c r="E61" s="14">
        <v>18.88</v>
      </c>
      <c r="F61" s="15">
        <v>5.4999999999999997E-3</v>
      </c>
      <c r="G61" s="15"/>
    </row>
    <row r="62" spans="1:7" x14ac:dyDescent="0.25">
      <c r="A62" s="12" t="s">
        <v>2358</v>
      </c>
      <c r="B62" s="30" t="s">
        <v>2359</v>
      </c>
      <c r="C62" s="30" t="s">
        <v>1208</v>
      </c>
      <c r="D62" s="13">
        <v>2591</v>
      </c>
      <c r="E62" s="14">
        <v>18.63</v>
      </c>
      <c r="F62" s="15">
        <v>5.4000000000000003E-3</v>
      </c>
      <c r="G62" s="15"/>
    </row>
    <row r="63" spans="1:7" x14ac:dyDescent="0.25">
      <c r="A63" s="12" t="s">
        <v>2360</v>
      </c>
      <c r="B63" s="30" t="s">
        <v>2361</v>
      </c>
      <c r="C63" s="30" t="s">
        <v>1208</v>
      </c>
      <c r="D63" s="13">
        <v>9828</v>
      </c>
      <c r="E63" s="14">
        <v>18.59</v>
      </c>
      <c r="F63" s="15">
        <v>5.4000000000000003E-3</v>
      </c>
      <c r="G63" s="15"/>
    </row>
    <row r="64" spans="1:7" x14ac:dyDescent="0.25">
      <c r="A64" s="12" t="s">
        <v>2362</v>
      </c>
      <c r="B64" s="30" t="s">
        <v>2363</v>
      </c>
      <c r="C64" s="30" t="s">
        <v>1214</v>
      </c>
      <c r="D64" s="13">
        <v>927</v>
      </c>
      <c r="E64" s="14">
        <v>18.23</v>
      </c>
      <c r="F64" s="15">
        <v>5.3E-3</v>
      </c>
      <c r="G64" s="15"/>
    </row>
    <row r="65" spans="1:7" x14ac:dyDescent="0.25">
      <c r="A65" s="12" t="s">
        <v>2364</v>
      </c>
      <c r="B65" s="30" t="s">
        <v>2365</v>
      </c>
      <c r="C65" s="30" t="s">
        <v>1240</v>
      </c>
      <c r="D65" s="13">
        <v>13750</v>
      </c>
      <c r="E65" s="14">
        <v>18.14</v>
      </c>
      <c r="F65" s="15">
        <v>5.3E-3</v>
      </c>
      <c r="G65" s="15"/>
    </row>
    <row r="66" spans="1:7" x14ac:dyDescent="0.25">
      <c r="A66" s="12" t="s">
        <v>1530</v>
      </c>
      <c r="B66" s="30" t="s">
        <v>1531</v>
      </c>
      <c r="C66" s="30" t="s">
        <v>1274</v>
      </c>
      <c r="D66" s="13">
        <v>678</v>
      </c>
      <c r="E66" s="14">
        <v>18</v>
      </c>
      <c r="F66" s="15">
        <v>5.3E-3</v>
      </c>
      <c r="G66" s="15"/>
    </row>
    <row r="67" spans="1:7" x14ac:dyDescent="0.25">
      <c r="A67" s="12" t="s">
        <v>2023</v>
      </c>
      <c r="B67" s="30" t="s">
        <v>2024</v>
      </c>
      <c r="C67" s="30" t="s">
        <v>1859</v>
      </c>
      <c r="D67" s="13">
        <v>607</v>
      </c>
      <c r="E67" s="14">
        <v>17.940000000000001</v>
      </c>
      <c r="F67" s="15">
        <v>5.1999999999999998E-3</v>
      </c>
      <c r="G67" s="15"/>
    </row>
    <row r="68" spans="1:7" x14ac:dyDescent="0.25">
      <c r="A68" s="12" t="s">
        <v>2366</v>
      </c>
      <c r="B68" s="30" t="s">
        <v>2367</v>
      </c>
      <c r="C68" s="30" t="s">
        <v>1183</v>
      </c>
      <c r="D68" s="13">
        <v>14076</v>
      </c>
      <c r="E68" s="14">
        <v>17.86</v>
      </c>
      <c r="F68" s="15">
        <v>5.1999999999999998E-3</v>
      </c>
      <c r="G68" s="15"/>
    </row>
    <row r="69" spans="1:7" x14ac:dyDescent="0.25">
      <c r="A69" s="12" t="s">
        <v>2368</v>
      </c>
      <c r="B69" s="30" t="s">
        <v>2369</v>
      </c>
      <c r="C69" s="30" t="s">
        <v>1240</v>
      </c>
      <c r="D69" s="13">
        <v>203</v>
      </c>
      <c r="E69" s="14">
        <v>17.489999999999998</v>
      </c>
      <c r="F69" s="15">
        <v>5.1000000000000004E-3</v>
      </c>
      <c r="G69" s="15"/>
    </row>
    <row r="70" spans="1:7" x14ac:dyDescent="0.25">
      <c r="A70" s="12" t="s">
        <v>1797</v>
      </c>
      <c r="B70" s="30" t="s">
        <v>1798</v>
      </c>
      <c r="C70" s="30" t="s">
        <v>1208</v>
      </c>
      <c r="D70" s="13">
        <v>1187</v>
      </c>
      <c r="E70" s="14">
        <v>17.45</v>
      </c>
      <c r="F70" s="15">
        <v>5.1000000000000004E-3</v>
      </c>
      <c r="G70" s="15"/>
    </row>
    <row r="71" spans="1:7" x14ac:dyDescent="0.25">
      <c r="A71" s="12" t="s">
        <v>1970</v>
      </c>
      <c r="B71" s="30" t="s">
        <v>1971</v>
      </c>
      <c r="C71" s="30" t="s">
        <v>1301</v>
      </c>
      <c r="D71" s="13">
        <v>570</v>
      </c>
      <c r="E71" s="14">
        <v>17.3</v>
      </c>
      <c r="F71" s="15">
        <v>5.1000000000000004E-3</v>
      </c>
      <c r="G71" s="15"/>
    </row>
    <row r="72" spans="1:7" x14ac:dyDescent="0.25">
      <c r="A72" s="12" t="s">
        <v>2370</v>
      </c>
      <c r="B72" s="30" t="s">
        <v>2371</v>
      </c>
      <c r="C72" s="30" t="s">
        <v>1283</v>
      </c>
      <c r="D72" s="13">
        <v>7437</v>
      </c>
      <c r="E72" s="14">
        <v>17.04</v>
      </c>
      <c r="F72" s="15">
        <v>5.0000000000000001E-3</v>
      </c>
      <c r="G72" s="15"/>
    </row>
    <row r="73" spans="1:7" x14ac:dyDescent="0.25">
      <c r="A73" s="12" t="s">
        <v>2372</v>
      </c>
      <c r="B73" s="30" t="s">
        <v>2373</v>
      </c>
      <c r="C73" s="30" t="s">
        <v>2374</v>
      </c>
      <c r="D73" s="13">
        <v>1186</v>
      </c>
      <c r="E73" s="14">
        <v>16.739999999999998</v>
      </c>
      <c r="F73" s="15">
        <v>4.8999999999999998E-3</v>
      </c>
      <c r="G73" s="15"/>
    </row>
    <row r="74" spans="1:7" x14ac:dyDescent="0.25">
      <c r="A74" s="12" t="s">
        <v>2375</v>
      </c>
      <c r="B74" s="30" t="s">
        <v>2376</v>
      </c>
      <c r="C74" s="30" t="s">
        <v>2377</v>
      </c>
      <c r="D74" s="13">
        <v>1019</v>
      </c>
      <c r="E74" s="14">
        <v>15.93</v>
      </c>
      <c r="F74" s="15">
        <v>4.7000000000000002E-3</v>
      </c>
      <c r="G74" s="15"/>
    </row>
    <row r="75" spans="1:7" x14ac:dyDescent="0.25">
      <c r="A75" s="12" t="s">
        <v>2378</v>
      </c>
      <c r="B75" s="30" t="s">
        <v>2379</v>
      </c>
      <c r="C75" s="30" t="s">
        <v>1208</v>
      </c>
      <c r="D75" s="13">
        <v>2288</v>
      </c>
      <c r="E75" s="14">
        <v>15.88</v>
      </c>
      <c r="F75" s="15">
        <v>4.5999999999999999E-3</v>
      </c>
      <c r="G75" s="15"/>
    </row>
    <row r="76" spans="1:7" x14ac:dyDescent="0.25">
      <c r="A76" s="12" t="s">
        <v>2380</v>
      </c>
      <c r="B76" s="30" t="s">
        <v>2381</v>
      </c>
      <c r="C76" s="30" t="s">
        <v>1226</v>
      </c>
      <c r="D76" s="13">
        <v>25823</v>
      </c>
      <c r="E76" s="14">
        <v>15.86</v>
      </c>
      <c r="F76" s="15">
        <v>4.5999999999999999E-3</v>
      </c>
      <c r="G76" s="15"/>
    </row>
    <row r="77" spans="1:7" x14ac:dyDescent="0.25">
      <c r="A77" s="12" t="s">
        <v>2382</v>
      </c>
      <c r="B77" s="30" t="s">
        <v>2383</v>
      </c>
      <c r="C77" s="30" t="s">
        <v>1198</v>
      </c>
      <c r="D77" s="13">
        <v>1610</v>
      </c>
      <c r="E77" s="14">
        <v>15.77</v>
      </c>
      <c r="F77" s="15">
        <v>4.5999999999999999E-3</v>
      </c>
      <c r="G77" s="15"/>
    </row>
    <row r="78" spans="1:7" x14ac:dyDescent="0.25">
      <c r="A78" s="12" t="s">
        <v>2384</v>
      </c>
      <c r="B78" s="30" t="s">
        <v>2385</v>
      </c>
      <c r="C78" s="30" t="s">
        <v>1301</v>
      </c>
      <c r="D78" s="13">
        <v>1693</v>
      </c>
      <c r="E78" s="14">
        <v>15.59</v>
      </c>
      <c r="F78" s="15">
        <v>4.5999999999999999E-3</v>
      </c>
      <c r="G78" s="15"/>
    </row>
    <row r="79" spans="1:7" x14ac:dyDescent="0.25">
      <c r="A79" s="12" t="s">
        <v>2386</v>
      </c>
      <c r="B79" s="30" t="s">
        <v>2387</v>
      </c>
      <c r="C79" s="30" t="s">
        <v>1208</v>
      </c>
      <c r="D79" s="13">
        <v>1055</v>
      </c>
      <c r="E79" s="14">
        <v>15.35</v>
      </c>
      <c r="F79" s="15">
        <v>4.4999999999999997E-3</v>
      </c>
      <c r="G79" s="15"/>
    </row>
    <row r="80" spans="1:7" x14ac:dyDescent="0.25">
      <c r="A80" s="12" t="s">
        <v>2224</v>
      </c>
      <c r="B80" s="30" t="s">
        <v>2225</v>
      </c>
      <c r="C80" s="30" t="s">
        <v>1326</v>
      </c>
      <c r="D80" s="13">
        <v>1124</v>
      </c>
      <c r="E80" s="14">
        <v>15.25</v>
      </c>
      <c r="F80" s="15">
        <v>4.4999999999999997E-3</v>
      </c>
      <c r="G80" s="15"/>
    </row>
    <row r="81" spans="1:7" x14ac:dyDescent="0.25">
      <c r="A81" s="12" t="s">
        <v>2388</v>
      </c>
      <c r="B81" s="30" t="s">
        <v>2389</v>
      </c>
      <c r="C81" s="30" t="s">
        <v>1367</v>
      </c>
      <c r="D81" s="13">
        <v>1362</v>
      </c>
      <c r="E81" s="14">
        <v>15.23</v>
      </c>
      <c r="F81" s="15">
        <v>4.4999999999999997E-3</v>
      </c>
      <c r="G81" s="15"/>
    </row>
    <row r="82" spans="1:7" x14ac:dyDescent="0.25">
      <c r="A82" s="12" t="s">
        <v>2390</v>
      </c>
      <c r="B82" s="30" t="s">
        <v>2391</v>
      </c>
      <c r="C82" s="30" t="s">
        <v>1221</v>
      </c>
      <c r="D82" s="13">
        <v>10919</v>
      </c>
      <c r="E82" s="14">
        <v>15.22</v>
      </c>
      <c r="F82" s="15">
        <v>4.4999999999999997E-3</v>
      </c>
      <c r="G82" s="15"/>
    </row>
    <row r="83" spans="1:7" x14ac:dyDescent="0.25">
      <c r="A83" s="12" t="s">
        <v>1888</v>
      </c>
      <c r="B83" s="30" t="s">
        <v>1889</v>
      </c>
      <c r="C83" s="30" t="s">
        <v>1263</v>
      </c>
      <c r="D83" s="13">
        <v>411</v>
      </c>
      <c r="E83" s="14">
        <v>15.14</v>
      </c>
      <c r="F83" s="15">
        <v>4.4000000000000003E-3</v>
      </c>
      <c r="G83" s="15"/>
    </row>
    <row r="84" spans="1:7" x14ac:dyDescent="0.25">
      <c r="A84" s="12" t="s">
        <v>2392</v>
      </c>
      <c r="B84" s="30" t="s">
        <v>2393</v>
      </c>
      <c r="C84" s="30" t="s">
        <v>1208</v>
      </c>
      <c r="D84" s="13">
        <v>4284</v>
      </c>
      <c r="E84" s="14">
        <v>15.09</v>
      </c>
      <c r="F84" s="15">
        <v>4.4000000000000003E-3</v>
      </c>
      <c r="G84" s="15"/>
    </row>
    <row r="85" spans="1:7" x14ac:dyDescent="0.25">
      <c r="A85" s="12" t="s">
        <v>2394</v>
      </c>
      <c r="B85" s="30" t="s">
        <v>2395</v>
      </c>
      <c r="C85" s="30" t="s">
        <v>1301</v>
      </c>
      <c r="D85" s="13">
        <v>2956</v>
      </c>
      <c r="E85" s="14">
        <v>15.08</v>
      </c>
      <c r="F85" s="15">
        <v>4.4000000000000003E-3</v>
      </c>
      <c r="G85" s="15"/>
    </row>
    <row r="86" spans="1:7" x14ac:dyDescent="0.25">
      <c r="A86" s="12" t="s">
        <v>2226</v>
      </c>
      <c r="B86" s="30" t="s">
        <v>2227</v>
      </c>
      <c r="C86" s="30" t="s">
        <v>1208</v>
      </c>
      <c r="D86" s="13">
        <v>2113</v>
      </c>
      <c r="E86" s="14">
        <v>14.92</v>
      </c>
      <c r="F86" s="15">
        <v>4.4000000000000003E-3</v>
      </c>
      <c r="G86" s="15"/>
    </row>
    <row r="87" spans="1:7" x14ac:dyDescent="0.25">
      <c r="A87" s="12" t="s">
        <v>1372</v>
      </c>
      <c r="B87" s="30" t="s">
        <v>1373</v>
      </c>
      <c r="C87" s="30" t="s">
        <v>1208</v>
      </c>
      <c r="D87" s="13">
        <v>1895</v>
      </c>
      <c r="E87" s="14">
        <v>14.68</v>
      </c>
      <c r="F87" s="15">
        <v>4.3E-3</v>
      </c>
      <c r="G87" s="15"/>
    </row>
    <row r="88" spans="1:7" x14ac:dyDescent="0.25">
      <c r="A88" s="12" t="s">
        <v>1986</v>
      </c>
      <c r="B88" s="30" t="s">
        <v>1987</v>
      </c>
      <c r="C88" s="30" t="s">
        <v>1240</v>
      </c>
      <c r="D88" s="13">
        <v>2301</v>
      </c>
      <c r="E88" s="14">
        <v>14.48</v>
      </c>
      <c r="F88" s="15">
        <v>4.1999999999999997E-3</v>
      </c>
      <c r="G88" s="15"/>
    </row>
    <row r="89" spans="1:7" x14ac:dyDescent="0.25">
      <c r="A89" s="12" t="s">
        <v>2396</v>
      </c>
      <c r="B89" s="30" t="s">
        <v>2397</v>
      </c>
      <c r="C89" s="30" t="s">
        <v>1356</v>
      </c>
      <c r="D89" s="13">
        <v>239</v>
      </c>
      <c r="E89" s="14">
        <v>14.35</v>
      </c>
      <c r="F89" s="15">
        <v>4.1999999999999997E-3</v>
      </c>
      <c r="G89" s="15"/>
    </row>
    <row r="90" spans="1:7" x14ac:dyDescent="0.25">
      <c r="A90" s="12" t="s">
        <v>2398</v>
      </c>
      <c r="B90" s="30" t="s">
        <v>2399</v>
      </c>
      <c r="C90" s="30" t="s">
        <v>1283</v>
      </c>
      <c r="D90" s="13">
        <v>2369</v>
      </c>
      <c r="E90" s="14">
        <v>14.31</v>
      </c>
      <c r="F90" s="15">
        <v>4.1999999999999997E-3</v>
      </c>
      <c r="G90" s="15"/>
    </row>
    <row r="91" spans="1:7" x14ac:dyDescent="0.25">
      <c r="A91" s="12" t="s">
        <v>2400</v>
      </c>
      <c r="B91" s="30" t="s">
        <v>2401</v>
      </c>
      <c r="C91" s="30" t="s">
        <v>1240</v>
      </c>
      <c r="D91" s="13">
        <v>3067</v>
      </c>
      <c r="E91" s="14">
        <v>14.26</v>
      </c>
      <c r="F91" s="15">
        <v>4.1999999999999997E-3</v>
      </c>
      <c r="G91" s="15"/>
    </row>
    <row r="92" spans="1:7" x14ac:dyDescent="0.25">
      <c r="A92" s="12" t="s">
        <v>2402</v>
      </c>
      <c r="B92" s="30" t="s">
        <v>2403</v>
      </c>
      <c r="C92" s="30" t="s">
        <v>1974</v>
      </c>
      <c r="D92" s="13">
        <v>6929</v>
      </c>
      <c r="E92" s="14">
        <v>14.25</v>
      </c>
      <c r="F92" s="15">
        <v>4.1999999999999997E-3</v>
      </c>
      <c r="G92" s="15"/>
    </row>
    <row r="93" spans="1:7" x14ac:dyDescent="0.25">
      <c r="A93" s="12" t="s">
        <v>2404</v>
      </c>
      <c r="B93" s="30" t="s">
        <v>2405</v>
      </c>
      <c r="C93" s="30" t="s">
        <v>2274</v>
      </c>
      <c r="D93" s="13">
        <v>3070</v>
      </c>
      <c r="E93" s="14">
        <v>14.18</v>
      </c>
      <c r="F93" s="15">
        <v>4.1999999999999997E-3</v>
      </c>
      <c r="G93" s="15"/>
    </row>
    <row r="94" spans="1:7" x14ac:dyDescent="0.25">
      <c r="A94" s="12" t="s">
        <v>2406</v>
      </c>
      <c r="B94" s="30" t="s">
        <v>2407</v>
      </c>
      <c r="C94" s="30" t="s">
        <v>1301</v>
      </c>
      <c r="D94" s="13">
        <v>6449</v>
      </c>
      <c r="E94" s="14">
        <v>14.08</v>
      </c>
      <c r="F94" s="15">
        <v>4.1000000000000003E-3</v>
      </c>
      <c r="G94" s="15"/>
    </row>
    <row r="95" spans="1:7" x14ac:dyDescent="0.25">
      <c r="A95" s="12" t="s">
        <v>2408</v>
      </c>
      <c r="B95" s="30" t="s">
        <v>2409</v>
      </c>
      <c r="C95" s="30" t="s">
        <v>1198</v>
      </c>
      <c r="D95" s="13">
        <v>2559</v>
      </c>
      <c r="E95" s="14">
        <v>14.06</v>
      </c>
      <c r="F95" s="15">
        <v>4.1000000000000003E-3</v>
      </c>
      <c r="G95" s="15"/>
    </row>
    <row r="96" spans="1:7" x14ac:dyDescent="0.25">
      <c r="A96" s="12" t="s">
        <v>2410</v>
      </c>
      <c r="B96" s="30" t="s">
        <v>2411</v>
      </c>
      <c r="C96" s="30" t="s">
        <v>1859</v>
      </c>
      <c r="D96" s="13">
        <v>1605</v>
      </c>
      <c r="E96" s="14">
        <v>14.05</v>
      </c>
      <c r="F96" s="15">
        <v>4.1000000000000003E-3</v>
      </c>
      <c r="G96" s="15"/>
    </row>
    <row r="97" spans="1:7" x14ac:dyDescent="0.25">
      <c r="A97" s="12" t="s">
        <v>2004</v>
      </c>
      <c r="B97" s="30" t="s">
        <v>2005</v>
      </c>
      <c r="C97" s="30" t="s">
        <v>1859</v>
      </c>
      <c r="D97" s="13">
        <v>2781</v>
      </c>
      <c r="E97" s="14">
        <v>13.9</v>
      </c>
      <c r="F97" s="15">
        <v>4.1000000000000003E-3</v>
      </c>
      <c r="G97" s="15"/>
    </row>
    <row r="98" spans="1:7" x14ac:dyDescent="0.25">
      <c r="A98" s="12" t="s">
        <v>2412</v>
      </c>
      <c r="B98" s="30" t="s">
        <v>2413</v>
      </c>
      <c r="C98" s="30" t="s">
        <v>1466</v>
      </c>
      <c r="D98" s="13">
        <v>2206</v>
      </c>
      <c r="E98" s="14">
        <v>13.89</v>
      </c>
      <c r="F98" s="15">
        <v>4.1000000000000003E-3</v>
      </c>
      <c r="G98" s="15"/>
    </row>
    <row r="99" spans="1:7" x14ac:dyDescent="0.25">
      <c r="A99" s="12" t="s">
        <v>2414</v>
      </c>
      <c r="B99" s="30" t="s">
        <v>2415</v>
      </c>
      <c r="C99" s="30" t="s">
        <v>1458</v>
      </c>
      <c r="D99" s="13">
        <v>752</v>
      </c>
      <c r="E99" s="14">
        <v>13.79</v>
      </c>
      <c r="F99" s="15">
        <v>4.0000000000000001E-3</v>
      </c>
      <c r="G99" s="15"/>
    </row>
    <row r="100" spans="1:7" x14ac:dyDescent="0.25">
      <c r="A100" s="12" t="s">
        <v>2416</v>
      </c>
      <c r="B100" s="30" t="s">
        <v>2417</v>
      </c>
      <c r="C100" s="30" t="s">
        <v>1271</v>
      </c>
      <c r="D100" s="13">
        <v>475</v>
      </c>
      <c r="E100" s="14">
        <v>13.56</v>
      </c>
      <c r="F100" s="15">
        <v>4.0000000000000001E-3</v>
      </c>
      <c r="G100" s="15"/>
    </row>
    <row r="101" spans="1:7" x14ac:dyDescent="0.25">
      <c r="A101" s="12" t="s">
        <v>2242</v>
      </c>
      <c r="B101" s="30" t="s">
        <v>2243</v>
      </c>
      <c r="C101" s="30" t="s">
        <v>1191</v>
      </c>
      <c r="D101" s="13">
        <v>544</v>
      </c>
      <c r="E101" s="14">
        <v>13.51</v>
      </c>
      <c r="F101" s="15">
        <v>4.0000000000000001E-3</v>
      </c>
      <c r="G101" s="15"/>
    </row>
    <row r="102" spans="1:7" x14ac:dyDescent="0.25">
      <c r="A102" s="12" t="s">
        <v>2418</v>
      </c>
      <c r="B102" s="30" t="s">
        <v>2419</v>
      </c>
      <c r="C102" s="30" t="s">
        <v>1304</v>
      </c>
      <c r="D102" s="13">
        <v>433</v>
      </c>
      <c r="E102" s="14">
        <v>13.51</v>
      </c>
      <c r="F102" s="15">
        <v>4.0000000000000001E-3</v>
      </c>
      <c r="G102" s="15"/>
    </row>
    <row r="103" spans="1:7" x14ac:dyDescent="0.25">
      <c r="A103" s="12" t="s">
        <v>2420</v>
      </c>
      <c r="B103" s="30" t="s">
        <v>2421</v>
      </c>
      <c r="C103" s="30" t="s">
        <v>1208</v>
      </c>
      <c r="D103" s="13">
        <v>1398</v>
      </c>
      <c r="E103" s="14">
        <v>13.49</v>
      </c>
      <c r="F103" s="15">
        <v>3.8999999999999998E-3</v>
      </c>
      <c r="G103" s="15"/>
    </row>
    <row r="104" spans="1:7" x14ac:dyDescent="0.25">
      <c r="A104" s="12" t="s">
        <v>2222</v>
      </c>
      <c r="B104" s="30" t="s">
        <v>2223</v>
      </c>
      <c r="C104" s="30" t="s">
        <v>1292</v>
      </c>
      <c r="D104" s="13">
        <v>1963</v>
      </c>
      <c r="E104" s="14">
        <v>13.47</v>
      </c>
      <c r="F104" s="15">
        <v>3.8999999999999998E-3</v>
      </c>
      <c r="G104" s="15"/>
    </row>
    <row r="105" spans="1:7" x14ac:dyDescent="0.25">
      <c r="A105" s="12" t="s">
        <v>2422</v>
      </c>
      <c r="B105" s="30" t="s">
        <v>2423</v>
      </c>
      <c r="C105" s="30" t="s">
        <v>1271</v>
      </c>
      <c r="D105" s="13">
        <v>2472</v>
      </c>
      <c r="E105" s="14">
        <v>13.24</v>
      </c>
      <c r="F105" s="15">
        <v>3.8999999999999998E-3</v>
      </c>
      <c r="G105" s="15"/>
    </row>
    <row r="106" spans="1:7" x14ac:dyDescent="0.25">
      <c r="A106" s="12" t="s">
        <v>2424</v>
      </c>
      <c r="B106" s="30" t="s">
        <v>2425</v>
      </c>
      <c r="C106" s="30" t="s">
        <v>1198</v>
      </c>
      <c r="D106" s="13">
        <v>1548</v>
      </c>
      <c r="E106" s="14">
        <v>13.11</v>
      </c>
      <c r="F106" s="15">
        <v>3.8E-3</v>
      </c>
      <c r="G106" s="15"/>
    </row>
    <row r="107" spans="1:7" x14ac:dyDescent="0.25">
      <c r="A107" s="12" t="s">
        <v>2426</v>
      </c>
      <c r="B107" s="30" t="s">
        <v>2427</v>
      </c>
      <c r="C107" s="30" t="s">
        <v>1283</v>
      </c>
      <c r="D107" s="13">
        <v>6222</v>
      </c>
      <c r="E107" s="14">
        <v>13.04</v>
      </c>
      <c r="F107" s="15">
        <v>3.8E-3</v>
      </c>
      <c r="G107" s="15"/>
    </row>
    <row r="108" spans="1:7" x14ac:dyDescent="0.25">
      <c r="A108" s="12" t="s">
        <v>2428</v>
      </c>
      <c r="B108" s="30" t="s">
        <v>2429</v>
      </c>
      <c r="C108" s="30" t="s">
        <v>1292</v>
      </c>
      <c r="D108" s="13">
        <v>805</v>
      </c>
      <c r="E108" s="14">
        <v>13</v>
      </c>
      <c r="F108" s="15">
        <v>3.8E-3</v>
      </c>
      <c r="G108" s="15"/>
    </row>
    <row r="109" spans="1:7" x14ac:dyDescent="0.25">
      <c r="A109" s="12" t="s">
        <v>1962</v>
      </c>
      <c r="B109" s="30" t="s">
        <v>1963</v>
      </c>
      <c r="C109" s="30" t="s">
        <v>1331</v>
      </c>
      <c r="D109" s="13">
        <v>1409</v>
      </c>
      <c r="E109" s="14">
        <v>12.95</v>
      </c>
      <c r="F109" s="15">
        <v>3.8E-3</v>
      </c>
      <c r="G109" s="15"/>
    </row>
    <row r="110" spans="1:7" x14ac:dyDescent="0.25">
      <c r="A110" s="12" t="s">
        <v>2430</v>
      </c>
      <c r="B110" s="30" t="s">
        <v>2431</v>
      </c>
      <c r="C110" s="30" t="s">
        <v>1250</v>
      </c>
      <c r="D110" s="13">
        <v>6117</v>
      </c>
      <c r="E110" s="14">
        <v>12.8</v>
      </c>
      <c r="F110" s="15">
        <v>3.7000000000000002E-3</v>
      </c>
      <c r="G110" s="15"/>
    </row>
    <row r="111" spans="1:7" x14ac:dyDescent="0.25">
      <c r="A111" s="12" t="s">
        <v>2432</v>
      </c>
      <c r="B111" s="30" t="s">
        <v>2433</v>
      </c>
      <c r="C111" s="30" t="s">
        <v>1491</v>
      </c>
      <c r="D111" s="13">
        <v>814</v>
      </c>
      <c r="E111" s="14">
        <v>12.74</v>
      </c>
      <c r="F111" s="15">
        <v>3.7000000000000002E-3</v>
      </c>
      <c r="G111" s="15"/>
    </row>
    <row r="112" spans="1:7" x14ac:dyDescent="0.25">
      <c r="A112" s="12" t="s">
        <v>2434</v>
      </c>
      <c r="B112" s="30" t="s">
        <v>2435</v>
      </c>
      <c r="C112" s="30" t="s">
        <v>1263</v>
      </c>
      <c r="D112" s="13">
        <v>3919</v>
      </c>
      <c r="E112" s="14">
        <v>12.73</v>
      </c>
      <c r="F112" s="15">
        <v>3.7000000000000002E-3</v>
      </c>
      <c r="G112" s="15"/>
    </row>
    <row r="113" spans="1:7" x14ac:dyDescent="0.25">
      <c r="A113" s="12" t="s">
        <v>2436</v>
      </c>
      <c r="B113" s="30" t="s">
        <v>2437</v>
      </c>
      <c r="C113" s="30" t="s">
        <v>1240</v>
      </c>
      <c r="D113" s="13">
        <v>1244</v>
      </c>
      <c r="E113" s="14">
        <v>12.68</v>
      </c>
      <c r="F113" s="15">
        <v>3.7000000000000002E-3</v>
      </c>
      <c r="G113" s="15"/>
    </row>
    <row r="114" spans="1:7" x14ac:dyDescent="0.25">
      <c r="A114" s="12" t="s">
        <v>2438</v>
      </c>
      <c r="B114" s="30" t="s">
        <v>2439</v>
      </c>
      <c r="C114" s="30" t="s">
        <v>1974</v>
      </c>
      <c r="D114" s="13">
        <v>498</v>
      </c>
      <c r="E114" s="14">
        <v>12.56</v>
      </c>
      <c r="F114" s="15">
        <v>3.7000000000000002E-3</v>
      </c>
      <c r="G114" s="15"/>
    </row>
    <row r="115" spans="1:7" x14ac:dyDescent="0.25">
      <c r="A115" s="12" t="s">
        <v>2440</v>
      </c>
      <c r="B115" s="30" t="s">
        <v>2441</v>
      </c>
      <c r="C115" s="30" t="s">
        <v>1243</v>
      </c>
      <c r="D115" s="13">
        <v>2855</v>
      </c>
      <c r="E115" s="14">
        <v>12.56</v>
      </c>
      <c r="F115" s="15">
        <v>3.7000000000000002E-3</v>
      </c>
      <c r="G115" s="15"/>
    </row>
    <row r="116" spans="1:7" x14ac:dyDescent="0.25">
      <c r="A116" s="12" t="s">
        <v>1473</v>
      </c>
      <c r="B116" s="30" t="s">
        <v>1474</v>
      </c>
      <c r="C116" s="30" t="s">
        <v>1466</v>
      </c>
      <c r="D116" s="13">
        <v>3573</v>
      </c>
      <c r="E116" s="14">
        <v>12.54</v>
      </c>
      <c r="F116" s="15">
        <v>3.7000000000000002E-3</v>
      </c>
      <c r="G116" s="15"/>
    </row>
    <row r="117" spans="1:7" x14ac:dyDescent="0.25">
      <c r="A117" s="12" t="s">
        <v>2442</v>
      </c>
      <c r="B117" s="30" t="s">
        <v>2443</v>
      </c>
      <c r="C117" s="30" t="s">
        <v>1301</v>
      </c>
      <c r="D117" s="13">
        <v>2601</v>
      </c>
      <c r="E117" s="14">
        <v>12.41</v>
      </c>
      <c r="F117" s="15">
        <v>3.5999999999999999E-3</v>
      </c>
      <c r="G117" s="15"/>
    </row>
    <row r="118" spans="1:7" x14ac:dyDescent="0.25">
      <c r="A118" s="12" t="s">
        <v>1979</v>
      </c>
      <c r="B118" s="30" t="s">
        <v>1980</v>
      </c>
      <c r="C118" s="30" t="s">
        <v>1981</v>
      </c>
      <c r="D118" s="13">
        <v>1651</v>
      </c>
      <c r="E118" s="14">
        <v>12.33</v>
      </c>
      <c r="F118" s="15">
        <v>3.5999999999999999E-3</v>
      </c>
      <c r="G118" s="15"/>
    </row>
    <row r="119" spans="1:7" x14ac:dyDescent="0.25">
      <c r="A119" s="12" t="s">
        <v>2444</v>
      </c>
      <c r="B119" s="30" t="s">
        <v>2445</v>
      </c>
      <c r="C119" s="30" t="s">
        <v>1221</v>
      </c>
      <c r="D119" s="13">
        <v>820</v>
      </c>
      <c r="E119" s="14">
        <v>12.32</v>
      </c>
      <c r="F119" s="15">
        <v>3.5999999999999999E-3</v>
      </c>
      <c r="G119" s="15"/>
    </row>
    <row r="120" spans="1:7" x14ac:dyDescent="0.25">
      <c r="A120" s="12" t="s">
        <v>2446</v>
      </c>
      <c r="B120" s="30" t="s">
        <v>2447</v>
      </c>
      <c r="C120" s="30" t="s">
        <v>1326</v>
      </c>
      <c r="D120" s="13">
        <v>2596</v>
      </c>
      <c r="E120" s="14">
        <v>12.24</v>
      </c>
      <c r="F120" s="15">
        <v>3.5999999999999999E-3</v>
      </c>
      <c r="G120" s="15"/>
    </row>
    <row r="121" spans="1:7" x14ac:dyDescent="0.25">
      <c r="A121" s="12" t="s">
        <v>2448</v>
      </c>
      <c r="B121" s="30" t="s">
        <v>2449</v>
      </c>
      <c r="C121" s="30" t="s">
        <v>1356</v>
      </c>
      <c r="D121" s="13">
        <v>2442</v>
      </c>
      <c r="E121" s="14">
        <v>12.17</v>
      </c>
      <c r="F121" s="15">
        <v>3.5999999999999999E-3</v>
      </c>
      <c r="G121" s="15"/>
    </row>
    <row r="122" spans="1:7" x14ac:dyDescent="0.25">
      <c r="A122" s="12" t="s">
        <v>1430</v>
      </c>
      <c r="B122" s="30" t="s">
        <v>1431</v>
      </c>
      <c r="C122" s="30" t="s">
        <v>1310</v>
      </c>
      <c r="D122" s="13">
        <v>1892</v>
      </c>
      <c r="E122" s="14">
        <v>12.12</v>
      </c>
      <c r="F122" s="15">
        <v>3.5000000000000001E-3</v>
      </c>
      <c r="G122" s="15"/>
    </row>
    <row r="123" spans="1:7" x14ac:dyDescent="0.25">
      <c r="A123" s="12" t="s">
        <v>2450</v>
      </c>
      <c r="B123" s="30" t="s">
        <v>2451</v>
      </c>
      <c r="C123" s="30" t="s">
        <v>1271</v>
      </c>
      <c r="D123" s="13">
        <v>2743</v>
      </c>
      <c r="E123" s="14">
        <v>12.09</v>
      </c>
      <c r="F123" s="15">
        <v>3.5000000000000001E-3</v>
      </c>
      <c r="G123" s="15"/>
    </row>
    <row r="124" spans="1:7" x14ac:dyDescent="0.25">
      <c r="A124" s="12" t="s">
        <v>2452</v>
      </c>
      <c r="B124" s="30" t="s">
        <v>2453</v>
      </c>
      <c r="C124" s="30" t="s">
        <v>1301</v>
      </c>
      <c r="D124" s="13">
        <v>3649</v>
      </c>
      <c r="E124" s="14">
        <v>12.01</v>
      </c>
      <c r="F124" s="15">
        <v>3.5000000000000001E-3</v>
      </c>
      <c r="G124" s="15"/>
    </row>
    <row r="125" spans="1:7" x14ac:dyDescent="0.25">
      <c r="A125" s="12" t="s">
        <v>2454</v>
      </c>
      <c r="B125" s="30" t="s">
        <v>2455</v>
      </c>
      <c r="C125" s="30" t="s">
        <v>1491</v>
      </c>
      <c r="D125" s="13">
        <v>1610</v>
      </c>
      <c r="E125" s="14">
        <v>12</v>
      </c>
      <c r="F125" s="15">
        <v>3.5000000000000001E-3</v>
      </c>
      <c r="G125" s="15"/>
    </row>
    <row r="126" spans="1:7" x14ac:dyDescent="0.25">
      <c r="A126" s="12" t="s">
        <v>2456</v>
      </c>
      <c r="B126" s="30" t="s">
        <v>2457</v>
      </c>
      <c r="C126" s="30" t="s">
        <v>1904</v>
      </c>
      <c r="D126" s="13">
        <v>32643</v>
      </c>
      <c r="E126" s="14">
        <v>12</v>
      </c>
      <c r="F126" s="15">
        <v>3.5000000000000001E-3</v>
      </c>
      <c r="G126" s="15"/>
    </row>
    <row r="127" spans="1:7" x14ac:dyDescent="0.25">
      <c r="A127" s="12" t="s">
        <v>2458</v>
      </c>
      <c r="B127" s="30" t="s">
        <v>2459</v>
      </c>
      <c r="C127" s="30" t="s">
        <v>1446</v>
      </c>
      <c r="D127" s="13">
        <v>184</v>
      </c>
      <c r="E127" s="14">
        <v>11.97</v>
      </c>
      <c r="F127" s="15">
        <v>3.5000000000000001E-3</v>
      </c>
      <c r="G127" s="15"/>
    </row>
    <row r="128" spans="1:7" x14ac:dyDescent="0.25">
      <c r="A128" s="12" t="s">
        <v>2460</v>
      </c>
      <c r="B128" s="30" t="s">
        <v>2461</v>
      </c>
      <c r="C128" s="30" t="s">
        <v>1283</v>
      </c>
      <c r="D128" s="13">
        <v>1520</v>
      </c>
      <c r="E128" s="14">
        <v>11.88</v>
      </c>
      <c r="F128" s="15">
        <v>3.5000000000000001E-3</v>
      </c>
      <c r="G128" s="15"/>
    </row>
    <row r="129" spans="1:7" x14ac:dyDescent="0.25">
      <c r="A129" s="12" t="s">
        <v>1809</v>
      </c>
      <c r="B129" s="30" t="s">
        <v>1810</v>
      </c>
      <c r="C129" s="30" t="s">
        <v>1221</v>
      </c>
      <c r="D129" s="13">
        <v>1515</v>
      </c>
      <c r="E129" s="14">
        <v>11.34</v>
      </c>
      <c r="F129" s="15">
        <v>3.3E-3</v>
      </c>
      <c r="G129" s="15"/>
    </row>
    <row r="130" spans="1:7" x14ac:dyDescent="0.25">
      <c r="A130" s="12" t="s">
        <v>2462</v>
      </c>
      <c r="B130" s="30" t="s">
        <v>2463</v>
      </c>
      <c r="C130" s="30" t="s">
        <v>1310</v>
      </c>
      <c r="D130" s="13">
        <v>3923</v>
      </c>
      <c r="E130" s="14">
        <v>11.22</v>
      </c>
      <c r="F130" s="15">
        <v>3.3E-3</v>
      </c>
      <c r="G130" s="15"/>
    </row>
    <row r="131" spans="1:7" x14ac:dyDescent="0.25">
      <c r="A131" s="12" t="s">
        <v>2464</v>
      </c>
      <c r="B131" s="30" t="s">
        <v>2465</v>
      </c>
      <c r="C131" s="30" t="s">
        <v>1183</v>
      </c>
      <c r="D131" s="13">
        <v>5013</v>
      </c>
      <c r="E131" s="14">
        <v>11.15</v>
      </c>
      <c r="F131" s="15">
        <v>3.3E-3</v>
      </c>
      <c r="G131" s="15"/>
    </row>
    <row r="132" spans="1:7" x14ac:dyDescent="0.25">
      <c r="A132" s="12" t="s">
        <v>2466</v>
      </c>
      <c r="B132" s="30" t="s">
        <v>2467</v>
      </c>
      <c r="C132" s="30" t="s">
        <v>1168</v>
      </c>
      <c r="D132" s="13">
        <v>17083</v>
      </c>
      <c r="E132" s="14">
        <v>11.04</v>
      </c>
      <c r="F132" s="15">
        <v>3.2000000000000002E-3</v>
      </c>
      <c r="G132" s="15"/>
    </row>
    <row r="133" spans="1:7" x14ac:dyDescent="0.25">
      <c r="A133" s="12" t="s">
        <v>2468</v>
      </c>
      <c r="B133" s="30" t="s">
        <v>2469</v>
      </c>
      <c r="C133" s="30" t="s">
        <v>1198</v>
      </c>
      <c r="D133" s="13">
        <v>374</v>
      </c>
      <c r="E133" s="14">
        <v>10.97</v>
      </c>
      <c r="F133" s="15">
        <v>3.2000000000000002E-3</v>
      </c>
      <c r="G133" s="15"/>
    </row>
    <row r="134" spans="1:7" x14ac:dyDescent="0.25">
      <c r="A134" s="12" t="s">
        <v>2470</v>
      </c>
      <c r="B134" s="30" t="s">
        <v>2471</v>
      </c>
      <c r="C134" s="30" t="s">
        <v>1466</v>
      </c>
      <c r="D134" s="13">
        <v>5042</v>
      </c>
      <c r="E134" s="14">
        <v>10.96</v>
      </c>
      <c r="F134" s="15">
        <v>3.2000000000000002E-3</v>
      </c>
      <c r="G134" s="15"/>
    </row>
    <row r="135" spans="1:7" x14ac:dyDescent="0.25">
      <c r="A135" s="12" t="s">
        <v>1958</v>
      </c>
      <c r="B135" s="30" t="s">
        <v>1959</v>
      </c>
      <c r="C135" s="30" t="s">
        <v>1283</v>
      </c>
      <c r="D135" s="13">
        <v>2550</v>
      </c>
      <c r="E135" s="14">
        <v>10.9</v>
      </c>
      <c r="F135" s="15">
        <v>3.2000000000000002E-3</v>
      </c>
      <c r="G135" s="15"/>
    </row>
    <row r="136" spans="1:7" x14ac:dyDescent="0.25">
      <c r="A136" s="12" t="s">
        <v>2472</v>
      </c>
      <c r="B136" s="30" t="s">
        <v>2473</v>
      </c>
      <c r="C136" s="30" t="s">
        <v>1790</v>
      </c>
      <c r="D136" s="13">
        <v>1127</v>
      </c>
      <c r="E136" s="14">
        <v>10.75</v>
      </c>
      <c r="F136" s="15">
        <v>3.0999999999999999E-3</v>
      </c>
      <c r="G136" s="15"/>
    </row>
    <row r="137" spans="1:7" x14ac:dyDescent="0.25">
      <c r="A137" s="12" t="s">
        <v>2210</v>
      </c>
      <c r="B137" s="30" t="s">
        <v>2211</v>
      </c>
      <c r="C137" s="30" t="s">
        <v>1331</v>
      </c>
      <c r="D137" s="13">
        <v>644</v>
      </c>
      <c r="E137" s="14">
        <v>10.57</v>
      </c>
      <c r="F137" s="15">
        <v>3.0999999999999999E-3</v>
      </c>
      <c r="G137" s="15"/>
    </row>
    <row r="138" spans="1:7" x14ac:dyDescent="0.25">
      <c r="A138" s="12" t="s">
        <v>2212</v>
      </c>
      <c r="B138" s="30" t="s">
        <v>2213</v>
      </c>
      <c r="C138" s="30" t="s">
        <v>1221</v>
      </c>
      <c r="D138" s="13">
        <v>1299</v>
      </c>
      <c r="E138" s="14">
        <v>10.53</v>
      </c>
      <c r="F138" s="15">
        <v>3.0999999999999999E-3</v>
      </c>
      <c r="G138" s="15"/>
    </row>
    <row r="139" spans="1:7" x14ac:dyDescent="0.25">
      <c r="A139" s="12" t="s">
        <v>2474</v>
      </c>
      <c r="B139" s="30" t="s">
        <v>2475</v>
      </c>
      <c r="C139" s="30" t="s">
        <v>1168</v>
      </c>
      <c r="D139" s="13">
        <v>12147</v>
      </c>
      <c r="E139" s="14">
        <v>10.5</v>
      </c>
      <c r="F139" s="15">
        <v>3.0999999999999999E-3</v>
      </c>
      <c r="G139" s="15"/>
    </row>
    <row r="140" spans="1:7" x14ac:dyDescent="0.25">
      <c r="A140" s="12" t="s">
        <v>2476</v>
      </c>
      <c r="B140" s="30" t="s">
        <v>2477</v>
      </c>
      <c r="C140" s="30" t="s">
        <v>1226</v>
      </c>
      <c r="D140" s="13">
        <v>1577</v>
      </c>
      <c r="E140" s="14">
        <v>10.25</v>
      </c>
      <c r="F140" s="15">
        <v>3.0000000000000001E-3</v>
      </c>
      <c r="G140" s="15"/>
    </row>
    <row r="141" spans="1:7" x14ac:dyDescent="0.25">
      <c r="A141" s="12" t="s">
        <v>2478</v>
      </c>
      <c r="B141" s="30" t="s">
        <v>2479</v>
      </c>
      <c r="C141" s="30" t="s">
        <v>1188</v>
      </c>
      <c r="D141" s="13">
        <v>11484</v>
      </c>
      <c r="E141" s="14">
        <v>10.039999999999999</v>
      </c>
      <c r="F141" s="15">
        <v>2.8999999999999998E-3</v>
      </c>
      <c r="G141" s="15"/>
    </row>
    <row r="142" spans="1:7" x14ac:dyDescent="0.25">
      <c r="A142" s="12" t="s">
        <v>2031</v>
      </c>
      <c r="B142" s="30" t="s">
        <v>2032</v>
      </c>
      <c r="C142" s="30" t="s">
        <v>1453</v>
      </c>
      <c r="D142" s="13">
        <v>1593</v>
      </c>
      <c r="E142" s="14">
        <v>10.029999999999999</v>
      </c>
      <c r="F142" s="15">
        <v>2.8999999999999998E-3</v>
      </c>
      <c r="G142" s="15"/>
    </row>
    <row r="143" spans="1:7" x14ac:dyDescent="0.25">
      <c r="A143" s="12" t="s">
        <v>1994</v>
      </c>
      <c r="B143" s="30" t="s">
        <v>1995</v>
      </c>
      <c r="C143" s="30" t="s">
        <v>1263</v>
      </c>
      <c r="D143" s="13">
        <v>132</v>
      </c>
      <c r="E143" s="14">
        <v>10</v>
      </c>
      <c r="F143" s="15">
        <v>2.8999999999999998E-3</v>
      </c>
      <c r="G143" s="15"/>
    </row>
    <row r="144" spans="1:7" x14ac:dyDescent="0.25">
      <c r="A144" s="12" t="s">
        <v>2480</v>
      </c>
      <c r="B144" s="30" t="s">
        <v>2481</v>
      </c>
      <c r="C144" s="30" t="s">
        <v>1240</v>
      </c>
      <c r="D144" s="13">
        <v>1727</v>
      </c>
      <c r="E144" s="14">
        <v>9.81</v>
      </c>
      <c r="F144" s="15">
        <v>2.8999999999999998E-3</v>
      </c>
      <c r="G144" s="15"/>
    </row>
    <row r="145" spans="1:7" x14ac:dyDescent="0.25">
      <c r="A145" s="12" t="s">
        <v>2482</v>
      </c>
      <c r="B145" s="30" t="s">
        <v>2483</v>
      </c>
      <c r="C145" s="30" t="s">
        <v>1458</v>
      </c>
      <c r="D145" s="13">
        <v>2287</v>
      </c>
      <c r="E145" s="14">
        <v>9.8000000000000007</v>
      </c>
      <c r="F145" s="15">
        <v>2.8999999999999998E-3</v>
      </c>
      <c r="G145" s="15"/>
    </row>
    <row r="146" spans="1:7" x14ac:dyDescent="0.25">
      <c r="A146" s="12" t="s">
        <v>1945</v>
      </c>
      <c r="B146" s="30" t="s">
        <v>1946</v>
      </c>
      <c r="C146" s="30" t="s">
        <v>1859</v>
      </c>
      <c r="D146" s="13">
        <v>752</v>
      </c>
      <c r="E146" s="14">
        <v>9.7899999999999991</v>
      </c>
      <c r="F146" s="15">
        <v>2.8999999999999998E-3</v>
      </c>
      <c r="G146" s="15"/>
    </row>
    <row r="147" spans="1:7" x14ac:dyDescent="0.25">
      <c r="A147" s="12" t="s">
        <v>2484</v>
      </c>
      <c r="B147" s="30" t="s">
        <v>2485</v>
      </c>
      <c r="C147" s="30" t="s">
        <v>1491</v>
      </c>
      <c r="D147" s="13">
        <v>1681</v>
      </c>
      <c r="E147" s="14">
        <v>9.7200000000000006</v>
      </c>
      <c r="F147" s="15">
        <v>2.8E-3</v>
      </c>
      <c r="G147" s="15"/>
    </row>
    <row r="148" spans="1:7" x14ac:dyDescent="0.25">
      <c r="A148" s="12" t="s">
        <v>1479</v>
      </c>
      <c r="B148" s="30" t="s">
        <v>1480</v>
      </c>
      <c r="C148" s="30" t="s">
        <v>1453</v>
      </c>
      <c r="D148" s="13">
        <v>2598</v>
      </c>
      <c r="E148" s="14">
        <v>9.69</v>
      </c>
      <c r="F148" s="15">
        <v>2.8E-3</v>
      </c>
      <c r="G148" s="15"/>
    </row>
    <row r="149" spans="1:7" x14ac:dyDescent="0.25">
      <c r="A149" s="12" t="s">
        <v>1937</v>
      </c>
      <c r="B149" s="30" t="s">
        <v>1938</v>
      </c>
      <c r="C149" s="30" t="s">
        <v>1263</v>
      </c>
      <c r="D149" s="13">
        <v>1355</v>
      </c>
      <c r="E149" s="14">
        <v>9.59</v>
      </c>
      <c r="F149" s="15">
        <v>2.8E-3</v>
      </c>
      <c r="G149" s="15"/>
    </row>
    <row r="150" spans="1:7" x14ac:dyDescent="0.25">
      <c r="A150" s="12" t="s">
        <v>2486</v>
      </c>
      <c r="B150" s="30" t="s">
        <v>2487</v>
      </c>
      <c r="C150" s="30" t="s">
        <v>1221</v>
      </c>
      <c r="D150" s="13">
        <v>2605</v>
      </c>
      <c r="E150" s="14">
        <v>9.5399999999999991</v>
      </c>
      <c r="F150" s="15">
        <v>2.8E-3</v>
      </c>
      <c r="G150" s="15"/>
    </row>
    <row r="151" spans="1:7" x14ac:dyDescent="0.25">
      <c r="A151" s="12" t="s">
        <v>2488</v>
      </c>
      <c r="B151" s="30" t="s">
        <v>2489</v>
      </c>
      <c r="C151" s="30" t="s">
        <v>1458</v>
      </c>
      <c r="D151" s="13">
        <v>6148</v>
      </c>
      <c r="E151" s="14">
        <v>9.51</v>
      </c>
      <c r="F151" s="15">
        <v>2.8E-3</v>
      </c>
      <c r="G151" s="15"/>
    </row>
    <row r="152" spans="1:7" x14ac:dyDescent="0.25">
      <c r="A152" s="12" t="s">
        <v>2490</v>
      </c>
      <c r="B152" s="30" t="s">
        <v>2491</v>
      </c>
      <c r="C152" s="30" t="s">
        <v>1188</v>
      </c>
      <c r="D152" s="13">
        <v>594</v>
      </c>
      <c r="E152" s="14">
        <v>9.4700000000000006</v>
      </c>
      <c r="F152" s="15">
        <v>2.8E-3</v>
      </c>
      <c r="G152" s="15"/>
    </row>
    <row r="153" spans="1:7" x14ac:dyDescent="0.25">
      <c r="A153" s="12" t="s">
        <v>2492</v>
      </c>
      <c r="B153" s="30" t="s">
        <v>2493</v>
      </c>
      <c r="C153" s="30" t="s">
        <v>2494</v>
      </c>
      <c r="D153" s="13">
        <v>317</v>
      </c>
      <c r="E153" s="14">
        <v>9.3800000000000008</v>
      </c>
      <c r="F153" s="15">
        <v>2.7000000000000001E-3</v>
      </c>
      <c r="G153" s="15"/>
    </row>
    <row r="154" spans="1:7" x14ac:dyDescent="0.25">
      <c r="A154" s="12" t="s">
        <v>1492</v>
      </c>
      <c r="B154" s="30" t="s">
        <v>1493</v>
      </c>
      <c r="C154" s="30" t="s">
        <v>1326</v>
      </c>
      <c r="D154" s="13">
        <v>579</v>
      </c>
      <c r="E154" s="14">
        <v>9.2799999999999994</v>
      </c>
      <c r="F154" s="15">
        <v>2.7000000000000001E-3</v>
      </c>
      <c r="G154" s="15"/>
    </row>
    <row r="155" spans="1:7" x14ac:dyDescent="0.25">
      <c r="A155" s="12" t="s">
        <v>2495</v>
      </c>
      <c r="B155" s="30" t="s">
        <v>2496</v>
      </c>
      <c r="C155" s="30" t="s">
        <v>1231</v>
      </c>
      <c r="D155" s="13">
        <v>15494</v>
      </c>
      <c r="E155" s="14">
        <v>9.23</v>
      </c>
      <c r="F155" s="15">
        <v>2.7000000000000001E-3</v>
      </c>
      <c r="G155" s="15"/>
    </row>
    <row r="156" spans="1:7" x14ac:dyDescent="0.25">
      <c r="A156" s="12" t="s">
        <v>2497</v>
      </c>
      <c r="B156" s="30" t="s">
        <v>2498</v>
      </c>
      <c r="C156" s="30" t="s">
        <v>1240</v>
      </c>
      <c r="D156" s="13">
        <v>180</v>
      </c>
      <c r="E156" s="14">
        <v>9.16</v>
      </c>
      <c r="F156" s="15">
        <v>2.7000000000000001E-3</v>
      </c>
      <c r="G156" s="15"/>
    </row>
    <row r="157" spans="1:7" x14ac:dyDescent="0.25">
      <c r="A157" s="12" t="s">
        <v>2499</v>
      </c>
      <c r="B157" s="30" t="s">
        <v>2500</v>
      </c>
      <c r="C157" s="30" t="s">
        <v>1171</v>
      </c>
      <c r="D157" s="13">
        <v>3960</v>
      </c>
      <c r="E157" s="14">
        <v>9.02</v>
      </c>
      <c r="F157" s="15">
        <v>2.5999999999999999E-3</v>
      </c>
      <c r="G157" s="15"/>
    </row>
    <row r="158" spans="1:7" x14ac:dyDescent="0.25">
      <c r="A158" s="12" t="s">
        <v>1811</v>
      </c>
      <c r="B158" s="30" t="s">
        <v>1812</v>
      </c>
      <c r="C158" s="30" t="s">
        <v>1271</v>
      </c>
      <c r="D158" s="13">
        <v>215</v>
      </c>
      <c r="E158" s="14">
        <v>9.01</v>
      </c>
      <c r="F158" s="15">
        <v>2.5999999999999999E-3</v>
      </c>
      <c r="G158" s="15"/>
    </row>
    <row r="159" spans="1:7" x14ac:dyDescent="0.25">
      <c r="A159" s="12" t="s">
        <v>2501</v>
      </c>
      <c r="B159" s="30" t="s">
        <v>2502</v>
      </c>
      <c r="C159" s="30" t="s">
        <v>1301</v>
      </c>
      <c r="D159" s="13">
        <v>1501</v>
      </c>
      <c r="E159" s="14">
        <v>8.99</v>
      </c>
      <c r="F159" s="15">
        <v>2.5999999999999999E-3</v>
      </c>
      <c r="G159" s="15"/>
    </row>
    <row r="160" spans="1:7" x14ac:dyDescent="0.25">
      <c r="A160" s="12" t="s">
        <v>2503</v>
      </c>
      <c r="B160" s="30" t="s">
        <v>2504</v>
      </c>
      <c r="C160" s="30" t="s">
        <v>1263</v>
      </c>
      <c r="D160" s="13">
        <v>441</v>
      </c>
      <c r="E160" s="14">
        <v>8.98</v>
      </c>
      <c r="F160" s="15">
        <v>2.5999999999999999E-3</v>
      </c>
      <c r="G160" s="15"/>
    </row>
    <row r="161" spans="1:7" x14ac:dyDescent="0.25">
      <c r="A161" s="12" t="s">
        <v>2505</v>
      </c>
      <c r="B161" s="30" t="s">
        <v>2506</v>
      </c>
      <c r="C161" s="30" t="s">
        <v>1240</v>
      </c>
      <c r="D161" s="13">
        <v>1014</v>
      </c>
      <c r="E161" s="14">
        <v>8.9499999999999993</v>
      </c>
      <c r="F161" s="15">
        <v>2.5999999999999999E-3</v>
      </c>
      <c r="G161" s="15"/>
    </row>
    <row r="162" spans="1:7" x14ac:dyDescent="0.25">
      <c r="A162" s="12" t="s">
        <v>2507</v>
      </c>
      <c r="B162" s="30" t="s">
        <v>2508</v>
      </c>
      <c r="C162" s="30" t="s">
        <v>1263</v>
      </c>
      <c r="D162" s="13">
        <v>860</v>
      </c>
      <c r="E162" s="14">
        <v>8.91</v>
      </c>
      <c r="F162" s="15">
        <v>2.5999999999999999E-3</v>
      </c>
      <c r="G162" s="15"/>
    </row>
    <row r="163" spans="1:7" x14ac:dyDescent="0.25">
      <c r="A163" s="12" t="s">
        <v>2509</v>
      </c>
      <c r="B163" s="30" t="s">
        <v>2510</v>
      </c>
      <c r="C163" s="30" t="s">
        <v>1301</v>
      </c>
      <c r="D163" s="13">
        <v>1178</v>
      </c>
      <c r="E163" s="14">
        <v>8.74</v>
      </c>
      <c r="F163" s="15">
        <v>2.5999999999999999E-3</v>
      </c>
      <c r="G163" s="15"/>
    </row>
    <row r="164" spans="1:7" x14ac:dyDescent="0.25">
      <c r="A164" s="12" t="s">
        <v>2511</v>
      </c>
      <c r="B164" s="30" t="s">
        <v>2512</v>
      </c>
      <c r="C164" s="30" t="s">
        <v>1208</v>
      </c>
      <c r="D164" s="13">
        <v>9064</v>
      </c>
      <c r="E164" s="14">
        <v>8.73</v>
      </c>
      <c r="F164" s="15">
        <v>2.5999999999999999E-3</v>
      </c>
      <c r="G164" s="15"/>
    </row>
    <row r="165" spans="1:7" x14ac:dyDescent="0.25">
      <c r="A165" s="12" t="s">
        <v>2513</v>
      </c>
      <c r="B165" s="30" t="s">
        <v>2514</v>
      </c>
      <c r="C165" s="30" t="s">
        <v>1271</v>
      </c>
      <c r="D165" s="13">
        <v>401</v>
      </c>
      <c r="E165" s="14">
        <v>8.69</v>
      </c>
      <c r="F165" s="15">
        <v>2.5000000000000001E-3</v>
      </c>
      <c r="G165" s="15"/>
    </row>
    <row r="166" spans="1:7" x14ac:dyDescent="0.25">
      <c r="A166" s="12" t="s">
        <v>2515</v>
      </c>
      <c r="B166" s="30" t="s">
        <v>2516</v>
      </c>
      <c r="C166" s="30" t="s">
        <v>1310</v>
      </c>
      <c r="D166" s="13">
        <v>1143</v>
      </c>
      <c r="E166" s="14">
        <v>8.66</v>
      </c>
      <c r="F166" s="15">
        <v>2.5000000000000001E-3</v>
      </c>
      <c r="G166" s="15"/>
    </row>
    <row r="167" spans="1:7" x14ac:dyDescent="0.25">
      <c r="A167" s="12" t="s">
        <v>2517</v>
      </c>
      <c r="B167" s="30" t="s">
        <v>2518</v>
      </c>
      <c r="C167" s="30" t="s">
        <v>1301</v>
      </c>
      <c r="D167" s="13">
        <v>236</v>
      </c>
      <c r="E167" s="14">
        <v>8.64</v>
      </c>
      <c r="F167" s="15">
        <v>2.5000000000000001E-3</v>
      </c>
      <c r="G167" s="15"/>
    </row>
    <row r="168" spans="1:7" x14ac:dyDescent="0.25">
      <c r="A168" s="12" t="s">
        <v>2519</v>
      </c>
      <c r="B168" s="30" t="s">
        <v>2520</v>
      </c>
      <c r="C168" s="30" t="s">
        <v>1168</v>
      </c>
      <c r="D168" s="13">
        <v>13730</v>
      </c>
      <c r="E168" s="14">
        <v>8.6</v>
      </c>
      <c r="F168" s="15">
        <v>2.5000000000000001E-3</v>
      </c>
      <c r="G168" s="15"/>
    </row>
    <row r="169" spans="1:7" x14ac:dyDescent="0.25">
      <c r="A169" s="12" t="s">
        <v>2521</v>
      </c>
      <c r="B169" s="30" t="s">
        <v>2522</v>
      </c>
      <c r="C169" s="30" t="s">
        <v>1221</v>
      </c>
      <c r="D169" s="13">
        <v>7961</v>
      </c>
      <c r="E169" s="14">
        <v>8.5299999999999994</v>
      </c>
      <c r="F169" s="15">
        <v>2.5000000000000001E-3</v>
      </c>
      <c r="G169" s="15"/>
    </row>
    <row r="170" spans="1:7" x14ac:dyDescent="0.25">
      <c r="A170" s="12" t="s">
        <v>2000</v>
      </c>
      <c r="B170" s="30" t="s">
        <v>2001</v>
      </c>
      <c r="C170" s="30" t="s">
        <v>1283</v>
      </c>
      <c r="D170" s="13">
        <v>3114</v>
      </c>
      <c r="E170" s="14">
        <v>8.35</v>
      </c>
      <c r="F170" s="15">
        <v>2.3999999999999998E-3</v>
      </c>
      <c r="G170" s="15"/>
    </row>
    <row r="171" spans="1:7" x14ac:dyDescent="0.25">
      <c r="A171" s="12" t="s">
        <v>2523</v>
      </c>
      <c r="B171" s="30" t="s">
        <v>2524</v>
      </c>
      <c r="C171" s="30" t="s">
        <v>1263</v>
      </c>
      <c r="D171" s="13">
        <v>1507</v>
      </c>
      <c r="E171" s="14">
        <v>8.33</v>
      </c>
      <c r="F171" s="15">
        <v>2.3999999999999998E-3</v>
      </c>
      <c r="G171" s="15"/>
    </row>
    <row r="172" spans="1:7" x14ac:dyDescent="0.25">
      <c r="A172" s="12" t="s">
        <v>2525</v>
      </c>
      <c r="B172" s="30" t="s">
        <v>2526</v>
      </c>
      <c r="C172" s="30" t="s">
        <v>1453</v>
      </c>
      <c r="D172" s="13">
        <v>17794</v>
      </c>
      <c r="E172" s="14">
        <v>8.2899999999999991</v>
      </c>
      <c r="F172" s="15">
        <v>2.3999999999999998E-3</v>
      </c>
      <c r="G172" s="15"/>
    </row>
    <row r="173" spans="1:7" x14ac:dyDescent="0.25">
      <c r="A173" s="12" t="s">
        <v>2527</v>
      </c>
      <c r="B173" s="30" t="s">
        <v>2528</v>
      </c>
      <c r="C173" s="30" t="s">
        <v>1292</v>
      </c>
      <c r="D173" s="13">
        <v>920</v>
      </c>
      <c r="E173" s="14">
        <v>8.25</v>
      </c>
      <c r="F173" s="15">
        <v>2.3999999999999998E-3</v>
      </c>
      <c r="G173" s="15"/>
    </row>
    <row r="174" spans="1:7" x14ac:dyDescent="0.25">
      <c r="A174" s="12" t="s">
        <v>2529</v>
      </c>
      <c r="B174" s="30" t="s">
        <v>2530</v>
      </c>
      <c r="C174" s="30" t="s">
        <v>1191</v>
      </c>
      <c r="D174" s="13">
        <v>424</v>
      </c>
      <c r="E174" s="14">
        <v>8.1199999999999992</v>
      </c>
      <c r="F174" s="15">
        <v>2.3999999999999998E-3</v>
      </c>
      <c r="G174" s="15"/>
    </row>
    <row r="175" spans="1:7" x14ac:dyDescent="0.25">
      <c r="A175" s="12" t="s">
        <v>2531</v>
      </c>
      <c r="B175" s="30" t="s">
        <v>2532</v>
      </c>
      <c r="C175" s="30" t="s">
        <v>1310</v>
      </c>
      <c r="D175" s="13">
        <v>4408</v>
      </c>
      <c r="E175" s="14">
        <v>8.11</v>
      </c>
      <c r="F175" s="15">
        <v>2.3999999999999998E-3</v>
      </c>
      <c r="G175" s="15"/>
    </row>
    <row r="176" spans="1:7" x14ac:dyDescent="0.25">
      <c r="A176" s="12" t="s">
        <v>2533</v>
      </c>
      <c r="B176" s="30" t="s">
        <v>2534</v>
      </c>
      <c r="C176" s="30" t="s">
        <v>1458</v>
      </c>
      <c r="D176" s="13">
        <v>28046</v>
      </c>
      <c r="E176" s="14">
        <v>8.09</v>
      </c>
      <c r="F176" s="15">
        <v>2.3999999999999998E-3</v>
      </c>
      <c r="G176" s="15"/>
    </row>
    <row r="177" spans="1:7" x14ac:dyDescent="0.25">
      <c r="A177" s="12" t="s">
        <v>2234</v>
      </c>
      <c r="B177" s="30" t="s">
        <v>2235</v>
      </c>
      <c r="C177" s="30" t="s">
        <v>1198</v>
      </c>
      <c r="D177" s="13">
        <v>1582</v>
      </c>
      <c r="E177" s="14">
        <v>8.06</v>
      </c>
      <c r="F177" s="15">
        <v>2.3999999999999998E-3</v>
      </c>
      <c r="G177" s="15"/>
    </row>
    <row r="178" spans="1:7" x14ac:dyDescent="0.25">
      <c r="A178" s="12" t="s">
        <v>1956</v>
      </c>
      <c r="B178" s="30" t="s">
        <v>1957</v>
      </c>
      <c r="C178" s="30" t="s">
        <v>1310</v>
      </c>
      <c r="D178" s="13">
        <v>1655</v>
      </c>
      <c r="E178" s="14">
        <v>7.97</v>
      </c>
      <c r="F178" s="15">
        <v>2.3E-3</v>
      </c>
      <c r="G178" s="15"/>
    </row>
    <row r="179" spans="1:7" x14ac:dyDescent="0.25">
      <c r="A179" s="12" t="s">
        <v>1972</v>
      </c>
      <c r="B179" s="30" t="s">
        <v>1973</v>
      </c>
      <c r="C179" s="30" t="s">
        <v>1974</v>
      </c>
      <c r="D179" s="13">
        <v>258</v>
      </c>
      <c r="E179" s="14">
        <v>7.77</v>
      </c>
      <c r="F179" s="15">
        <v>2.3E-3</v>
      </c>
      <c r="G179" s="15"/>
    </row>
    <row r="180" spans="1:7" x14ac:dyDescent="0.25">
      <c r="A180" s="12" t="s">
        <v>2006</v>
      </c>
      <c r="B180" s="30" t="s">
        <v>2007</v>
      </c>
      <c r="C180" s="30" t="s">
        <v>1301</v>
      </c>
      <c r="D180" s="13">
        <v>1353</v>
      </c>
      <c r="E180" s="14">
        <v>7.72</v>
      </c>
      <c r="F180" s="15">
        <v>2.3E-3</v>
      </c>
      <c r="G180" s="15"/>
    </row>
    <row r="181" spans="1:7" x14ac:dyDescent="0.25">
      <c r="A181" s="12" t="s">
        <v>2535</v>
      </c>
      <c r="B181" s="30" t="s">
        <v>2536</v>
      </c>
      <c r="C181" s="30" t="s">
        <v>1168</v>
      </c>
      <c r="D181" s="13">
        <v>13507</v>
      </c>
      <c r="E181" s="14">
        <v>7.66</v>
      </c>
      <c r="F181" s="15">
        <v>2.2000000000000001E-3</v>
      </c>
      <c r="G181" s="15"/>
    </row>
    <row r="182" spans="1:7" x14ac:dyDescent="0.25">
      <c r="A182" s="12" t="s">
        <v>2537</v>
      </c>
      <c r="B182" s="30" t="s">
        <v>2538</v>
      </c>
      <c r="C182" s="30" t="s">
        <v>1310</v>
      </c>
      <c r="D182" s="13">
        <v>1512</v>
      </c>
      <c r="E182" s="14">
        <v>7.65</v>
      </c>
      <c r="F182" s="15">
        <v>2.2000000000000001E-3</v>
      </c>
      <c r="G182" s="15"/>
    </row>
    <row r="183" spans="1:7" x14ac:dyDescent="0.25">
      <c r="A183" s="12" t="s">
        <v>2539</v>
      </c>
      <c r="B183" s="30" t="s">
        <v>2540</v>
      </c>
      <c r="C183" s="30" t="s">
        <v>1310</v>
      </c>
      <c r="D183" s="13">
        <v>1608</v>
      </c>
      <c r="E183" s="14">
        <v>7.57</v>
      </c>
      <c r="F183" s="15">
        <v>2.2000000000000001E-3</v>
      </c>
      <c r="G183" s="15"/>
    </row>
    <row r="184" spans="1:7" x14ac:dyDescent="0.25">
      <c r="A184" s="12" t="s">
        <v>2541</v>
      </c>
      <c r="B184" s="30" t="s">
        <v>2542</v>
      </c>
      <c r="C184" s="30" t="s">
        <v>1274</v>
      </c>
      <c r="D184" s="13">
        <v>1079</v>
      </c>
      <c r="E184" s="14">
        <v>7.51</v>
      </c>
      <c r="F184" s="15">
        <v>2.2000000000000001E-3</v>
      </c>
      <c r="G184" s="15"/>
    </row>
    <row r="185" spans="1:7" x14ac:dyDescent="0.25">
      <c r="A185" s="12" t="s">
        <v>1984</v>
      </c>
      <c r="B185" s="30" t="s">
        <v>1985</v>
      </c>
      <c r="C185" s="30" t="s">
        <v>1271</v>
      </c>
      <c r="D185" s="13">
        <v>1783</v>
      </c>
      <c r="E185" s="14">
        <v>7.5</v>
      </c>
      <c r="F185" s="15">
        <v>2.2000000000000001E-3</v>
      </c>
      <c r="G185" s="15"/>
    </row>
    <row r="186" spans="1:7" x14ac:dyDescent="0.25">
      <c r="A186" s="12" t="s">
        <v>2543</v>
      </c>
      <c r="B186" s="30" t="s">
        <v>2544</v>
      </c>
      <c r="C186" s="30" t="s">
        <v>1331</v>
      </c>
      <c r="D186" s="13">
        <v>2259</v>
      </c>
      <c r="E186" s="14">
        <v>7.49</v>
      </c>
      <c r="F186" s="15">
        <v>2.2000000000000001E-3</v>
      </c>
      <c r="G186" s="15"/>
    </row>
    <row r="187" spans="1:7" x14ac:dyDescent="0.25">
      <c r="A187" s="12" t="s">
        <v>2545</v>
      </c>
      <c r="B187" s="30" t="s">
        <v>2546</v>
      </c>
      <c r="C187" s="30" t="s">
        <v>1310</v>
      </c>
      <c r="D187" s="13">
        <v>173</v>
      </c>
      <c r="E187" s="14">
        <v>7.49</v>
      </c>
      <c r="F187" s="15">
        <v>2.2000000000000001E-3</v>
      </c>
      <c r="G187" s="15"/>
    </row>
    <row r="188" spans="1:7" x14ac:dyDescent="0.25">
      <c r="A188" s="12" t="s">
        <v>2547</v>
      </c>
      <c r="B188" s="30" t="s">
        <v>2548</v>
      </c>
      <c r="C188" s="30" t="s">
        <v>1974</v>
      </c>
      <c r="D188" s="13">
        <v>1443</v>
      </c>
      <c r="E188" s="14">
        <v>7.42</v>
      </c>
      <c r="F188" s="15">
        <v>2.2000000000000001E-3</v>
      </c>
      <c r="G188" s="15"/>
    </row>
    <row r="189" spans="1:7" x14ac:dyDescent="0.25">
      <c r="A189" s="12" t="s">
        <v>1886</v>
      </c>
      <c r="B189" s="30" t="s">
        <v>1887</v>
      </c>
      <c r="C189" s="30" t="s">
        <v>1461</v>
      </c>
      <c r="D189" s="13">
        <v>1413</v>
      </c>
      <c r="E189" s="14">
        <v>7.37</v>
      </c>
      <c r="F189" s="15">
        <v>2.2000000000000001E-3</v>
      </c>
      <c r="G189" s="15"/>
    </row>
    <row r="190" spans="1:7" x14ac:dyDescent="0.25">
      <c r="A190" s="12" t="s">
        <v>2549</v>
      </c>
      <c r="B190" s="30" t="s">
        <v>2550</v>
      </c>
      <c r="C190" s="30" t="s">
        <v>1271</v>
      </c>
      <c r="D190" s="13">
        <v>1720</v>
      </c>
      <c r="E190" s="14">
        <v>7.31</v>
      </c>
      <c r="F190" s="15">
        <v>2.0999999999999999E-3</v>
      </c>
      <c r="G190" s="15"/>
    </row>
    <row r="191" spans="1:7" x14ac:dyDescent="0.25">
      <c r="A191" s="12" t="s">
        <v>1916</v>
      </c>
      <c r="B191" s="30" t="s">
        <v>1917</v>
      </c>
      <c r="C191" s="30" t="s">
        <v>1208</v>
      </c>
      <c r="D191" s="13">
        <v>838</v>
      </c>
      <c r="E191" s="14">
        <v>7.28</v>
      </c>
      <c r="F191" s="15">
        <v>2.0999999999999999E-3</v>
      </c>
      <c r="G191" s="15"/>
    </row>
    <row r="192" spans="1:7" x14ac:dyDescent="0.25">
      <c r="A192" s="12" t="s">
        <v>2277</v>
      </c>
      <c r="B192" s="30" t="s">
        <v>2278</v>
      </c>
      <c r="C192" s="30" t="s">
        <v>1310</v>
      </c>
      <c r="D192" s="13">
        <v>504</v>
      </c>
      <c r="E192" s="14">
        <v>7.12</v>
      </c>
      <c r="F192" s="15">
        <v>2.0999999999999999E-3</v>
      </c>
      <c r="G192" s="15"/>
    </row>
    <row r="193" spans="1:7" x14ac:dyDescent="0.25">
      <c r="A193" s="12" t="s">
        <v>2551</v>
      </c>
      <c r="B193" s="30" t="s">
        <v>2552</v>
      </c>
      <c r="C193" s="30" t="s">
        <v>1231</v>
      </c>
      <c r="D193" s="13">
        <v>1699</v>
      </c>
      <c r="E193" s="14">
        <v>6.84</v>
      </c>
      <c r="F193" s="15">
        <v>2E-3</v>
      </c>
      <c r="G193" s="15"/>
    </row>
    <row r="194" spans="1:7" x14ac:dyDescent="0.25">
      <c r="A194" s="12" t="s">
        <v>2553</v>
      </c>
      <c r="B194" s="30" t="s">
        <v>2554</v>
      </c>
      <c r="C194" s="30" t="s">
        <v>1461</v>
      </c>
      <c r="D194" s="13">
        <v>394</v>
      </c>
      <c r="E194" s="14">
        <v>6.84</v>
      </c>
      <c r="F194" s="15">
        <v>2E-3</v>
      </c>
      <c r="G194" s="15"/>
    </row>
    <row r="195" spans="1:7" x14ac:dyDescent="0.25">
      <c r="A195" s="12" t="s">
        <v>2555</v>
      </c>
      <c r="B195" s="30" t="s">
        <v>2556</v>
      </c>
      <c r="C195" s="30" t="s">
        <v>1263</v>
      </c>
      <c r="D195" s="13">
        <v>908</v>
      </c>
      <c r="E195" s="14">
        <v>6.79</v>
      </c>
      <c r="F195" s="15">
        <v>2E-3</v>
      </c>
      <c r="G195" s="15"/>
    </row>
    <row r="196" spans="1:7" x14ac:dyDescent="0.25">
      <c r="A196" s="12" t="s">
        <v>2230</v>
      </c>
      <c r="B196" s="30" t="s">
        <v>2231</v>
      </c>
      <c r="C196" s="30" t="s">
        <v>1859</v>
      </c>
      <c r="D196" s="13">
        <v>1284</v>
      </c>
      <c r="E196" s="14">
        <v>6.73</v>
      </c>
      <c r="F196" s="15">
        <v>2E-3</v>
      </c>
      <c r="G196" s="15"/>
    </row>
    <row r="197" spans="1:7" x14ac:dyDescent="0.25">
      <c r="A197" s="12" t="s">
        <v>2557</v>
      </c>
      <c r="B197" s="30" t="s">
        <v>2558</v>
      </c>
      <c r="C197" s="30" t="s">
        <v>1326</v>
      </c>
      <c r="D197" s="13">
        <v>1040</v>
      </c>
      <c r="E197" s="14">
        <v>6.7</v>
      </c>
      <c r="F197" s="15">
        <v>2E-3</v>
      </c>
      <c r="G197" s="15"/>
    </row>
    <row r="198" spans="1:7" x14ac:dyDescent="0.25">
      <c r="A198" s="12" t="s">
        <v>2559</v>
      </c>
      <c r="B198" s="30" t="s">
        <v>2560</v>
      </c>
      <c r="C198" s="30" t="s">
        <v>1310</v>
      </c>
      <c r="D198" s="13">
        <v>312</v>
      </c>
      <c r="E198" s="14">
        <v>6.69</v>
      </c>
      <c r="F198" s="15">
        <v>2E-3</v>
      </c>
      <c r="G198" s="15"/>
    </row>
    <row r="199" spans="1:7" x14ac:dyDescent="0.25">
      <c r="A199" s="12" t="s">
        <v>2561</v>
      </c>
      <c r="B199" s="30" t="s">
        <v>2562</v>
      </c>
      <c r="C199" s="30" t="s">
        <v>1221</v>
      </c>
      <c r="D199" s="13">
        <v>13613</v>
      </c>
      <c r="E199" s="14">
        <v>6.58</v>
      </c>
      <c r="F199" s="15">
        <v>1.9E-3</v>
      </c>
      <c r="G199" s="15"/>
    </row>
    <row r="200" spans="1:7" x14ac:dyDescent="0.25">
      <c r="A200" s="12" t="s">
        <v>2563</v>
      </c>
      <c r="B200" s="30" t="s">
        <v>2564</v>
      </c>
      <c r="C200" s="30" t="s">
        <v>1974</v>
      </c>
      <c r="D200" s="13">
        <v>7808</v>
      </c>
      <c r="E200" s="14">
        <v>6.53</v>
      </c>
      <c r="F200" s="15">
        <v>1.9E-3</v>
      </c>
      <c r="G200" s="15"/>
    </row>
    <row r="201" spans="1:7" x14ac:dyDescent="0.25">
      <c r="A201" s="12" t="s">
        <v>2565</v>
      </c>
      <c r="B201" s="30" t="s">
        <v>2566</v>
      </c>
      <c r="C201" s="30" t="s">
        <v>1301</v>
      </c>
      <c r="D201" s="13">
        <v>178</v>
      </c>
      <c r="E201" s="14">
        <v>6.51</v>
      </c>
      <c r="F201" s="15">
        <v>1.9E-3</v>
      </c>
      <c r="G201" s="15"/>
    </row>
    <row r="202" spans="1:7" x14ac:dyDescent="0.25">
      <c r="A202" s="12" t="s">
        <v>2283</v>
      </c>
      <c r="B202" s="30" t="s">
        <v>2284</v>
      </c>
      <c r="C202" s="30" t="s">
        <v>1274</v>
      </c>
      <c r="D202" s="13">
        <v>574</v>
      </c>
      <c r="E202" s="14">
        <v>6.49</v>
      </c>
      <c r="F202" s="15">
        <v>1.9E-3</v>
      </c>
      <c r="G202" s="15"/>
    </row>
    <row r="203" spans="1:7" x14ac:dyDescent="0.25">
      <c r="A203" s="12" t="s">
        <v>2567</v>
      </c>
      <c r="B203" s="30" t="s">
        <v>2568</v>
      </c>
      <c r="C203" s="30" t="s">
        <v>1981</v>
      </c>
      <c r="D203" s="13">
        <v>2171</v>
      </c>
      <c r="E203" s="14">
        <v>6.48</v>
      </c>
      <c r="F203" s="15">
        <v>1.9E-3</v>
      </c>
      <c r="G203" s="15"/>
    </row>
    <row r="204" spans="1:7" x14ac:dyDescent="0.25">
      <c r="A204" s="12" t="s">
        <v>2008</v>
      </c>
      <c r="B204" s="30" t="s">
        <v>2009</v>
      </c>
      <c r="C204" s="30" t="s">
        <v>1168</v>
      </c>
      <c r="D204" s="13">
        <v>1842</v>
      </c>
      <c r="E204" s="14">
        <v>6.44</v>
      </c>
      <c r="F204" s="15">
        <v>1.9E-3</v>
      </c>
      <c r="G204" s="15"/>
    </row>
    <row r="205" spans="1:7" x14ac:dyDescent="0.25">
      <c r="A205" s="12" t="s">
        <v>2569</v>
      </c>
      <c r="B205" s="30" t="s">
        <v>2570</v>
      </c>
      <c r="C205" s="30" t="s">
        <v>1367</v>
      </c>
      <c r="D205" s="13">
        <v>37386</v>
      </c>
      <c r="E205" s="14">
        <v>6.43</v>
      </c>
      <c r="F205" s="15">
        <v>1.9E-3</v>
      </c>
      <c r="G205" s="15"/>
    </row>
    <row r="206" spans="1:7" x14ac:dyDescent="0.25">
      <c r="A206" s="12" t="s">
        <v>2571</v>
      </c>
      <c r="B206" s="30" t="s">
        <v>2572</v>
      </c>
      <c r="C206" s="30" t="s">
        <v>2374</v>
      </c>
      <c r="D206" s="13">
        <v>1722</v>
      </c>
      <c r="E206" s="14">
        <v>6.42</v>
      </c>
      <c r="F206" s="15">
        <v>1.9E-3</v>
      </c>
      <c r="G206" s="15"/>
    </row>
    <row r="207" spans="1:7" x14ac:dyDescent="0.25">
      <c r="A207" s="12" t="s">
        <v>1392</v>
      </c>
      <c r="B207" s="30" t="s">
        <v>1393</v>
      </c>
      <c r="C207" s="30" t="s">
        <v>1331</v>
      </c>
      <c r="D207" s="13">
        <v>2801</v>
      </c>
      <c r="E207" s="14">
        <v>6.41</v>
      </c>
      <c r="F207" s="15">
        <v>1.9E-3</v>
      </c>
      <c r="G207" s="15"/>
    </row>
    <row r="208" spans="1:7" x14ac:dyDescent="0.25">
      <c r="A208" s="12" t="s">
        <v>2573</v>
      </c>
      <c r="B208" s="30" t="s">
        <v>2574</v>
      </c>
      <c r="C208" s="30" t="s">
        <v>1453</v>
      </c>
      <c r="D208" s="13">
        <v>1929</v>
      </c>
      <c r="E208" s="14">
        <v>6.36</v>
      </c>
      <c r="F208" s="15">
        <v>1.9E-3</v>
      </c>
      <c r="G208" s="15"/>
    </row>
    <row r="209" spans="1:7" x14ac:dyDescent="0.25">
      <c r="A209" s="12" t="s">
        <v>2575</v>
      </c>
      <c r="B209" s="30" t="s">
        <v>2576</v>
      </c>
      <c r="C209" s="30" t="s">
        <v>1274</v>
      </c>
      <c r="D209" s="13">
        <v>845</v>
      </c>
      <c r="E209" s="14">
        <v>6.27</v>
      </c>
      <c r="F209" s="15">
        <v>1.8E-3</v>
      </c>
      <c r="G209" s="15"/>
    </row>
    <row r="210" spans="1:7" x14ac:dyDescent="0.25">
      <c r="A210" s="12" t="s">
        <v>2577</v>
      </c>
      <c r="B210" s="30" t="s">
        <v>2578</v>
      </c>
      <c r="C210" s="30" t="s">
        <v>1221</v>
      </c>
      <c r="D210" s="13">
        <v>1506</v>
      </c>
      <c r="E210" s="14">
        <v>6.27</v>
      </c>
      <c r="F210" s="15">
        <v>1.8E-3</v>
      </c>
      <c r="G210" s="15"/>
    </row>
    <row r="211" spans="1:7" x14ac:dyDescent="0.25">
      <c r="A211" s="12" t="s">
        <v>2579</v>
      </c>
      <c r="B211" s="30" t="s">
        <v>2580</v>
      </c>
      <c r="C211" s="30" t="s">
        <v>1301</v>
      </c>
      <c r="D211" s="13">
        <v>384</v>
      </c>
      <c r="E211" s="14">
        <v>6.22</v>
      </c>
      <c r="F211" s="15">
        <v>1.8E-3</v>
      </c>
      <c r="G211" s="15"/>
    </row>
    <row r="212" spans="1:7" x14ac:dyDescent="0.25">
      <c r="A212" s="12" t="s">
        <v>2581</v>
      </c>
      <c r="B212" s="30" t="s">
        <v>2582</v>
      </c>
      <c r="C212" s="30" t="s">
        <v>1168</v>
      </c>
      <c r="D212" s="13">
        <v>11494</v>
      </c>
      <c r="E212" s="14">
        <v>6.11</v>
      </c>
      <c r="F212" s="15">
        <v>1.8E-3</v>
      </c>
      <c r="G212" s="15"/>
    </row>
    <row r="213" spans="1:7" x14ac:dyDescent="0.25">
      <c r="A213" s="12" t="s">
        <v>2583</v>
      </c>
      <c r="B213" s="30" t="s">
        <v>2584</v>
      </c>
      <c r="C213" s="30" t="s">
        <v>1231</v>
      </c>
      <c r="D213" s="13">
        <v>5677</v>
      </c>
      <c r="E213" s="14">
        <v>6.07</v>
      </c>
      <c r="F213" s="15">
        <v>1.8E-3</v>
      </c>
      <c r="G213" s="15"/>
    </row>
    <row r="214" spans="1:7" x14ac:dyDescent="0.25">
      <c r="A214" s="12" t="s">
        <v>2585</v>
      </c>
      <c r="B214" s="30" t="s">
        <v>2586</v>
      </c>
      <c r="C214" s="30" t="s">
        <v>1453</v>
      </c>
      <c r="D214" s="13">
        <v>1542</v>
      </c>
      <c r="E214" s="14">
        <v>6.05</v>
      </c>
      <c r="F214" s="15">
        <v>1.8E-3</v>
      </c>
      <c r="G214" s="15"/>
    </row>
    <row r="215" spans="1:7" x14ac:dyDescent="0.25">
      <c r="A215" s="12" t="s">
        <v>2587</v>
      </c>
      <c r="B215" s="30" t="s">
        <v>2588</v>
      </c>
      <c r="C215" s="30" t="s">
        <v>1310</v>
      </c>
      <c r="D215" s="13">
        <v>232</v>
      </c>
      <c r="E215" s="14">
        <v>5.88</v>
      </c>
      <c r="F215" s="15">
        <v>1.6999999999999999E-3</v>
      </c>
      <c r="G215" s="15"/>
    </row>
    <row r="216" spans="1:7" x14ac:dyDescent="0.25">
      <c r="A216" s="12" t="s">
        <v>1908</v>
      </c>
      <c r="B216" s="30" t="s">
        <v>1909</v>
      </c>
      <c r="C216" s="30" t="s">
        <v>1240</v>
      </c>
      <c r="D216" s="13">
        <v>402</v>
      </c>
      <c r="E216" s="14">
        <v>5.85</v>
      </c>
      <c r="F216" s="15">
        <v>1.6999999999999999E-3</v>
      </c>
      <c r="G216" s="15"/>
    </row>
    <row r="217" spans="1:7" x14ac:dyDescent="0.25">
      <c r="A217" s="12" t="s">
        <v>2589</v>
      </c>
      <c r="B217" s="30" t="s">
        <v>2590</v>
      </c>
      <c r="C217" s="30" t="s">
        <v>1240</v>
      </c>
      <c r="D217" s="13">
        <v>1600</v>
      </c>
      <c r="E217" s="14">
        <v>5.84</v>
      </c>
      <c r="F217" s="15">
        <v>1.6999999999999999E-3</v>
      </c>
      <c r="G217" s="15"/>
    </row>
    <row r="218" spans="1:7" x14ac:dyDescent="0.25">
      <c r="A218" s="12" t="s">
        <v>2591</v>
      </c>
      <c r="B218" s="30" t="s">
        <v>2592</v>
      </c>
      <c r="C218" s="30" t="s">
        <v>1301</v>
      </c>
      <c r="D218" s="13">
        <v>1053</v>
      </c>
      <c r="E218" s="14">
        <v>5.67</v>
      </c>
      <c r="F218" s="15">
        <v>1.6999999999999999E-3</v>
      </c>
      <c r="G218" s="15"/>
    </row>
    <row r="219" spans="1:7" x14ac:dyDescent="0.25">
      <c r="A219" s="12" t="s">
        <v>2593</v>
      </c>
      <c r="B219" s="30" t="s">
        <v>2594</v>
      </c>
      <c r="C219" s="30" t="s">
        <v>1345</v>
      </c>
      <c r="D219" s="13">
        <v>6608</v>
      </c>
      <c r="E219" s="14">
        <v>5.63</v>
      </c>
      <c r="F219" s="15">
        <v>1.6000000000000001E-3</v>
      </c>
      <c r="G219" s="15"/>
    </row>
    <row r="220" spans="1:7" x14ac:dyDescent="0.25">
      <c r="A220" s="12" t="s">
        <v>2595</v>
      </c>
      <c r="B220" s="30" t="s">
        <v>2596</v>
      </c>
      <c r="C220" s="30" t="s">
        <v>1188</v>
      </c>
      <c r="D220" s="13">
        <v>4025</v>
      </c>
      <c r="E220" s="14">
        <v>5.51</v>
      </c>
      <c r="F220" s="15">
        <v>1.6000000000000001E-3</v>
      </c>
      <c r="G220" s="15"/>
    </row>
    <row r="221" spans="1:7" x14ac:dyDescent="0.25">
      <c r="A221" s="12" t="s">
        <v>2597</v>
      </c>
      <c r="B221" s="30" t="s">
        <v>2598</v>
      </c>
      <c r="C221" s="30" t="s">
        <v>1301</v>
      </c>
      <c r="D221" s="13">
        <v>2926</v>
      </c>
      <c r="E221" s="14">
        <v>5.48</v>
      </c>
      <c r="F221" s="15">
        <v>1.6000000000000001E-3</v>
      </c>
      <c r="G221" s="15"/>
    </row>
    <row r="222" spans="1:7" x14ac:dyDescent="0.25">
      <c r="A222" s="12" t="s">
        <v>2599</v>
      </c>
      <c r="B222" s="30" t="s">
        <v>2600</v>
      </c>
      <c r="C222" s="30" t="s">
        <v>1301</v>
      </c>
      <c r="D222" s="13">
        <v>942</v>
      </c>
      <c r="E222" s="14">
        <v>5.4</v>
      </c>
      <c r="F222" s="15">
        <v>1.6000000000000001E-3</v>
      </c>
      <c r="G222" s="15"/>
    </row>
    <row r="223" spans="1:7" x14ac:dyDescent="0.25">
      <c r="A223" s="12" t="s">
        <v>2601</v>
      </c>
      <c r="B223" s="30" t="s">
        <v>2602</v>
      </c>
      <c r="C223" s="30" t="s">
        <v>1263</v>
      </c>
      <c r="D223" s="13">
        <v>2582</v>
      </c>
      <c r="E223" s="14">
        <v>5.39</v>
      </c>
      <c r="F223" s="15">
        <v>1.6000000000000001E-3</v>
      </c>
      <c r="G223" s="15"/>
    </row>
    <row r="224" spans="1:7" x14ac:dyDescent="0.25">
      <c r="A224" s="12" t="s">
        <v>2603</v>
      </c>
      <c r="B224" s="30" t="s">
        <v>2604</v>
      </c>
      <c r="C224" s="30" t="s">
        <v>1221</v>
      </c>
      <c r="D224" s="13">
        <v>3961</v>
      </c>
      <c r="E224" s="14">
        <v>5.37</v>
      </c>
      <c r="F224" s="15">
        <v>1.6000000000000001E-3</v>
      </c>
      <c r="G224" s="15"/>
    </row>
    <row r="225" spans="1:7" x14ac:dyDescent="0.25">
      <c r="A225" s="12" t="s">
        <v>2605</v>
      </c>
      <c r="B225" s="30" t="s">
        <v>2606</v>
      </c>
      <c r="C225" s="30" t="s">
        <v>1283</v>
      </c>
      <c r="D225" s="13">
        <v>437</v>
      </c>
      <c r="E225" s="14">
        <v>5.3</v>
      </c>
      <c r="F225" s="15">
        <v>1.6000000000000001E-3</v>
      </c>
      <c r="G225" s="15"/>
    </row>
    <row r="226" spans="1:7" x14ac:dyDescent="0.25">
      <c r="A226" s="12" t="s">
        <v>2266</v>
      </c>
      <c r="B226" s="30" t="s">
        <v>2267</v>
      </c>
      <c r="C226" s="30" t="s">
        <v>1198</v>
      </c>
      <c r="D226" s="13">
        <v>293</v>
      </c>
      <c r="E226" s="14">
        <v>5.29</v>
      </c>
      <c r="F226" s="15">
        <v>1.5E-3</v>
      </c>
      <c r="G226" s="15"/>
    </row>
    <row r="227" spans="1:7" x14ac:dyDescent="0.25">
      <c r="A227" s="12" t="s">
        <v>1988</v>
      </c>
      <c r="B227" s="30" t="s">
        <v>1989</v>
      </c>
      <c r="C227" s="30" t="s">
        <v>1271</v>
      </c>
      <c r="D227" s="13">
        <v>4380</v>
      </c>
      <c r="E227" s="14">
        <v>5.25</v>
      </c>
      <c r="F227" s="15">
        <v>1.5E-3</v>
      </c>
      <c r="G227" s="15"/>
    </row>
    <row r="228" spans="1:7" x14ac:dyDescent="0.25">
      <c r="A228" s="12" t="s">
        <v>2607</v>
      </c>
      <c r="B228" s="30" t="s">
        <v>2608</v>
      </c>
      <c r="C228" s="30" t="s">
        <v>1231</v>
      </c>
      <c r="D228" s="13">
        <v>697</v>
      </c>
      <c r="E228" s="14">
        <v>5.2</v>
      </c>
      <c r="F228" s="15">
        <v>1.5E-3</v>
      </c>
      <c r="G228" s="15"/>
    </row>
    <row r="229" spans="1:7" x14ac:dyDescent="0.25">
      <c r="A229" s="12" t="s">
        <v>2609</v>
      </c>
      <c r="B229" s="30" t="s">
        <v>2610</v>
      </c>
      <c r="C229" s="30" t="s">
        <v>1263</v>
      </c>
      <c r="D229" s="13">
        <v>1224</v>
      </c>
      <c r="E229" s="14">
        <v>5.17</v>
      </c>
      <c r="F229" s="15">
        <v>1.5E-3</v>
      </c>
      <c r="G229" s="15"/>
    </row>
    <row r="230" spans="1:7" x14ac:dyDescent="0.25">
      <c r="A230" s="12" t="s">
        <v>2611</v>
      </c>
      <c r="B230" s="30" t="s">
        <v>2612</v>
      </c>
      <c r="C230" s="30" t="s">
        <v>1310</v>
      </c>
      <c r="D230" s="13">
        <v>234</v>
      </c>
      <c r="E230" s="14">
        <v>5.09</v>
      </c>
      <c r="F230" s="15">
        <v>1.5E-3</v>
      </c>
      <c r="G230" s="15"/>
    </row>
    <row r="231" spans="1:7" x14ac:dyDescent="0.25">
      <c r="A231" s="12" t="s">
        <v>2613</v>
      </c>
      <c r="B231" s="30" t="s">
        <v>2614</v>
      </c>
      <c r="C231" s="30" t="s">
        <v>1491</v>
      </c>
      <c r="D231" s="13">
        <v>1083</v>
      </c>
      <c r="E231" s="14">
        <v>5.01</v>
      </c>
      <c r="F231" s="15">
        <v>1.5E-3</v>
      </c>
      <c r="G231" s="15"/>
    </row>
    <row r="232" spans="1:7" x14ac:dyDescent="0.25">
      <c r="A232" s="12" t="s">
        <v>2615</v>
      </c>
      <c r="B232" s="30" t="s">
        <v>2616</v>
      </c>
      <c r="C232" s="30" t="s">
        <v>1453</v>
      </c>
      <c r="D232" s="13">
        <v>1539</v>
      </c>
      <c r="E232" s="14">
        <v>4.9400000000000004</v>
      </c>
      <c r="F232" s="15">
        <v>1.4E-3</v>
      </c>
      <c r="G232" s="15"/>
    </row>
    <row r="233" spans="1:7" x14ac:dyDescent="0.25">
      <c r="A233" s="12" t="s">
        <v>2617</v>
      </c>
      <c r="B233" s="30" t="s">
        <v>2618</v>
      </c>
      <c r="C233" s="30" t="s">
        <v>1310</v>
      </c>
      <c r="D233" s="13">
        <v>511</v>
      </c>
      <c r="E233" s="14">
        <v>4.8899999999999997</v>
      </c>
      <c r="F233" s="15">
        <v>1.4E-3</v>
      </c>
      <c r="G233" s="15"/>
    </row>
    <row r="234" spans="1:7" x14ac:dyDescent="0.25">
      <c r="A234" s="12" t="s">
        <v>1990</v>
      </c>
      <c r="B234" s="30" t="s">
        <v>1991</v>
      </c>
      <c r="C234" s="30" t="s">
        <v>1274</v>
      </c>
      <c r="D234" s="13">
        <v>250</v>
      </c>
      <c r="E234" s="14">
        <v>4.78</v>
      </c>
      <c r="F234" s="15">
        <v>1.4E-3</v>
      </c>
      <c r="G234" s="15"/>
    </row>
    <row r="235" spans="1:7" x14ac:dyDescent="0.25">
      <c r="A235" s="12" t="s">
        <v>2619</v>
      </c>
      <c r="B235" s="30" t="s">
        <v>2620</v>
      </c>
      <c r="C235" s="30" t="s">
        <v>1240</v>
      </c>
      <c r="D235" s="13">
        <v>1095</v>
      </c>
      <c r="E235" s="14">
        <v>4.78</v>
      </c>
      <c r="F235" s="15">
        <v>1.4E-3</v>
      </c>
      <c r="G235" s="15"/>
    </row>
    <row r="236" spans="1:7" x14ac:dyDescent="0.25">
      <c r="A236" s="12" t="s">
        <v>2621</v>
      </c>
      <c r="B236" s="30" t="s">
        <v>2622</v>
      </c>
      <c r="C236" s="30" t="s">
        <v>1466</v>
      </c>
      <c r="D236" s="13">
        <v>1918</v>
      </c>
      <c r="E236" s="14">
        <v>4.76</v>
      </c>
      <c r="F236" s="15">
        <v>1.4E-3</v>
      </c>
      <c r="G236" s="15"/>
    </row>
    <row r="237" spans="1:7" x14ac:dyDescent="0.25">
      <c r="A237" s="12" t="s">
        <v>2623</v>
      </c>
      <c r="B237" s="30" t="s">
        <v>2624</v>
      </c>
      <c r="C237" s="30" t="s">
        <v>1331</v>
      </c>
      <c r="D237" s="13">
        <v>2708</v>
      </c>
      <c r="E237" s="14">
        <v>4.7300000000000004</v>
      </c>
      <c r="F237" s="15">
        <v>1.4E-3</v>
      </c>
      <c r="G237" s="15"/>
    </row>
    <row r="238" spans="1:7" x14ac:dyDescent="0.25">
      <c r="A238" s="12" t="s">
        <v>2246</v>
      </c>
      <c r="B238" s="30" t="s">
        <v>2247</v>
      </c>
      <c r="C238" s="30" t="s">
        <v>1310</v>
      </c>
      <c r="D238" s="13">
        <v>535</v>
      </c>
      <c r="E238" s="14">
        <v>4.7</v>
      </c>
      <c r="F238" s="15">
        <v>1.4E-3</v>
      </c>
      <c r="G238" s="15"/>
    </row>
    <row r="239" spans="1:7" x14ac:dyDescent="0.25">
      <c r="A239" s="12" t="s">
        <v>2625</v>
      </c>
      <c r="B239" s="30" t="s">
        <v>2626</v>
      </c>
      <c r="C239" s="30" t="s">
        <v>1274</v>
      </c>
      <c r="D239" s="13">
        <v>495</v>
      </c>
      <c r="E239" s="14">
        <v>4.57</v>
      </c>
      <c r="F239" s="15">
        <v>1.2999999999999999E-3</v>
      </c>
      <c r="G239" s="15"/>
    </row>
    <row r="240" spans="1:7" x14ac:dyDescent="0.25">
      <c r="A240" s="12" t="s">
        <v>2627</v>
      </c>
      <c r="B240" s="30" t="s">
        <v>2628</v>
      </c>
      <c r="C240" s="30" t="s">
        <v>1461</v>
      </c>
      <c r="D240" s="13">
        <v>288</v>
      </c>
      <c r="E240" s="14">
        <v>4.51</v>
      </c>
      <c r="F240" s="15">
        <v>1.2999999999999999E-3</v>
      </c>
      <c r="G240" s="15"/>
    </row>
    <row r="241" spans="1:7" x14ac:dyDescent="0.25">
      <c r="A241" s="12" t="s">
        <v>2629</v>
      </c>
      <c r="B241" s="30" t="s">
        <v>2630</v>
      </c>
      <c r="C241" s="30" t="s">
        <v>1461</v>
      </c>
      <c r="D241" s="13">
        <v>886</v>
      </c>
      <c r="E241" s="14">
        <v>4.49</v>
      </c>
      <c r="F241" s="15">
        <v>1.2999999999999999E-3</v>
      </c>
      <c r="G241" s="15"/>
    </row>
    <row r="242" spans="1:7" x14ac:dyDescent="0.25">
      <c r="A242" s="12" t="s">
        <v>2631</v>
      </c>
      <c r="B242" s="30" t="s">
        <v>2632</v>
      </c>
      <c r="C242" s="30" t="s">
        <v>1466</v>
      </c>
      <c r="D242" s="13">
        <v>3091</v>
      </c>
      <c r="E242" s="14">
        <v>4.38</v>
      </c>
      <c r="F242" s="15">
        <v>1.2999999999999999E-3</v>
      </c>
      <c r="G242" s="15"/>
    </row>
    <row r="243" spans="1:7" x14ac:dyDescent="0.25">
      <c r="A243" s="12" t="s">
        <v>2633</v>
      </c>
      <c r="B243" s="30" t="s">
        <v>2634</v>
      </c>
      <c r="C243" s="30" t="s">
        <v>1263</v>
      </c>
      <c r="D243" s="13">
        <v>1779</v>
      </c>
      <c r="E243" s="14">
        <v>4.34</v>
      </c>
      <c r="F243" s="15">
        <v>1.2999999999999999E-3</v>
      </c>
      <c r="G243" s="15"/>
    </row>
    <row r="244" spans="1:7" x14ac:dyDescent="0.25">
      <c r="A244" s="12" t="s">
        <v>2635</v>
      </c>
      <c r="B244" s="30" t="s">
        <v>2636</v>
      </c>
      <c r="C244" s="30" t="s">
        <v>1310</v>
      </c>
      <c r="D244" s="13">
        <v>1666</v>
      </c>
      <c r="E244" s="14">
        <v>4.21</v>
      </c>
      <c r="F244" s="15">
        <v>1.1999999999999999E-3</v>
      </c>
      <c r="G244" s="15"/>
    </row>
    <row r="245" spans="1:7" x14ac:dyDescent="0.25">
      <c r="A245" s="12" t="s">
        <v>2637</v>
      </c>
      <c r="B245" s="30" t="s">
        <v>2638</v>
      </c>
      <c r="C245" s="30" t="s">
        <v>1271</v>
      </c>
      <c r="D245" s="13">
        <v>856</v>
      </c>
      <c r="E245" s="14">
        <v>4.17</v>
      </c>
      <c r="F245" s="15">
        <v>1.1999999999999999E-3</v>
      </c>
      <c r="G245" s="15"/>
    </row>
    <row r="246" spans="1:7" x14ac:dyDescent="0.25">
      <c r="A246" s="12" t="s">
        <v>2639</v>
      </c>
      <c r="B246" s="30" t="s">
        <v>2640</v>
      </c>
      <c r="C246" s="30" t="s">
        <v>1240</v>
      </c>
      <c r="D246" s="13">
        <v>467</v>
      </c>
      <c r="E246" s="14">
        <v>4.0599999999999996</v>
      </c>
      <c r="F246" s="15">
        <v>1.1999999999999999E-3</v>
      </c>
      <c r="G246" s="15"/>
    </row>
    <row r="247" spans="1:7" x14ac:dyDescent="0.25">
      <c r="A247" s="12" t="s">
        <v>2641</v>
      </c>
      <c r="B247" s="30" t="s">
        <v>2642</v>
      </c>
      <c r="C247" s="30" t="s">
        <v>1240</v>
      </c>
      <c r="D247" s="13">
        <v>727</v>
      </c>
      <c r="E247" s="14">
        <v>3.62</v>
      </c>
      <c r="F247" s="15">
        <v>1.1000000000000001E-3</v>
      </c>
      <c r="G247" s="15"/>
    </row>
    <row r="248" spans="1:7" x14ac:dyDescent="0.25">
      <c r="A248" s="12" t="s">
        <v>2643</v>
      </c>
      <c r="B248" s="30" t="s">
        <v>2644</v>
      </c>
      <c r="C248" s="30" t="s">
        <v>1263</v>
      </c>
      <c r="D248" s="13">
        <v>361</v>
      </c>
      <c r="E248" s="14">
        <v>3.2</v>
      </c>
      <c r="F248" s="15">
        <v>8.9999999999999998E-4</v>
      </c>
      <c r="G248" s="15"/>
    </row>
    <row r="249" spans="1:7" x14ac:dyDescent="0.25">
      <c r="A249" s="12" t="s">
        <v>2645</v>
      </c>
      <c r="B249" s="30" t="s">
        <v>2646</v>
      </c>
      <c r="C249" s="30" t="s">
        <v>1310</v>
      </c>
      <c r="D249" s="13">
        <v>398</v>
      </c>
      <c r="E249" s="14">
        <v>3.19</v>
      </c>
      <c r="F249" s="15">
        <v>8.9999999999999998E-4</v>
      </c>
      <c r="G249" s="15"/>
    </row>
    <row r="250" spans="1:7" x14ac:dyDescent="0.25">
      <c r="A250" s="12" t="s">
        <v>2647</v>
      </c>
      <c r="B250" s="30" t="s">
        <v>2648</v>
      </c>
      <c r="C250" s="30" t="s">
        <v>1310</v>
      </c>
      <c r="D250" s="13">
        <v>270</v>
      </c>
      <c r="E250" s="14">
        <v>3.18</v>
      </c>
      <c r="F250" s="15">
        <v>8.9999999999999998E-4</v>
      </c>
      <c r="G250" s="15"/>
    </row>
    <row r="251" spans="1:7" x14ac:dyDescent="0.25">
      <c r="A251" s="12" t="s">
        <v>2649</v>
      </c>
      <c r="B251" s="30" t="s">
        <v>2650</v>
      </c>
      <c r="C251" s="30" t="s">
        <v>1263</v>
      </c>
      <c r="D251" s="13">
        <v>226</v>
      </c>
      <c r="E251" s="14">
        <v>3.16</v>
      </c>
      <c r="F251" s="15">
        <v>8.9999999999999998E-4</v>
      </c>
      <c r="G251" s="15"/>
    </row>
    <row r="252" spans="1:7" x14ac:dyDescent="0.25">
      <c r="A252" s="12" t="s">
        <v>2651</v>
      </c>
      <c r="B252" s="30" t="s">
        <v>2652</v>
      </c>
      <c r="C252" s="30" t="s">
        <v>1310</v>
      </c>
      <c r="D252" s="13">
        <v>399</v>
      </c>
      <c r="E252" s="14">
        <v>2.97</v>
      </c>
      <c r="F252" s="15">
        <v>8.9999999999999998E-4</v>
      </c>
      <c r="G252" s="15"/>
    </row>
    <row r="253" spans="1:7" x14ac:dyDescent="0.25">
      <c r="A253" s="12" t="s">
        <v>2653</v>
      </c>
      <c r="B253" s="30" t="s">
        <v>2654</v>
      </c>
      <c r="C253" s="30" t="s">
        <v>1301</v>
      </c>
      <c r="D253" s="13">
        <v>340</v>
      </c>
      <c r="E253" s="14">
        <v>2.93</v>
      </c>
      <c r="F253" s="15">
        <v>8.9999999999999998E-4</v>
      </c>
      <c r="G253" s="15"/>
    </row>
    <row r="254" spans="1:7" x14ac:dyDescent="0.25">
      <c r="A254" s="12" t="s">
        <v>2655</v>
      </c>
      <c r="B254" s="30" t="s">
        <v>2656</v>
      </c>
      <c r="C254" s="30" t="s">
        <v>1974</v>
      </c>
      <c r="D254" s="13">
        <v>3389</v>
      </c>
      <c r="E254" s="14">
        <v>2.62</v>
      </c>
      <c r="F254" s="15">
        <v>8.0000000000000004E-4</v>
      </c>
      <c r="G254" s="15"/>
    </row>
    <row r="255" spans="1:7" x14ac:dyDescent="0.25">
      <c r="A255" s="12" t="s">
        <v>2657</v>
      </c>
      <c r="B255" s="30" t="s">
        <v>2658</v>
      </c>
      <c r="C255" s="30" t="s">
        <v>1859</v>
      </c>
      <c r="D255" s="13">
        <v>494</v>
      </c>
      <c r="E255" s="14">
        <v>2.4500000000000002</v>
      </c>
      <c r="F255" s="15">
        <v>6.9999999999999999E-4</v>
      </c>
      <c r="G255" s="15"/>
    </row>
    <row r="256" spans="1:7" x14ac:dyDescent="0.25">
      <c r="A256" s="12" t="s">
        <v>2659</v>
      </c>
      <c r="B256" s="30" t="s">
        <v>2660</v>
      </c>
      <c r="C256" s="30" t="s">
        <v>1458</v>
      </c>
      <c r="D256" s="13">
        <v>177</v>
      </c>
      <c r="E256" s="14">
        <v>2.0699999999999998</v>
      </c>
      <c r="F256" s="15">
        <v>5.9999999999999995E-4</v>
      </c>
      <c r="G256" s="15"/>
    </row>
    <row r="257" spans="1:7" x14ac:dyDescent="0.25">
      <c r="A257" s="12" t="s">
        <v>2661</v>
      </c>
      <c r="B257" s="30" t="s">
        <v>2662</v>
      </c>
      <c r="C257" s="30" t="s">
        <v>1466</v>
      </c>
      <c r="D257" s="13">
        <v>498</v>
      </c>
      <c r="E257" s="14">
        <v>1.79</v>
      </c>
      <c r="F257" s="15">
        <v>5.0000000000000001E-4</v>
      </c>
      <c r="G257" s="15"/>
    </row>
    <row r="258" spans="1:7" x14ac:dyDescent="0.25">
      <c r="A258" s="16" t="s">
        <v>124</v>
      </c>
      <c r="B258" s="31"/>
      <c r="C258" s="31"/>
      <c r="D258" s="17"/>
      <c r="E258" s="37">
        <v>3416.17</v>
      </c>
      <c r="F258" s="38">
        <v>0.99939999999999996</v>
      </c>
      <c r="G258" s="20"/>
    </row>
    <row r="259" spans="1:7" x14ac:dyDescent="0.25">
      <c r="A259" s="16" t="s">
        <v>1546</v>
      </c>
      <c r="B259" s="30"/>
      <c r="C259" s="30"/>
      <c r="D259" s="13"/>
      <c r="E259" s="14"/>
      <c r="F259" s="15"/>
      <c r="G259" s="15"/>
    </row>
    <row r="260" spans="1:7" x14ac:dyDescent="0.25">
      <c r="A260" s="16" t="s">
        <v>124</v>
      </c>
      <c r="B260" s="30"/>
      <c r="C260" s="30"/>
      <c r="D260" s="13"/>
      <c r="E260" s="39" t="s">
        <v>118</v>
      </c>
      <c r="F260" s="40" t="s">
        <v>118</v>
      </c>
      <c r="G260" s="15"/>
    </row>
    <row r="261" spans="1:7" x14ac:dyDescent="0.25">
      <c r="A261" s="21" t="s">
        <v>156</v>
      </c>
      <c r="B261" s="32"/>
      <c r="C261" s="32"/>
      <c r="D261" s="22"/>
      <c r="E261" s="27">
        <v>3416.17</v>
      </c>
      <c r="F261" s="28">
        <v>0.99939999999999996</v>
      </c>
      <c r="G261" s="20"/>
    </row>
    <row r="262" spans="1:7" x14ac:dyDescent="0.25">
      <c r="A262" s="12"/>
      <c r="B262" s="30"/>
      <c r="C262" s="30"/>
      <c r="D262" s="13"/>
      <c r="E262" s="14"/>
      <c r="F262" s="15"/>
      <c r="G262" s="15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6" t="s">
        <v>160</v>
      </c>
      <c r="B264" s="30"/>
      <c r="C264" s="30"/>
      <c r="D264" s="13"/>
      <c r="E264" s="14"/>
      <c r="F264" s="15"/>
      <c r="G264" s="15"/>
    </row>
    <row r="265" spans="1:7" x14ac:dyDescent="0.25">
      <c r="A265" s="12" t="s">
        <v>161</v>
      </c>
      <c r="B265" s="30"/>
      <c r="C265" s="30"/>
      <c r="D265" s="13"/>
      <c r="E265" s="14">
        <v>48.99</v>
      </c>
      <c r="F265" s="15">
        <v>1.43E-2</v>
      </c>
      <c r="G265" s="15">
        <v>6.6458000000000003E-2</v>
      </c>
    </row>
    <row r="266" spans="1:7" x14ac:dyDescent="0.25">
      <c r="A266" s="16" t="s">
        <v>124</v>
      </c>
      <c r="B266" s="31"/>
      <c r="C266" s="31"/>
      <c r="D266" s="17"/>
      <c r="E266" s="37">
        <v>48.99</v>
      </c>
      <c r="F266" s="38">
        <v>1.43E-2</v>
      </c>
      <c r="G266" s="20"/>
    </row>
    <row r="267" spans="1:7" x14ac:dyDescent="0.25">
      <c r="A267" s="12"/>
      <c r="B267" s="30"/>
      <c r="C267" s="30"/>
      <c r="D267" s="13"/>
      <c r="E267" s="14"/>
      <c r="F267" s="15"/>
      <c r="G267" s="15"/>
    </row>
    <row r="268" spans="1:7" x14ac:dyDescent="0.25">
      <c r="A268" s="21" t="s">
        <v>156</v>
      </c>
      <c r="B268" s="32"/>
      <c r="C268" s="32"/>
      <c r="D268" s="22"/>
      <c r="E268" s="18">
        <v>48.99</v>
      </c>
      <c r="F268" s="19">
        <v>1.43E-2</v>
      </c>
      <c r="G268" s="20"/>
    </row>
    <row r="269" spans="1:7" x14ac:dyDescent="0.25">
      <c r="A269" s="12" t="s">
        <v>162</v>
      </c>
      <c r="B269" s="30"/>
      <c r="C269" s="30"/>
      <c r="D269" s="13"/>
      <c r="E269" s="14">
        <v>8.9201000000000003E-3</v>
      </c>
      <c r="F269" s="15">
        <v>1.9999999999999999E-6</v>
      </c>
      <c r="G269" s="15"/>
    </row>
    <row r="270" spans="1:7" x14ac:dyDescent="0.25">
      <c r="A270" s="12" t="s">
        <v>163</v>
      </c>
      <c r="B270" s="30"/>
      <c r="C270" s="30"/>
      <c r="D270" s="13"/>
      <c r="E270" s="23">
        <v>-47.168920100000001</v>
      </c>
      <c r="F270" s="24">
        <v>-1.3702000000000001E-2</v>
      </c>
      <c r="G270" s="15">
        <v>6.6458000000000003E-2</v>
      </c>
    </row>
    <row r="271" spans="1:7" x14ac:dyDescent="0.25">
      <c r="A271" s="25" t="s">
        <v>164</v>
      </c>
      <c r="B271" s="33"/>
      <c r="C271" s="33"/>
      <c r="D271" s="26"/>
      <c r="E271" s="27">
        <v>3418</v>
      </c>
      <c r="F271" s="28">
        <v>1</v>
      </c>
      <c r="G271" s="28"/>
    </row>
    <row r="276" spans="1:5" x14ac:dyDescent="0.25">
      <c r="A276" s="1" t="s">
        <v>167</v>
      </c>
    </row>
    <row r="277" spans="1:5" x14ac:dyDescent="0.25">
      <c r="A277" s="47" t="s">
        <v>168</v>
      </c>
      <c r="B277" s="34" t="s">
        <v>118</v>
      </c>
    </row>
    <row r="278" spans="1:5" x14ac:dyDescent="0.25">
      <c r="A278" t="s">
        <v>169</v>
      </c>
    </row>
    <row r="279" spans="1:5" x14ac:dyDescent="0.25">
      <c r="A279" t="s">
        <v>170</v>
      </c>
      <c r="B279" t="s">
        <v>171</v>
      </c>
      <c r="C279" t="s">
        <v>171</v>
      </c>
    </row>
    <row r="280" spans="1:5" x14ac:dyDescent="0.25">
      <c r="B280" s="48">
        <v>45322</v>
      </c>
      <c r="C280" s="48">
        <v>45351</v>
      </c>
    </row>
    <row r="281" spans="1:5" x14ac:dyDescent="0.25">
      <c r="A281" t="s">
        <v>693</v>
      </c>
      <c r="B281">
        <v>15.574</v>
      </c>
      <c r="C281">
        <v>15.4887</v>
      </c>
      <c r="E281" s="2"/>
    </row>
    <row r="282" spans="1:5" x14ac:dyDescent="0.25">
      <c r="A282" t="s">
        <v>176</v>
      </c>
      <c r="B282">
        <v>15.574400000000001</v>
      </c>
      <c r="C282">
        <v>15.489000000000001</v>
      </c>
      <c r="E282" s="2"/>
    </row>
    <row r="283" spans="1:5" x14ac:dyDescent="0.25">
      <c r="A283" t="s">
        <v>694</v>
      </c>
      <c r="B283">
        <v>15.4505</v>
      </c>
      <c r="C283">
        <v>15.356299999999999</v>
      </c>
      <c r="E283" s="2"/>
    </row>
    <row r="284" spans="1:5" x14ac:dyDescent="0.25">
      <c r="A284" t="s">
        <v>658</v>
      </c>
      <c r="B284">
        <v>15.4504</v>
      </c>
      <c r="C284">
        <v>15.356199999999999</v>
      </c>
      <c r="E284" s="2"/>
    </row>
    <row r="285" spans="1:5" x14ac:dyDescent="0.25">
      <c r="E285" s="2"/>
    </row>
    <row r="286" spans="1:5" x14ac:dyDescent="0.25">
      <c r="A286" t="s">
        <v>186</v>
      </c>
      <c r="B286" s="34" t="s">
        <v>118</v>
      </c>
    </row>
    <row r="287" spans="1:5" x14ac:dyDescent="0.25">
      <c r="A287" t="s">
        <v>187</v>
      </c>
      <c r="B287" s="34" t="s">
        <v>118</v>
      </c>
    </row>
    <row r="288" spans="1:5" ht="30" customHeight="1" x14ac:dyDescent="0.25">
      <c r="A288" s="47" t="s">
        <v>188</v>
      </c>
      <c r="B288" s="34" t="s">
        <v>118</v>
      </c>
    </row>
    <row r="289" spans="1:4" ht="30" customHeight="1" x14ac:dyDescent="0.25">
      <c r="A289" s="47" t="s">
        <v>189</v>
      </c>
      <c r="B289" s="34" t="s">
        <v>118</v>
      </c>
    </row>
    <row r="290" spans="1:4" x14ac:dyDescent="0.25">
      <c r="A290" t="s">
        <v>1768</v>
      </c>
      <c r="B290" s="49">
        <v>1.014567</v>
      </c>
    </row>
    <row r="291" spans="1:4" ht="45" customHeight="1" x14ac:dyDescent="0.25">
      <c r="A291" s="47" t="s">
        <v>191</v>
      </c>
      <c r="B291" s="34" t="s">
        <v>118</v>
      </c>
    </row>
    <row r="292" spans="1:4" ht="30" customHeight="1" x14ac:dyDescent="0.25">
      <c r="A292" s="47" t="s">
        <v>192</v>
      </c>
      <c r="B292" s="34" t="s">
        <v>118</v>
      </c>
    </row>
    <row r="293" spans="1:4" ht="30" customHeight="1" x14ac:dyDescent="0.25">
      <c r="A293" s="47" t="s">
        <v>193</v>
      </c>
      <c r="B293" s="34" t="s">
        <v>118</v>
      </c>
    </row>
    <row r="294" spans="1:4" x14ac:dyDescent="0.25">
      <c r="A294" t="s">
        <v>194</v>
      </c>
      <c r="B294" s="34" t="s">
        <v>118</v>
      </c>
    </row>
    <row r="295" spans="1:4" x14ac:dyDescent="0.25">
      <c r="A295" t="s">
        <v>195</v>
      </c>
      <c r="B295" s="34" t="s">
        <v>118</v>
      </c>
    </row>
    <row r="297" spans="1:4" ht="69.95" customHeight="1" x14ac:dyDescent="0.25">
      <c r="A297" s="71" t="s">
        <v>205</v>
      </c>
      <c r="B297" s="71" t="s">
        <v>206</v>
      </c>
      <c r="C297" s="71" t="s">
        <v>5</v>
      </c>
      <c r="D297" s="71" t="s">
        <v>6</v>
      </c>
    </row>
    <row r="298" spans="1:4" ht="69.95" customHeight="1" x14ac:dyDescent="0.25">
      <c r="A298" s="71" t="s">
        <v>2663</v>
      </c>
      <c r="B298" s="71"/>
      <c r="C298" s="71" t="s">
        <v>82</v>
      </c>
      <c r="D29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15"/>
  <sheetViews>
    <sheetView showGridLines="0" workbookViewId="0">
      <pane ySplit="4" topLeftCell="A102" activePane="bottomLeft" state="frozen"/>
      <selection pane="bottomLeft" activeCell="A112" sqref="A11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2664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2665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1396</v>
      </c>
      <c r="B8" s="30" t="s">
        <v>1397</v>
      </c>
      <c r="C8" s="30" t="s">
        <v>1198</v>
      </c>
      <c r="D8" s="13">
        <v>286256</v>
      </c>
      <c r="E8" s="14">
        <v>24704.89</v>
      </c>
      <c r="F8" s="15">
        <v>4.8800000000000003E-2</v>
      </c>
      <c r="G8" s="15"/>
    </row>
    <row r="9" spans="1:8" x14ac:dyDescent="0.25">
      <c r="A9" s="12" t="s">
        <v>1447</v>
      </c>
      <c r="B9" s="30" t="s">
        <v>1448</v>
      </c>
      <c r="C9" s="30" t="s">
        <v>1274</v>
      </c>
      <c r="D9" s="13">
        <v>577507</v>
      </c>
      <c r="E9" s="14">
        <v>22417.67</v>
      </c>
      <c r="F9" s="15">
        <v>4.4200000000000003E-2</v>
      </c>
      <c r="G9" s="15"/>
    </row>
    <row r="10" spans="1:8" x14ac:dyDescent="0.25">
      <c r="A10" s="12" t="s">
        <v>1196</v>
      </c>
      <c r="B10" s="30" t="s">
        <v>1197</v>
      </c>
      <c r="C10" s="30" t="s">
        <v>1198</v>
      </c>
      <c r="D10" s="13">
        <v>274464</v>
      </c>
      <c r="E10" s="14">
        <v>17988.509999999998</v>
      </c>
      <c r="F10" s="15">
        <v>3.5499999999999997E-2</v>
      </c>
      <c r="G10" s="15"/>
    </row>
    <row r="11" spans="1:8" x14ac:dyDescent="0.25">
      <c r="A11" s="12" t="s">
        <v>1217</v>
      </c>
      <c r="B11" s="30" t="s">
        <v>1218</v>
      </c>
      <c r="C11" s="30" t="s">
        <v>1208</v>
      </c>
      <c r="D11" s="13">
        <v>4412635</v>
      </c>
      <c r="E11" s="14">
        <v>17681.43</v>
      </c>
      <c r="F11" s="15">
        <v>3.49E-2</v>
      </c>
      <c r="G11" s="15"/>
    </row>
    <row r="12" spans="1:8" x14ac:dyDescent="0.25">
      <c r="A12" s="12" t="s">
        <v>1801</v>
      </c>
      <c r="B12" s="30" t="s">
        <v>1802</v>
      </c>
      <c r="C12" s="30" t="s">
        <v>1168</v>
      </c>
      <c r="D12" s="13">
        <v>3298021</v>
      </c>
      <c r="E12" s="14">
        <v>17319.560000000001</v>
      </c>
      <c r="F12" s="15">
        <v>3.4200000000000001E-2</v>
      </c>
      <c r="G12" s="15"/>
    </row>
    <row r="13" spans="1:8" x14ac:dyDescent="0.25">
      <c r="A13" s="12" t="s">
        <v>1261</v>
      </c>
      <c r="B13" s="30" t="s">
        <v>1262</v>
      </c>
      <c r="C13" s="30" t="s">
        <v>1263</v>
      </c>
      <c r="D13" s="13">
        <v>240705</v>
      </c>
      <c r="E13" s="14">
        <v>16088.36</v>
      </c>
      <c r="F13" s="15">
        <v>3.1800000000000002E-2</v>
      </c>
      <c r="G13" s="15"/>
    </row>
    <row r="14" spans="1:8" x14ac:dyDescent="0.25">
      <c r="A14" s="12" t="s">
        <v>1192</v>
      </c>
      <c r="B14" s="30" t="s">
        <v>1193</v>
      </c>
      <c r="C14" s="30" t="s">
        <v>1168</v>
      </c>
      <c r="D14" s="13">
        <v>9637857</v>
      </c>
      <c r="E14" s="14">
        <v>14495.34</v>
      </c>
      <c r="F14" s="15">
        <v>2.86E-2</v>
      </c>
      <c r="G14" s="15"/>
    </row>
    <row r="15" spans="1:8" x14ac:dyDescent="0.25">
      <c r="A15" s="12" t="s">
        <v>1299</v>
      </c>
      <c r="B15" s="30" t="s">
        <v>1300</v>
      </c>
      <c r="C15" s="30" t="s">
        <v>1301</v>
      </c>
      <c r="D15" s="13">
        <v>517473</v>
      </c>
      <c r="E15" s="14">
        <v>14171.77</v>
      </c>
      <c r="F15" s="15">
        <v>2.8000000000000001E-2</v>
      </c>
      <c r="G15" s="15"/>
    </row>
    <row r="16" spans="1:8" x14ac:dyDescent="0.25">
      <c r="A16" s="12" t="s">
        <v>1311</v>
      </c>
      <c r="B16" s="30" t="s">
        <v>1312</v>
      </c>
      <c r="C16" s="30" t="s">
        <v>1214</v>
      </c>
      <c r="D16" s="13">
        <v>658248</v>
      </c>
      <c r="E16" s="14">
        <v>14081.24</v>
      </c>
      <c r="F16" s="15">
        <v>2.7799999999999998E-2</v>
      </c>
      <c r="G16" s="15"/>
    </row>
    <row r="17" spans="1:7" x14ac:dyDescent="0.25">
      <c r="A17" s="12" t="s">
        <v>1786</v>
      </c>
      <c r="B17" s="30" t="s">
        <v>1787</v>
      </c>
      <c r="C17" s="30" t="s">
        <v>1326</v>
      </c>
      <c r="D17" s="13">
        <v>1590026</v>
      </c>
      <c r="E17" s="14">
        <v>12614.47</v>
      </c>
      <c r="F17" s="15">
        <v>2.4899999999999999E-2</v>
      </c>
      <c r="G17" s="15"/>
    </row>
    <row r="18" spans="1:7" x14ac:dyDescent="0.25">
      <c r="A18" s="12" t="s">
        <v>1434</v>
      </c>
      <c r="B18" s="30" t="s">
        <v>1435</v>
      </c>
      <c r="C18" s="30" t="s">
        <v>1331</v>
      </c>
      <c r="D18" s="13">
        <v>253527</v>
      </c>
      <c r="E18" s="14">
        <v>11446.49</v>
      </c>
      <c r="F18" s="15">
        <v>2.2599999999999999E-2</v>
      </c>
      <c r="G18" s="15"/>
    </row>
    <row r="19" spans="1:7" x14ac:dyDescent="0.25">
      <c r="A19" s="12" t="s">
        <v>2077</v>
      </c>
      <c r="B19" s="30" t="s">
        <v>2078</v>
      </c>
      <c r="C19" s="30" t="s">
        <v>1310</v>
      </c>
      <c r="D19" s="13">
        <v>169704</v>
      </c>
      <c r="E19" s="14">
        <v>11421.5</v>
      </c>
      <c r="F19" s="15">
        <v>2.2499999999999999E-2</v>
      </c>
      <c r="G19" s="15"/>
    </row>
    <row r="20" spans="1:7" x14ac:dyDescent="0.25">
      <c r="A20" s="12" t="s">
        <v>2101</v>
      </c>
      <c r="B20" s="30" t="s">
        <v>2102</v>
      </c>
      <c r="C20" s="30" t="s">
        <v>1271</v>
      </c>
      <c r="D20" s="13">
        <v>15881891</v>
      </c>
      <c r="E20" s="14">
        <v>11141.15</v>
      </c>
      <c r="F20" s="15">
        <v>2.1999999999999999E-2</v>
      </c>
      <c r="G20" s="15"/>
    </row>
    <row r="21" spans="1:7" x14ac:dyDescent="0.25">
      <c r="A21" s="12" t="s">
        <v>1506</v>
      </c>
      <c r="B21" s="30" t="s">
        <v>1507</v>
      </c>
      <c r="C21" s="30" t="s">
        <v>1221</v>
      </c>
      <c r="D21" s="13">
        <v>1894109</v>
      </c>
      <c r="E21" s="14">
        <v>11112.74</v>
      </c>
      <c r="F21" s="15">
        <v>2.1899999999999999E-2</v>
      </c>
      <c r="G21" s="15"/>
    </row>
    <row r="22" spans="1:7" x14ac:dyDescent="0.25">
      <c r="A22" s="12" t="s">
        <v>1286</v>
      </c>
      <c r="B22" s="30" t="s">
        <v>1287</v>
      </c>
      <c r="C22" s="30" t="s">
        <v>1191</v>
      </c>
      <c r="D22" s="13">
        <v>5012024</v>
      </c>
      <c r="E22" s="14">
        <v>10279.66</v>
      </c>
      <c r="F22" s="15">
        <v>2.0299999999999999E-2</v>
      </c>
      <c r="G22" s="15"/>
    </row>
    <row r="23" spans="1:7" x14ac:dyDescent="0.25">
      <c r="A23" s="12" t="s">
        <v>1807</v>
      </c>
      <c r="B23" s="30" t="s">
        <v>1808</v>
      </c>
      <c r="C23" s="30" t="s">
        <v>1183</v>
      </c>
      <c r="D23" s="13">
        <v>2003404</v>
      </c>
      <c r="E23" s="14">
        <v>10183.299999999999</v>
      </c>
      <c r="F23" s="15">
        <v>2.01E-2</v>
      </c>
      <c r="G23" s="15"/>
    </row>
    <row r="24" spans="1:7" x14ac:dyDescent="0.25">
      <c r="A24" s="12" t="s">
        <v>1337</v>
      </c>
      <c r="B24" s="30" t="s">
        <v>1338</v>
      </c>
      <c r="C24" s="30" t="s">
        <v>1331</v>
      </c>
      <c r="D24" s="13">
        <v>487250</v>
      </c>
      <c r="E24" s="14">
        <v>9866.33</v>
      </c>
      <c r="F24" s="15">
        <v>1.95E-2</v>
      </c>
      <c r="G24" s="15"/>
    </row>
    <row r="25" spans="1:7" x14ac:dyDescent="0.25">
      <c r="A25" s="12" t="s">
        <v>1890</v>
      </c>
      <c r="B25" s="30" t="s">
        <v>1891</v>
      </c>
      <c r="C25" s="30" t="s">
        <v>1191</v>
      </c>
      <c r="D25" s="13">
        <v>535737</v>
      </c>
      <c r="E25" s="14">
        <v>9692.02</v>
      </c>
      <c r="F25" s="15">
        <v>1.9099999999999999E-2</v>
      </c>
      <c r="G25" s="15"/>
    </row>
    <row r="26" spans="1:7" x14ac:dyDescent="0.25">
      <c r="A26" s="12" t="s">
        <v>1868</v>
      </c>
      <c r="B26" s="30" t="s">
        <v>1869</v>
      </c>
      <c r="C26" s="30" t="s">
        <v>1301</v>
      </c>
      <c r="D26" s="13">
        <v>623908</v>
      </c>
      <c r="E26" s="14">
        <v>9655.2900000000009</v>
      </c>
      <c r="F26" s="15">
        <v>1.9099999999999999E-2</v>
      </c>
      <c r="G26" s="15"/>
    </row>
    <row r="27" spans="1:7" x14ac:dyDescent="0.25">
      <c r="A27" s="12" t="s">
        <v>1922</v>
      </c>
      <c r="B27" s="30" t="s">
        <v>1923</v>
      </c>
      <c r="C27" s="30" t="s">
        <v>1240</v>
      </c>
      <c r="D27" s="13">
        <v>419742</v>
      </c>
      <c r="E27" s="14">
        <v>9267.9</v>
      </c>
      <c r="F27" s="15">
        <v>1.83E-2</v>
      </c>
      <c r="G27" s="15"/>
    </row>
    <row r="28" spans="1:7" x14ac:dyDescent="0.25">
      <c r="A28" s="12" t="s">
        <v>1782</v>
      </c>
      <c r="B28" s="30" t="s">
        <v>1783</v>
      </c>
      <c r="C28" s="30" t="s">
        <v>1263</v>
      </c>
      <c r="D28" s="13">
        <v>724016</v>
      </c>
      <c r="E28" s="14">
        <v>9240.98</v>
      </c>
      <c r="F28" s="15">
        <v>1.8200000000000001E-2</v>
      </c>
      <c r="G28" s="15"/>
    </row>
    <row r="29" spans="1:7" x14ac:dyDescent="0.25">
      <c r="A29" s="12" t="s">
        <v>1504</v>
      </c>
      <c r="B29" s="30" t="s">
        <v>1505</v>
      </c>
      <c r="C29" s="30" t="s">
        <v>1491</v>
      </c>
      <c r="D29" s="13">
        <v>383557</v>
      </c>
      <c r="E29" s="14">
        <v>9197.89</v>
      </c>
      <c r="F29" s="15">
        <v>1.8200000000000001E-2</v>
      </c>
      <c r="G29" s="15"/>
    </row>
    <row r="30" spans="1:7" x14ac:dyDescent="0.25">
      <c r="A30" s="12" t="s">
        <v>1799</v>
      </c>
      <c r="B30" s="30" t="s">
        <v>1800</v>
      </c>
      <c r="C30" s="30" t="s">
        <v>1271</v>
      </c>
      <c r="D30" s="13">
        <v>1367980</v>
      </c>
      <c r="E30" s="14">
        <v>9159.99</v>
      </c>
      <c r="F30" s="15">
        <v>1.8100000000000002E-2</v>
      </c>
      <c r="G30" s="15"/>
    </row>
    <row r="31" spans="1:7" x14ac:dyDescent="0.25">
      <c r="A31" s="12" t="s">
        <v>1884</v>
      </c>
      <c r="B31" s="30" t="s">
        <v>1885</v>
      </c>
      <c r="C31" s="30" t="s">
        <v>1240</v>
      </c>
      <c r="D31" s="13">
        <v>551711</v>
      </c>
      <c r="E31" s="14">
        <v>8616.9</v>
      </c>
      <c r="F31" s="15">
        <v>1.7000000000000001E-2</v>
      </c>
      <c r="G31" s="15"/>
    </row>
    <row r="32" spans="1:7" x14ac:dyDescent="0.25">
      <c r="A32" s="12" t="s">
        <v>1359</v>
      </c>
      <c r="B32" s="30" t="s">
        <v>1360</v>
      </c>
      <c r="C32" s="30" t="s">
        <v>1208</v>
      </c>
      <c r="D32" s="13">
        <v>768227</v>
      </c>
      <c r="E32" s="14">
        <v>8367.5300000000007</v>
      </c>
      <c r="F32" s="15">
        <v>1.6500000000000001E-2</v>
      </c>
      <c r="G32" s="15"/>
    </row>
    <row r="33" spans="1:7" x14ac:dyDescent="0.25">
      <c r="A33" s="12" t="s">
        <v>1896</v>
      </c>
      <c r="B33" s="30" t="s">
        <v>1897</v>
      </c>
      <c r="C33" s="30" t="s">
        <v>1271</v>
      </c>
      <c r="D33" s="13">
        <v>448137</v>
      </c>
      <c r="E33" s="14">
        <v>8321.9</v>
      </c>
      <c r="F33" s="15">
        <v>1.6400000000000001E-2</v>
      </c>
      <c r="G33" s="15"/>
    </row>
    <row r="34" spans="1:7" x14ac:dyDescent="0.25">
      <c r="A34" s="12" t="s">
        <v>1502</v>
      </c>
      <c r="B34" s="30" t="s">
        <v>1503</v>
      </c>
      <c r="C34" s="30" t="s">
        <v>1326</v>
      </c>
      <c r="D34" s="13">
        <v>1168568</v>
      </c>
      <c r="E34" s="14">
        <v>8250.67</v>
      </c>
      <c r="F34" s="15">
        <v>1.6299999999999999E-2</v>
      </c>
      <c r="G34" s="15"/>
    </row>
    <row r="35" spans="1:7" x14ac:dyDescent="0.25">
      <c r="A35" s="12" t="s">
        <v>1821</v>
      </c>
      <c r="B35" s="30" t="s">
        <v>1822</v>
      </c>
      <c r="C35" s="30" t="s">
        <v>1208</v>
      </c>
      <c r="D35" s="13">
        <v>190303</v>
      </c>
      <c r="E35" s="14">
        <v>7934.78</v>
      </c>
      <c r="F35" s="15">
        <v>1.5699999999999999E-2</v>
      </c>
      <c r="G35" s="15"/>
    </row>
    <row r="36" spans="1:7" x14ac:dyDescent="0.25">
      <c r="A36" s="12" t="s">
        <v>1284</v>
      </c>
      <c r="B36" s="30" t="s">
        <v>1285</v>
      </c>
      <c r="C36" s="30" t="s">
        <v>1263</v>
      </c>
      <c r="D36" s="13">
        <v>697947</v>
      </c>
      <c r="E36" s="14">
        <v>7740.93</v>
      </c>
      <c r="F36" s="15">
        <v>1.5299999999999999E-2</v>
      </c>
      <c r="G36" s="15"/>
    </row>
    <row r="37" spans="1:7" x14ac:dyDescent="0.25">
      <c r="A37" s="12" t="s">
        <v>1477</v>
      </c>
      <c r="B37" s="30" t="s">
        <v>1478</v>
      </c>
      <c r="C37" s="30" t="s">
        <v>1208</v>
      </c>
      <c r="D37" s="13">
        <v>2560315</v>
      </c>
      <c r="E37" s="14">
        <v>7255.93</v>
      </c>
      <c r="F37" s="15">
        <v>1.43E-2</v>
      </c>
      <c r="G37" s="15"/>
    </row>
    <row r="38" spans="1:7" x14ac:dyDescent="0.25">
      <c r="A38" s="12" t="s">
        <v>1334</v>
      </c>
      <c r="B38" s="30" t="s">
        <v>1335</v>
      </c>
      <c r="C38" s="30" t="s">
        <v>1336</v>
      </c>
      <c r="D38" s="13">
        <v>3180266</v>
      </c>
      <c r="E38" s="14">
        <v>7184.22</v>
      </c>
      <c r="F38" s="15">
        <v>1.4200000000000001E-2</v>
      </c>
      <c r="G38" s="15"/>
    </row>
    <row r="39" spans="1:7" x14ac:dyDescent="0.25">
      <c r="A39" s="12" t="s">
        <v>1420</v>
      </c>
      <c r="B39" s="30" t="s">
        <v>1421</v>
      </c>
      <c r="C39" s="30" t="s">
        <v>1208</v>
      </c>
      <c r="D39" s="13">
        <v>272901</v>
      </c>
      <c r="E39" s="14">
        <v>6654.96</v>
      </c>
      <c r="F39" s="15">
        <v>1.3100000000000001E-2</v>
      </c>
      <c r="G39" s="15"/>
    </row>
    <row r="40" spans="1:7" x14ac:dyDescent="0.25">
      <c r="A40" s="12" t="s">
        <v>1882</v>
      </c>
      <c r="B40" s="30" t="s">
        <v>1883</v>
      </c>
      <c r="C40" s="30" t="s">
        <v>1301</v>
      </c>
      <c r="D40" s="13">
        <v>177401</v>
      </c>
      <c r="E40" s="14">
        <v>5695.9</v>
      </c>
      <c r="F40" s="15">
        <v>1.12E-2</v>
      </c>
      <c r="G40" s="15"/>
    </row>
    <row r="41" spans="1:7" x14ac:dyDescent="0.25">
      <c r="A41" s="12" t="s">
        <v>1206</v>
      </c>
      <c r="B41" s="30" t="s">
        <v>1207</v>
      </c>
      <c r="C41" s="30" t="s">
        <v>1208</v>
      </c>
      <c r="D41" s="13">
        <v>1281144</v>
      </c>
      <c r="E41" s="14">
        <v>5663.3</v>
      </c>
      <c r="F41" s="15">
        <v>1.12E-2</v>
      </c>
      <c r="G41" s="15"/>
    </row>
    <row r="42" spans="1:7" x14ac:dyDescent="0.25">
      <c r="A42" s="12" t="s">
        <v>1892</v>
      </c>
      <c r="B42" s="30" t="s">
        <v>1893</v>
      </c>
      <c r="C42" s="30" t="s">
        <v>1168</v>
      </c>
      <c r="D42" s="13">
        <v>2906404</v>
      </c>
      <c r="E42" s="14">
        <v>5336.16</v>
      </c>
      <c r="F42" s="15">
        <v>1.0500000000000001E-2</v>
      </c>
      <c r="G42" s="15"/>
    </row>
    <row r="43" spans="1:7" x14ac:dyDescent="0.25">
      <c r="A43" s="12" t="s">
        <v>1793</v>
      </c>
      <c r="B43" s="30" t="s">
        <v>1794</v>
      </c>
      <c r="C43" s="30" t="s">
        <v>1301</v>
      </c>
      <c r="D43" s="13">
        <v>143620</v>
      </c>
      <c r="E43" s="14">
        <v>5235.67</v>
      </c>
      <c r="F43" s="15">
        <v>1.03E-2</v>
      </c>
      <c r="G43" s="15"/>
    </row>
    <row r="44" spans="1:7" x14ac:dyDescent="0.25">
      <c r="A44" s="12" t="s">
        <v>1862</v>
      </c>
      <c r="B44" s="30" t="s">
        <v>1863</v>
      </c>
      <c r="C44" s="30" t="s">
        <v>1491</v>
      </c>
      <c r="D44" s="13">
        <v>186433</v>
      </c>
      <c r="E44" s="14">
        <v>5146.8599999999997</v>
      </c>
      <c r="F44" s="15">
        <v>1.0200000000000001E-2</v>
      </c>
      <c r="G44" s="15"/>
    </row>
    <row r="45" spans="1:7" x14ac:dyDescent="0.25">
      <c r="A45" s="12" t="s">
        <v>2143</v>
      </c>
      <c r="B45" s="30" t="s">
        <v>2144</v>
      </c>
      <c r="C45" s="30" t="s">
        <v>1274</v>
      </c>
      <c r="D45" s="13">
        <v>499123</v>
      </c>
      <c r="E45" s="14">
        <v>5136.72</v>
      </c>
      <c r="F45" s="15">
        <v>1.01E-2</v>
      </c>
      <c r="G45" s="15"/>
    </row>
    <row r="46" spans="1:7" x14ac:dyDescent="0.25">
      <c r="A46" s="12" t="s">
        <v>1414</v>
      </c>
      <c r="B46" s="30" t="s">
        <v>1415</v>
      </c>
      <c r="C46" s="30" t="s">
        <v>1301</v>
      </c>
      <c r="D46" s="13">
        <v>238961</v>
      </c>
      <c r="E46" s="14">
        <v>4944.34</v>
      </c>
      <c r="F46" s="15">
        <v>9.7999999999999997E-3</v>
      </c>
      <c r="G46" s="15"/>
    </row>
    <row r="47" spans="1:7" x14ac:dyDescent="0.25">
      <c r="A47" s="12" t="s">
        <v>1898</v>
      </c>
      <c r="B47" s="30" t="s">
        <v>1899</v>
      </c>
      <c r="C47" s="30" t="s">
        <v>1859</v>
      </c>
      <c r="D47" s="13">
        <v>235974</v>
      </c>
      <c r="E47" s="14">
        <v>4919.82</v>
      </c>
      <c r="F47" s="15">
        <v>9.7000000000000003E-3</v>
      </c>
      <c r="G47" s="15"/>
    </row>
    <row r="48" spans="1:7" x14ac:dyDescent="0.25">
      <c r="A48" s="12" t="s">
        <v>1886</v>
      </c>
      <c r="B48" s="30" t="s">
        <v>1887</v>
      </c>
      <c r="C48" s="30" t="s">
        <v>1461</v>
      </c>
      <c r="D48" s="13">
        <v>940695</v>
      </c>
      <c r="E48" s="14">
        <v>4909.0200000000004</v>
      </c>
      <c r="F48" s="15">
        <v>9.7000000000000003E-3</v>
      </c>
      <c r="G48" s="15"/>
    </row>
    <row r="49" spans="1:7" x14ac:dyDescent="0.25">
      <c r="A49" s="12" t="s">
        <v>1920</v>
      </c>
      <c r="B49" s="30" t="s">
        <v>1921</v>
      </c>
      <c r="C49" s="30" t="s">
        <v>1323</v>
      </c>
      <c r="D49" s="13">
        <v>306538</v>
      </c>
      <c r="E49" s="14">
        <v>4812.03</v>
      </c>
      <c r="F49" s="15">
        <v>9.4999999999999998E-3</v>
      </c>
      <c r="G49" s="15"/>
    </row>
    <row r="50" spans="1:7" x14ac:dyDescent="0.25">
      <c r="A50" s="12" t="s">
        <v>1941</v>
      </c>
      <c r="B50" s="30" t="s">
        <v>1942</v>
      </c>
      <c r="C50" s="30" t="s">
        <v>1326</v>
      </c>
      <c r="D50" s="13">
        <v>1158757</v>
      </c>
      <c r="E50" s="14">
        <v>4727.7299999999996</v>
      </c>
      <c r="F50" s="15">
        <v>9.2999999999999992E-3</v>
      </c>
      <c r="G50" s="15"/>
    </row>
    <row r="51" spans="1:7" x14ac:dyDescent="0.25">
      <c r="A51" s="12" t="s">
        <v>1516</v>
      </c>
      <c r="B51" s="30" t="s">
        <v>1517</v>
      </c>
      <c r="C51" s="30" t="s">
        <v>1304</v>
      </c>
      <c r="D51" s="13">
        <v>2641074</v>
      </c>
      <c r="E51" s="14">
        <v>4487.18</v>
      </c>
      <c r="F51" s="15">
        <v>8.8999999999999999E-3</v>
      </c>
      <c r="G51" s="15"/>
    </row>
    <row r="52" spans="1:7" x14ac:dyDescent="0.25">
      <c r="A52" s="12" t="s">
        <v>1939</v>
      </c>
      <c r="B52" s="30" t="s">
        <v>1940</v>
      </c>
      <c r="C52" s="30" t="s">
        <v>1301</v>
      </c>
      <c r="D52" s="13">
        <v>208117</v>
      </c>
      <c r="E52" s="14">
        <v>4346.7299999999996</v>
      </c>
      <c r="F52" s="15">
        <v>8.6E-3</v>
      </c>
      <c r="G52" s="15"/>
    </row>
    <row r="53" spans="1:7" x14ac:dyDescent="0.25">
      <c r="A53" s="12" t="s">
        <v>1888</v>
      </c>
      <c r="B53" s="30" t="s">
        <v>1889</v>
      </c>
      <c r="C53" s="30" t="s">
        <v>1263</v>
      </c>
      <c r="D53" s="13">
        <v>118034</v>
      </c>
      <c r="E53" s="14">
        <v>4346.72</v>
      </c>
      <c r="F53" s="15">
        <v>8.6E-3</v>
      </c>
      <c r="G53" s="15"/>
    </row>
    <row r="54" spans="1:7" x14ac:dyDescent="0.25">
      <c r="A54" s="12" t="s">
        <v>1902</v>
      </c>
      <c r="B54" s="30" t="s">
        <v>1903</v>
      </c>
      <c r="C54" s="30" t="s">
        <v>1904</v>
      </c>
      <c r="D54" s="13">
        <v>360397</v>
      </c>
      <c r="E54" s="14">
        <v>4207.2700000000004</v>
      </c>
      <c r="F54" s="15">
        <v>8.3000000000000001E-3</v>
      </c>
      <c r="G54" s="15"/>
    </row>
    <row r="55" spans="1:7" x14ac:dyDescent="0.25">
      <c r="A55" s="12" t="s">
        <v>1390</v>
      </c>
      <c r="B55" s="30" t="s">
        <v>1391</v>
      </c>
      <c r="C55" s="30" t="s">
        <v>1266</v>
      </c>
      <c r="D55" s="13">
        <v>373457</v>
      </c>
      <c r="E55" s="14">
        <v>3621.41</v>
      </c>
      <c r="F55" s="15">
        <v>7.1000000000000004E-3</v>
      </c>
      <c r="G55" s="15"/>
    </row>
    <row r="56" spans="1:7" x14ac:dyDescent="0.25">
      <c r="A56" s="12" t="s">
        <v>1471</v>
      </c>
      <c r="B56" s="30" t="s">
        <v>1472</v>
      </c>
      <c r="C56" s="30" t="s">
        <v>1301</v>
      </c>
      <c r="D56" s="13">
        <v>314444</v>
      </c>
      <c r="E56" s="14">
        <v>3619.25</v>
      </c>
      <c r="F56" s="15">
        <v>7.1000000000000004E-3</v>
      </c>
      <c r="G56" s="15"/>
    </row>
    <row r="57" spans="1:7" x14ac:dyDescent="0.25">
      <c r="A57" s="12" t="s">
        <v>1797</v>
      </c>
      <c r="B57" s="30" t="s">
        <v>1798</v>
      </c>
      <c r="C57" s="30" t="s">
        <v>1208</v>
      </c>
      <c r="D57" s="13">
        <v>240615</v>
      </c>
      <c r="E57" s="14">
        <v>3537.28</v>
      </c>
      <c r="F57" s="15">
        <v>7.0000000000000001E-3</v>
      </c>
      <c r="G57" s="15"/>
    </row>
    <row r="58" spans="1:7" x14ac:dyDescent="0.25">
      <c r="A58" s="12" t="s">
        <v>1900</v>
      </c>
      <c r="B58" s="30" t="s">
        <v>1901</v>
      </c>
      <c r="C58" s="30" t="s">
        <v>1208</v>
      </c>
      <c r="D58" s="13">
        <v>385807</v>
      </c>
      <c r="E58" s="14">
        <v>3532.64</v>
      </c>
      <c r="F58" s="15">
        <v>7.0000000000000001E-3</v>
      </c>
      <c r="G58" s="15"/>
    </row>
    <row r="59" spans="1:7" x14ac:dyDescent="0.25">
      <c r="A59" s="12" t="s">
        <v>1908</v>
      </c>
      <c r="B59" s="30" t="s">
        <v>1909</v>
      </c>
      <c r="C59" s="30" t="s">
        <v>1240</v>
      </c>
      <c r="D59" s="13">
        <v>236232</v>
      </c>
      <c r="E59" s="14">
        <v>3439.54</v>
      </c>
      <c r="F59" s="15">
        <v>6.7999999999999996E-3</v>
      </c>
      <c r="G59" s="15"/>
    </row>
    <row r="60" spans="1:7" x14ac:dyDescent="0.25">
      <c r="A60" s="12" t="s">
        <v>1894</v>
      </c>
      <c r="B60" s="30" t="s">
        <v>1895</v>
      </c>
      <c r="C60" s="30" t="s">
        <v>1283</v>
      </c>
      <c r="D60" s="13">
        <v>63167</v>
      </c>
      <c r="E60" s="14">
        <v>3231.94</v>
      </c>
      <c r="F60" s="15">
        <v>6.4000000000000003E-3</v>
      </c>
      <c r="G60" s="15"/>
    </row>
    <row r="61" spans="1:7" x14ac:dyDescent="0.25">
      <c r="A61" s="12" t="s">
        <v>1378</v>
      </c>
      <c r="B61" s="30" t="s">
        <v>1379</v>
      </c>
      <c r="C61" s="30" t="s">
        <v>1271</v>
      </c>
      <c r="D61" s="13">
        <v>137842</v>
      </c>
      <c r="E61" s="14">
        <v>3072.43</v>
      </c>
      <c r="F61" s="15">
        <v>6.1000000000000004E-3</v>
      </c>
      <c r="G61" s="15"/>
    </row>
    <row r="62" spans="1:7" x14ac:dyDescent="0.25">
      <c r="A62" s="12" t="s">
        <v>1975</v>
      </c>
      <c r="B62" s="30" t="s">
        <v>1976</v>
      </c>
      <c r="C62" s="30" t="s">
        <v>1301</v>
      </c>
      <c r="D62" s="13">
        <v>362546</v>
      </c>
      <c r="E62" s="14">
        <v>3063.33</v>
      </c>
      <c r="F62" s="15">
        <v>6.0000000000000001E-3</v>
      </c>
      <c r="G62" s="15"/>
    </row>
    <row r="63" spans="1:7" x14ac:dyDescent="0.25">
      <c r="A63" s="12" t="s">
        <v>1428</v>
      </c>
      <c r="B63" s="30" t="s">
        <v>1429</v>
      </c>
      <c r="C63" s="30" t="s">
        <v>1221</v>
      </c>
      <c r="D63" s="13">
        <v>655479</v>
      </c>
      <c r="E63" s="14">
        <v>3040.77</v>
      </c>
      <c r="F63" s="15">
        <v>6.0000000000000001E-3</v>
      </c>
      <c r="G63" s="15"/>
    </row>
    <row r="64" spans="1:7" x14ac:dyDescent="0.25">
      <c r="A64" s="12" t="s">
        <v>1327</v>
      </c>
      <c r="B64" s="30" t="s">
        <v>1328</v>
      </c>
      <c r="C64" s="30" t="s">
        <v>1226</v>
      </c>
      <c r="D64" s="13">
        <v>321039</v>
      </c>
      <c r="E64" s="14">
        <v>2492.0700000000002</v>
      </c>
      <c r="F64" s="15">
        <v>4.8999999999999998E-3</v>
      </c>
      <c r="G64" s="15"/>
    </row>
    <row r="65" spans="1:7" x14ac:dyDescent="0.25">
      <c r="A65" s="12" t="s">
        <v>2214</v>
      </c>
      <c r="B65" s="30" t="s">
        <v>2215</v>
      </c>
      <c r="C65" s="30" t="s">
        <v>1292</v>
      </c>
      <c r="D65" s="13">
        <v>115061</v>
      </c>
      <c r="E65" s="14">
        <v>2205.89</v>
      </c>
      <c r="F65" s="15">
        <v>4.4000000000000003E-3</v>
      </c>
      <c r="G65" s="15"/>
    </row>
    <row r="66" spans="1:7" x14ac:dyDescent="0.25">
      <c r="A66" s="12" t="s">
        <v>1308</v>
      </c>
      <c r="B66" s="30" t="s">
        <v>1309</v>
      </c>
      <c r="C66" s="30" t="s">
        <v>1310</v>
      </c>
      <c r="D66" s="13">
        <v>324738</v>
      </c>
      <c r="E66" s="14">
        <v>2130.12</v>
      </c>
      <c r="F66" s="15">
        <v>4.1999999999999997E-3</v>
      </c>
      <c r="G66" s="15"/>
    </row>
    <row r="67" spans="1:7" x14ac:dyDescent="0.25">
      <c r="A67" s="12" t="s">
        <v>1977</v>
      </c>
      <c r="B67" s="30" t="s">
        <v>1978</v>
      </c>
      <c r="C67" s="30" t="s">
        <v>1458</v>
      </c>
      <c r="D67" s="13">
        <v>239525</v>
      </c>
      <c r="E67" s="14">
        <v>1842.43</v>
      </c>
      <c r="F67" s="15">
        <v>3.5999999999999999E-3</v>
      </c>
      <c r="G67" s="15"/>
    </row>
    <row r="68" spans="1:7" x14ac:dyDescent="0.25">
      <c r="A68" s="12" t="s">
        <v>1440</v>
      </c>
      <c r="B68" s="30" t="s">
        <v>1441</v>
      </c>
      <c r="C68" s="30" t="s">
        <v>1310</v>
      </c>
      <c r="D68" s="13">
        <v>55619</v>
      </c>
      <c r="E68" s="14">
        <v>1680.31</v>
      </c>
      <c r="F68" s="15">
        <v>3.3E-3</v>
      </c>
      <c r="G68" s="15"/>
    </row>
    <row r="69" spans="1:7" x14ac:dyDescent="0.25">
      <c r="A69" s="12" t="s">
        <v>1489</v>
      </c>
      <c r="B69" s="30" t="s">
        <v>1490</v>
      </c>
      <c r="C69" s="30" t="s">
        <v>1491</v>
      </c>
      <c r="D69" s="13">
        <v>103647</v>
      </c>
      <c r="E69" s="14">
        <v>1393.27</v>
      </c>
      <c r="F69" s="15">
        <v>2.7000000000000001E-3</v>
      </c>
      <c r="G69" s="15"/>
    </row>
    <row r="70" spans="1:7" x14ac:dyDescent="0.25">
      <c r="A70" s="12" t="s">
        <v>1295</v>
      </c>
      <c r="B70" s="30" t="s">
        <v>1296</v>
      </c>
      <c r="C70" s="30" t="s">
        <v>1198</v>
      </c>
      <c r="D70" s="13">
        <v>47473</v>
      </c>
      <c r="E70" s="14">
        <v>1242.53</v>
      </c>
      <c r="F70" s="15">
        <v>2.5000000000000001E-3</v>
      </c>
      <c r="G70" s="15"/>
    </row>
    <row r="71" spans="1:7" x14ac:dyDescent="0.25">
      <c r="A71" s="12" t="s">
        <v>2023</v>
      </c>
      <c r="B71" s="30" t="s">
        <v>2024</v>
      </c>
      <c r="C71" s="30" t="s">
        <v>1859</v>
      </c>
      <c r="D71" s="13">
        <v>38676</v>
      </c>
      <c r="E71" s="14">
        <v>1143.1300000000001</v>
      </c>
      <c r="F71" s="15">
        <v>2.3E-3</v>
      </c>
      <c r="G71" s="15"/>
    </row>
    <row r="72" spans="1:7" x14ac:dyDescent="0.25">
      <c r="A72" s="12" t="s">
        <v>1372</v>
      </c>
      <c r="B72" s="30" t="s">
        <v>1373</v>
      </c>
      <c r="C72" s="30" t="s">
        <v>1208</v>
      </c>
      <c r="D72" s="13">
        <v>141155</v>
      </c>
      <c r="E72" s="14">
        <v>1093.17</v>
      </c>
      <c r="F72" s="15">
        <v>2.2000000000000001E-3</v>
      </c>
      <c r="G72" s="15"/>
    </row>
    <row r="73" spans="1:7" x14ac:dyDescent="0.25">
      <c r="A73" s="12" t="s">
        <v>1813</v>
      </c>
      <c r="B73" s="30" t="s">
        <v>1814</v>
      </c>
      <c r="C73" s="30" t="s">
        <v>1356</v>
      </c>
      <c r="D73" s="13">
        <v>160516</v>
      </c>
      <c r="E73" s="14">
        <v>852.26</v>
      </c>
      <c r="F73" s="15">
        <v>1.6999999999999999E-3</v>
      </c>
      <c r="G73" s="15"/>
    </row>
    <row r="74" spans="1:7" x14ac:dyDescent="0.25">
      <c r="A74" s="12" t="s">
        <v>1928</v>
      </c>
      <c r="B74" s="30" t="s">
        <v>1929</v>
      </c>
      <c r="C74" s="30" t="s">
        <v>1367</v>
      </c>
      <c r="D74" s="13">
        <v>62249</v>
      </c>
      <c r="E74" s="14">
        <v>674.41</v>
      </c>
      <c r="F74" s="15">
        <v>1.2999999999999999E-3</v>
      </c>
      <c r="G74" s="15"/>
    </row>
    <row r="75" spans="1:7" x14ac:dyDescent="0.25">
      <c r="A75" s="16" t="s">
        <v>124</v>
      </c>
      <c r="B75" s="31"/>
      <c r="C75" s="31"/>
      <c r="D75" s="17"/>
      <c r="E75" s="37">
        <v>494379.93</v>
      </c>
      <c r="F75" s="38">
        <v>0.97589999999999999</v>
      </c>
      <c r="G75" s="20"/>
    </row>
    <row r="76" spans="1:7" x14ac:dyDescent="0.25">
      <c r="A76" s="16" t="s">
        <v>1546</v>
      </c>
      <c r="B76" s="30"/>
      <c r="C76" s="30"/>
      <c r="D76" s="13"/>
      <c r="E76" s="14"/>
      <c r="F76" s="15"/>
      <c r="G76" s="15"/>
    </row>
    <row r="77" spans="1:7" x14ac:dyDescent="0.25">
      <c r="A77" s="16" t="s">
        <v>124</v>
      </c>
      <c r="B77" s="30"/>
      <c r="C77" s="30"/>
      <c r="D77" s="13"/>
      <c r="E77" s="39" t="s">
        <v>118</v>
      </c>
      <c r="F77" s="40" t="s">
        <v>118</v>
      </c>
      <c r="G77" s="15"/>
    </row>
    <row r="78" spans="1:7" x14ac:dyDescent="0.25">
      <c r="A78" s="21" t="s">
        <v>156</v>
      </c>
      <c r="B78" s="32"/>
      <c r="C78" s="32"/>
      <c r="D78" s="22"/>
      <c r="E78" s="27">
        <v>494379.93</v>
      </c>
      <c r="F78" s="28">
        <v>0.97589999999999999</v>
      </c>
      <c r="G78" s="20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16" t="s">
        <v>160</v>
      </c>
      <c r="B81" s="30"/>
      <c r="C81" s="30"/>
      <c r="D81" s="13"/>
      <c r="E81" s="14"/>
      <c r="F81" s="15"/>
      <c r="G81" s="15"/>
    </row>
    <row r="82" spans="1:7" x14ac:dyDescent="0.25">
      <c r="A82" s="12" t="s">
        <v>161</v>
      </c>
      <c r="B82" s="30"/>
      <c r="C82" s="30"/>
      <c r="D82" s="13"/>
      <c r="E82" s="14">
        <v>12999.63</v>
      </c>
      <c r="F82" s="15">
        <v>2.5700000000000001E-2</v>
      </c>
      <c r="G82" s="15">
        <v>6.6458000000000003E-2</v>
      </c>
    </row>
    <row r="83" spans="1:7" x14ac:dyDescent="0.25">
      <c r="A83" s="16" t="s">
        <v>124</v>
      </c>
      <c r="B83" s="31"/>
      <c r="C83" s="31"/>
      <c r="D83" s="17"/>
      <c r="E83" s="37">
        <v>12999.63</v>
      </c>
      <c r="F83" s="38">
        <v>2.5700000000000001E-2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21" t="s">
        <v>156</v>
      </c>
      <c r="B85" s="32"/>
      <c r="C85" s="32"/>
      <c r="D85" s="22"/>
      <c r="E85" s="18">
        <v>12999.63</v>
      </c>
      <c r="F85" s="19">
        <v>2.5700000000000001E-2</v>
      </c>
      <c r="G85" s="20"/>
    </row>
    <row r="86" spans="1:7" x14ac:dyDescent="0.25">
      <c r="A86" s="12" t="s">
        <v>162</v>
      </c>
      <c r="B86" s="30"/>
      <c r="C86" s="30"/>
      <c r="D86" s="13"/>
      <c r="E86" s="14">
        <v>2.3669305</v>
      </c>
      <c r="F86" s="15">
        <v>3.9999999999999998E-6</v>
      </c>
      <c r="G86" s="15"/>
    </row>
    <row r="87" spans="1:7" x14ac:dyDescent="0.25">
      <c r="A87" s="12" t="s">
        <v>163</v>
      </c>
      <c r="B87" s="30"/>
      <c r="C87" s="30"/>
      <c r="D87" s="13"/>
      <c r="E87" s="23">
        <v>-725.12693049999996</v>
      </c>
      <c r="F87" s="24">
        <v>-1.604E-3</v>
      </c>
      <c r="G87" s="15">
        <v>6.6458000000000003E-2</v>
      </c>
    </row>
    <row r="88" spans="1:7" x14ac:dyDescent="0.25">
      <c r="A88" s="25" t="s">
        <v>164</v>
      </c>
      <c r="B88" s="33"/>
      <c r="C88" s="33"/>
      <c r="D88" s="26"/>
      <c r="E88" s="27">
        <v>506656.8</v>
      </c>
      <c r="F88" s="28">
        <v>1</v>
      </c>
      <c r="G88" s="28"/>
    </row>
    <row r="93" spans="1:7" x14ac:dyDescent="0.25">
      <c r="A93" s="1" t="s">
        <v>167</v>
      </c>
    </row>
    <row r="94" spans="1:7" x14ac:dyDescent="0.25">
      <c r="A94" s="47" t="s">
        <v>168</v>
      </c>
      <c r="B94" s="34" t="s">
        <v>118</v>
      </c>
    </row>
    <row r="95" spans="1:7" x14ac:dyDescent="0.25">
      <c r="A95" t="s">
        <v>169</v>
      </c>
    </row>
    <row r="96" spans="1:7" x14ac:dyDescent="0.25">
      <c r="A96" t="s">
        <v>170</v>
      </c>
      <c r="B96" t="s">
        <v>171</v>
      </c>
      <c r="C96" t="s">
        <v>171</v>
      </c>
    </row>
    <row r="97" spans="1:5" x14ac:dyDescent="0.25">
      <c r="B97" s="48">
        <v>45322</v>
      </c>
      <c r="C97" s="48">
        <v>45351</v>
      </c>
    </row>
    <row r="98" spans="1:5" x14ac:dyDescent="0.25">
      <c r="A98" t="s">
        <v>175</v>
      </c>
      <c r="B98">
        <v>86.606999999999999</v>
      </c>
      <c r="C98">
        <v>87.972999999999999</v>
      </c>
      <c r="E98" s="2"/>
    </row>
    <row r="99" spans="1:5" x14ac:dyDescent="0.25">
      <c r="A99" t="s">
        <v>176</v>
      </c>
      <c r="B99">
        <v>63.15</v>
      </c>
      <c r="C99">
        <v>64.147000000000006</v>
      </c>
      <c r="E99" s="2"/>
    </row>
    <row r="100" spans="1:5" x14ac:dyDescent="0.25">
      <c r="A100" t="s">
        <v>657</v>
      </c>
      <c r="B100">
        <v>75.655000000000001</v>
      </c>
      <c r="C100">
        <v>76.763999999999996</v>
      </c>
      <c r="E100" s="2"/>
    </row>
    <row r="101" spans="1:5" x14ac:dyDescent="0.25">
      <c r="A101" t="s">
        <v>658</v>
      </c>
      <c r="B101">
        <v>43.618000000000002</v>
      </c>
      <c r="C101">
        <v>44.256999999999998</v>
      </c>
      <c r="E101" s="2"/>
    </row>
    <row r="102" spans="1:5" x14ac:dyDescent="0.25">
      <c r="E102" s="2"/>
    </row>
    <row r="103" spans="1:5" x14ac:dyDescent="0.25">
      <c r="A103" t="s">
        <v>186</v>
      </c>
      <c r="B103" s="34" t="s">
        <v>118</v>
      </c>
    </row>
    <row r="104" spans="1:5" x14ac:dyDescent="0.25">
      <c r="A104" t="s">
        <v>187</v>
      </c>
      <c r="B104" s="34" t="s">
        <v>118</v>
      </c>
    </row>
    <row r="105" spans="1:5" ht="30" customHeight="1" x14ac:dyDescent="0.25">
      <c r="A105" s="47" t="s">
        <v>188</v>
      </c>
      <c r="B105" s="34" t="s">
        <v>118</v>
      </c>
    </row>
    <row r="106" spans="1:5" ht="30" customHeight="1" x14ac:dyDescent="0.25">
      <c r="A106" s="47" t="s">
        <v>189</v>
      </c>
      <c r="B106" s="34" t="s">
        <v>118</v>
      </c>
    </row>
    <row r="107" spans="1:5" x14ac:dyDescent="0.25">
      <c r="A107" t="s">
        <v>1768</v>
      </c>
      <c r="B107" s="49">
        <v>0.47668700000000003</v>
      </c>
    </row>
    <row r="108" spans="1:5" ht="45" customHeight="1" x14ac:dyDescent="0.25">
      <c r="A108" s="47" t="s">
        <v>191</v>
      </c>
      <c r="B108" s="34" t="s">
        <v>118</v>
      </c>
    </row>
    <row r="109" spans="1:5" ht="30" customHeight="1" x14ac:dyDescent="0.25">
      <c r="A109" s="47" t="s">
        <v>192</v>
      </c>
      <c r="B109" s="34" t="s">
        <v>118</v>
      </c>
    </row>
    <row r="110" spans="1:5" ht="30" customHeight="1" x14ac:dyDescent="0.25">
      <c r="A110" s="47" t="s">
        <v>193</v>
      </c>
      <c r="B110" s="34" t="s">
        <v>118</v>
      </c>
    </row>
    <row r="111" spans="1:5" x14ac:dyDescent="0.25">
      <c r="A111" t="s">
        <v>194</v>
      </c>
      <c r="B111" s="34" t="s">
        <v>118</v>
      </c>
    </row>
    <row r="112" spans="1:5" x14ac:dyDescent="0.25">
      <c r="A112" t="s">
        <v>195</v>
      </c>
      <c r="B112" s="34" t="s">
        <v>118</v>
      </c>
    </row>
    <row r="114" spans="1:4" ht="69.95" customHeight="1" x14ac:dyDescent="0.25">
      <c r="A114" s="71" t="s">
        <v>205</v>
      </c>
      <c r="B114" s="71" t="s">
        <v>206</v>
      </c>
      <c r="C114" s="71" t="s">
        <v>5</v>
      </c>
      <c r="D114" s="71" t="s">
        <v>6</v>
      </c>
    </row>
    <row r="115" spans="1:4" ht="69.95" customHeight="1" x14ac:dyDescent="0.25">
      <c r="A115" s="71" t="s">
        <v>2666</v>
      </c>
      <c r="B115" s="71"/>
      <c r="C115" s="71" t="s">
        <v>84</v>
      </c>
      <c r="D11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45"/>
  <sheetViews>
    <sheetView showGridLines="0" workbookViewId="0">
      <pane ySplit="4" topLeftCell="A38" activePane="bottomLeft" state="frozen"/>
      <selection pane="bottomLeft" activeCell="A42" sqref="A4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2667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2668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66" t="s">
        <v>156</v>
      </c>
      <c r="B8" s="67"/>
      <c r="C8" s="67"/>
      <c r="D8" s="68"/>
      <c r="E8" s="37">
        <f>+E5</f>
        <v>0</v>
      </c>
      <c r="F8" s="38">
        <f>+F5</f>
        <v>0</v>
      </c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2204</v>
      </c>
      <c r="B10" s="30"/>
      <c r="C10" s="30"/>
      <c r="D10" s="13"/>
      <c r="E10" s="14"/>
      <c r="F10" s="15"/>
      <c r="G10" s="15"/>
    </row>
    <row r="11" spans="1:8" x14ac:dyDescent="0.25">
      <c r="A11" s="16" t="s">
        <v>2669</v>
      </c>
      <c r="B11" s="30"/>
      <c r="C11" s="30"/>
      <c r="D11" s="13"/>
      <c r="E11" s="14"/>
      <c r="F11" s="15"/>
      <c r="G11" s="15"/>
    </row>
    <row r="12" spans="1:8" x14ac:dyDescent="0.25">
      <c r="A12" s="12" t="s">
        <v>2670</v>
      </c>
      <c r="B12" s="30" t="s">
        <v>2671</v>
      </c>
      <c r="C12" s="30"/>
      <c r="D12" s="13">
        <v>79</v>
      </c>
      <c r="E12" s="14">
        <v>4898.79</v>
      </c>
      <c r="F12" s="15">
        <f>+E12/$E$22</f>
        <v>0.96591832227839514</v>
      </c>
      <c r="G12" s="15"/>
    </row>
    <row r="13" spans="1:8" x14ac:dyDescent="0.25">
      <c r="A13" s="16" t="s">
        <v>124</v>
      </c>
      <c r="B13" s="31"/>
      <c r="C13" s="31"/>
      <c r="D13" s="17"/>
      <c r="E13" s="37">
        <f>SUM(E12)</f>
        <v>4898.79</v>
      </c>
      <c r="F13" s="38">
        <f>SUM(F12)</f>
        <v>0.96591832227839514</v>
      </c>
      <c r="G13" s="15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160</v>
      </c>
      <c r="B15" s="30"/>
      <c r="C15" s="30"/>
      <c r="D15" s="13"/>
      <c r="E15" s="14"/>
      <c r="F15" s="15"/>
      <c r="G15" s="15"/>
    </row>
    <row r="16" spans="1:8" x14ac:dyDescent="0.25">
      <c r="A16" s="12" t="s">
        <v>161</v>
      </c>
      <c r="B16" s="30"/>
      <c r="C16" s="30"/>
      <c r="D16" s="13"/>
      <c r="E16" s="14">
        <v>22</v>
      </c>
      <c r="F16" s="15">
        <v>4.3E-3</v>
      </c>
      <c r="G16" s="15">
        <v>6.6458000000000003E-2</v>
      </c>
    </row>
    <row r="17" spans="1:7" x14ac:dyDescent="0.25">
      <c r="A17" s="16" t="s">
        <v>124</v>
      </c>
      <c r="B17" s="31"/>
      <c r="C17" s="31"/>
      <c r="D17" s="17"/>
      <c r="E17" s="18">
        <v>22</v>
      </c>
      <c r="F17" s="19">
        <v>4.3E-3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156</v>
      </c>
      <c r="B19" s="32"/>
      <c r="C19" s="32"/>
      <c r="D19" s="22"/>
      <c r="E19" s="18">
        <v>22</v>
      </c>
      <c r="F19" s="19">
        <v>4.3E-3</v>
      </c>
      <c r="G19" s="20"/>
    </row>
    <row r="20" spans="1:7" x14ac:dyDescent="0.25">
      <c r="A20" s="12" t="s">
        <v>162</v>
      </c>
      <c r="B20" s="30"/>
      <c r="C20" s="30"/>
      <c r="D20" s="13"/>
      <c r="E20" s="14">
        <v>4.0049999999999999E-3</v>
      </c>
      <c r="F20" s="15">
        <v>0</v>
      </c>
      <c r="G20" s="15"/>
    </row>
    <row r="21" spans="1:7" x14ac:dyDescent="0.25">
      <c r="A21" s="12" t="s">
        <v>163</v>
      </c>
      <c r="B21" s="30"/>
      <c r="C21" s="30"/>
      <c r="D21" s="13"/>
      <c r="E21" s="14">
        <v>150.84599499999999</v>
      </c>
      <c r="F21" s="15">
        <v>2.98E-2</v>
      </c>
      <c r="G21" s="15">
        <v>6.6458000000000003E-2</v>
      </c>
    </row>
    <row r="22" spans="1:7" x14ac:dyDescent="0.25">
      <c r="A22" s="25" t="s">
        <v>164</v>
      </c>
      <c r="B22" s="33"/>
      <c r="C22" s="33"/>
      <c r="D22" s="26"/>
      <c r="E22" s="27">
        <v>5071.6400000000003</v>
      </c>
      <c r="F22" s="28">
        <v>1</v>
      </c>
      <c r="G22" s="28"/>
    </row>
    <row r="24" spans="1:7" x14ac:dyDescent="0.25">
      <c r="E24" s="54"/>
    </row>
    <row r="25" spans="1:7" x14ac:dyDescent="0.25">
      <c r="E25" s="54"/>
    </row>
    <row r="27" spans="1:7" x14ac:dyDescent="0.25">
      <c r="A27" s="1" t="s">
        <v>167</v>
      </c>
    </row>
    <row r="28" spans="1:7" x14ac:dyDescent="0.25">
      <c r="A28" s="47" t="s">
        <v>168</v>
      </c>
      <c r="B28" s="34" t="s">
        <v>118</v>
      </c>
    </row>
    <row r="29" spans="1:7" x14ac:dyDescent="0.25">
      <c r="A29" t="s">
        <v>169</v>
      </c>
    </row>
    <row r="30" spans="1:7" x14ac:dyDescent="0.25">
      <c r="A30" t="s">
        <v>170</v>
      </c>
      <c r="B30" t="s">
        <v>171</v>
      </c>
      <c r="C30" t="s">
        <v>171</v>
      </c>
    </row>
    <row r="31" spans="1:7" x14ac:dyDescent="0.25">
      <c r="B31" s="48">
        <v>45322</v>
      </c>
      <c r="C31" s="48">
        <v>45351</v>
      </c>
    </row>
    <row r="32" spans="1:7" x14ac:dyDescent="0.25">
      <c r="A32" t="s">
        <v>694</v>
      </c>
      <c r="B32" s="60">
        <v>64.406700000000001</v>
      </c>
      <c r="C32" s="62">
        <v>63.813000000000002</v>
      </c>
    </row>
    <row r="34" spans="1:4" x14ac:dyDescent="0.25">
      <c r="A34" t="s">
        <v>186</v>
      </c>
      <c r="B34" s="34" t="s">
        <v>118</v>
      </c>
    </row>
    <row r="35" spans="1:4" x14ac:dyDescent="0.25">
      <c r="A35" t="s">
        <v>187</v>
      </c>
      <c r="B35" s="34" t="s">
        <v>118</v>
      </c>
    </row>
    <row r="36" spans="1:4" ht="30" customHeight="1" x14ac:dyDescent="0.25">
      <c r="A36" s="47" t="s">
        <v>188</v>
      </c>
      <c r="B36" s="34" t="s">
        <v>118</v>
      </c>
    </row>
    <row r="37" spans="1:4" ht="30" customHeight="1" x14ac:dyDescent="0.25">
      <c r="A37" s="47" t="s">
        <v>189</v>
      </c>
      <c r="B37" s="34" t="s">
        <v>118</v>
      </c>
    </row>
    <row r="38" spans="1:4" ht="30" customHeight="1" x14ac:dyDescent="0.25">
      <c r="A38" s="47" t="s">
        <v>191</v>
      </c>
      <c r="B38" s="34" t="s">
        <v>118</v>
      </c>
    </row>
    <row r="39" spans="1:4" ht="30" customHeight="1" x14ac:dyDescent="0.25">
      <c r="A39" s="47" t="s">
        <v>192</v>
      </c>
      <c r="B39" s="34" t="s">
        <v>118</v>
      </c>
    </row>
    <row r="40" spans="1:4" ht="30" customHeight="1" x14ac:dyDescent="0.25">
      <c r="A40" s="47" t="s">
        <v>193</v>
      </c>
      <c r="B40" s="49">
        <v>4832.6055960000003</v>
      </c>
    </row>
    <row r="41" spans="1:4" x14ac:dyDescent="0.25">
      <c r="A41" t="s">
        <v>194</v>
      </c>
      <c r="B41" s="34" t="s">
        <v>118</v>
      </c>
    </row>
    <row r="42" spans="1:4" x14ac:dyDescent="0.25">
      <c r="A42" t="s">
        <v>195</v>
      </c>
      <c r="B42" s="34" t="s">
        <v>118</v>
      </c>
    </row>
    <row r="44" spans="1:4" ht="69.95" customHeight="1" x14ac:dyDescent="0.25">
      <c r="A44" s="71" t="s">
        <v>205</v>
      </c>
      <c r="B44" s="71" t="s">
        <v>206</v>
      </c>
      <c r="C44" s="71" t="s">
        <v>5</v>
      </c>
      <c r="D44" s="71" t="s">
        <v>6</v>
      </c>
    </row>
    <row r="45" spans="1:4" ht="69.95" customHeight="1" x14ac:dyDescent="0.25">
      <c r="A45" s="71" t="s">
        <v>2672</v>
      </c>
      <c r="B45" s="71"/>
      <c r="C45" s="71" t="s">
        <v>86</v>
      </c>
      <c r="D4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9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2673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2674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844</v>
      </c>
      <c r="B8" s="30"/>
      <c r="C8" s="30"/>
      <c r="D8" s="13"/>
      <c r="E8" s="14"/>
      <c r="F8" s="15"/>
      <c r="G8" s="15"/>
    </row>
    <row r="9" spans="1:8" x14ac:dyDescent="0.25">
      <c r="A9" s="12" t="s">
        <v>2675</v>
      </c>
      <c r="B9" s="30" t="s">
        <v>2676</v>
      </c>
      <c r="C9" s="30"/>
      <c r="D9" s="13">
        <v>7586508</v>
      </c>
      <c r="E9" s="14">
        <v>4832.6099999999997</v>
      </c>
      <c r="F9" s="15">
        <v>0.50190000000000001</v>
      </c>
      <c r="G9" s="15"/>
    </row>
    <row r="10" spans="1:8" x14ac:dyDescent="0.25">
      <c r="A10" s="12" t="s">
        <v>2677</v>
      </c>
      <c r="B10" s="30" t="s">
        <v>2678</v>
      </c>
      <c r="C10" s="30"/>
      <c r="D10" s="13">
        <v>6714626</v>
      </c>
      <c r="E10" s="14">
        <v>4806.33</v>
      </c>
      <c r="F10" s="15">
        <v>0.49909999999999999</v>
      </c>
      <c r="G10" s="15"/>
    </row>
    <row r="11" spans="1:8" x14ac:dyDescent="0.25">
      <c r="A11" s="16" t="s">
        <v>124</v>
      </c>
      <c r="B11" s="31"/>
      <c r="C11" s="31"/>
      <c r="D11" s="17"/>
      <c r="E11" s="18">
        <v>9638.94</v>
      </c>
      <c r="F11" s="19">
        <v>1.0009999999999999</v>
      </c>
      <c r="G11" s="20"/>
    </row>
    <row r="12" spans="1:8" x14ac:dyDescent="0.25">
      <c r="A12" s="12"/>
      <c r="B12" s="30"/>
      <c r="C12" s="30"/>
      <c r="D12" s="13"/>
      <c r="E12" s="14"/>
      <c r="F12" s="15"/>
      <c r="G12" s="15"/>
    </row>
    <row r="13" spans="1:8" x14ac:dyDescent="0.25">
      <c r="A13" s="21" t="s">
        <v>156</v>
      </c>
      <c r="B13" s="32"/>
      <c r="C13" s="32"/>
      <c r="D13" s="22"/>
      <c r="E13" s="18">
        <v>9638.94</v>
      </c>
      <c r="F13" s="19">
        <v>1.0009999999999999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160</v>
      </c>
      <c r="B15" s="30"/>
      <c r="C15" s="30"/>
      <c r="D15" s="13"/>
      <c r="E15" s="14"/>
      <c r="F15" s="15"/>
      <c r="G15" s="15"/>
    </row>
    <row r="16" spans="1:8" x14ac:dyDescent="0.25">
      <c r="A16" s="12" t="s">
        <v>161</v>
      </c>
      <c r="B16" s="30"/>
      <c r="C16" s="30"/>
      <c r="D16" s="13"/>
      <c r="E16" s="14">
        <v>24</v>
      </c>
      <c r="F16" s="15">
        <v>2.5000000000000001E-3</v>
      </c>
      <c r="G16" s="15">
        <v>6.6458000000000003E-2</v>
      </c>
    </row>
    <row r="17" spans="1:7" x14ac:dyDescent="0.25">
      <c r="A17" s="16" t="s">
        <v>124</v>
      </c>
      <c r="B17" s="31"/>
      <c r="C17" s="31"/>
      <c r="D17" s="17"/>
      <c r="E17" s="18">
        <v>24</v>
      </c>
      <c r="F17" s="19">
        <v>2.5000000000000001E-3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156</v>
      </c>
      <c r="B19" s="32"/>
      <c r="C19" s="32"/>
      <c r="D19" s="22"/>
      <c r="E19" s="18">
        <v>24</v>
      </c>
      <c r="F19" s="19">
        <v>2.5000000000000001E-3</v>
      </c>
      <c r="G19" s="20"/>
    </row>
    <row r="20" spans="1:7" x14ac:dyDescent="0.25">
      <c r="A20" s="12" t="s">
        <v>162</v>
      </c>
      <c r="B20" s="30"/>
      <c r="C20" s="30"/>
      <c r="D20" s="13"/>
      <c r="E20" s="14">
        <v>4.3689999999999996E-3</v>
      </c>
      <c r="F20" s="15">
        <v>0</v>
      </c>
      <c r="G20" s="15"/>
    </row>
    <row r="21" spans="1:7" x14ac:dyDescent="0.25">
      <c r="A21" s="12" t="s">
        <v>163</v>
      </c>
      <c r="B21" s="30"/>
      <c r="C21" s="30"/>
      <c r="D21" s="13"/>
      <c r="E21" s="23">
        <v>-33.754368999999997</v>
      </c>
      <c r="F21" s="24">
        <v>-3.5000000000000001E-3</v>
      </c>
      <c r="G21" s="15">
        <v>6.6458000000000003E-2</v>
      </c>
    </row>
    <row r="22" spans="1:7" x14ac:dyDescent="0.25">
      <c r="A22" s="25" t="s">
        <v>164</v>
      </c>
      <c r="B22" s="33"/>
      <c r="C22" s="33"/>
      <c r="D22" s="26"/>
      <c r="E22" s="27">
        <v>9629.19</v>
      </c>
      <c r="F22" s="28">
        <v>1</v>
      </c>
      <c r="G22" s="28"/>
    </row>
    <row r="27" spans="1:7" x14ac:dyDescent="0.25">
      <c r="A27" s="1" t="s">
        <v>167</v>
      </c>
    </row>
    <row r="28" spans="1:7" x14ac:dyDescent="0.25">
      <c r="A28" s="47" t="s">
        <v>168</v>
      </c>
      <c r="B28" s="34" t="s">
        <v>118</v>
      </c>
    </row>
    <row r="29" spans="1:7" x14ac:dyDescent="0.25">
      <c r="A29" t="s">
        <v>169</v>
      </c>
    </row>
    <row r="30" spans="1:7" x14ac:dyDescent="0.25">
      <c r="A30" t="s">
        <v>170</v>
      </c>
      <c r="B30" t="s">
        <v>171</v>
      </c>
      <c r="C30" t="s">
        <v>171</v>
      </c>
    </row>
    <row r="31" spans="1:7" x14ac:dyDescent="0.25">
      <c r="B31" s="48">
        <v>45322</v>
      </c>
      <c r="C31" s="48">
        <v>45351</v>
      </c>
    </row>
    <row r="32" spans="1:7" x14ac:dyDescent="0.25">
      <c r="A32" t="s">
        <v>175</v>
      </c>
      <c r="B32">
        <v>12.416</v>
      </c>
      <c r="C32">
        <v>12.138999999999999</v>
      </c>
      <c r="E32" s="2"/>
    </row>
    <row r="33" spans="1:5" x14ac:dyDescent="0.25">
      <c r="A33" t="s">
        <v>176</v>
      </c>
      <c r="B33">
        <v>12.417</v>
      </c>
      <c r="C33">
        <v>12.138999999999999</v>
      </c>
      <c r="E33" s="2"/>
    </row>
    <row r="34" spans="1:5" x14ac:dyDescent="0.25">
      <c r="A34" t="s">
        <v>657</v>
      </c>
      <c r="B34">
        <v>12.343999999999999</v>
      </c>
      <c r="C34">
        <v>12.065</v>
      </c>
      <c r="E34" s="2"/>
    </row>
    <row r="35" spans="1:5" x14ac:dyDescent="0.25">
      <c r="A35" t="s">
        <v>658</v>
      </c>
      <c r="B35">
        <v>12.343999999999999</v>
      </c>
      <c r="C35">
        <v>12.065</v>
      </c>
      <c r="E35" s="2"/>
    </row>
    <row r="36" spans="1:5" x14ac:dyDescent="0.25">
      <c r="E36" s="2"/>
    </row>
    <row r="37" spans="1:5" x14ac:dyDescent="0.25">
      <c r="A37" t="s">
        <v>186</v>
      </c>
      <c r="B37" s="34" t="s">
        <v>118</v>
      </c>
    </row>
    <row r="38" spans="1:5" x14ac:dyDescent="0.25">
      <c r="A38" t="s">
        <v>187</v>
      </c>
      <c r="B38" s="34" t="s">
        <v>118</v>
      </c>
    </row>
    <row r="39" spans="1:5" ht="30" customHeight="1" x14ac:dyDescent="0.25">
      <c r="A39" s="47" t="s">
        <v>188</v>
      </c>
      <c r="B39" s="34" t="s">
        <v>118</v>
      </c>
    </row>
    <row r="40" spans="1:5" ht="30" customHeight="1" x14ac:dyDescent="0.25">
      <c r="A40" s="47" t="s">
        <v>189</v>
      </c>
      <c r="B40" s="34" t="s">
        <v>118</v>
      </c>
    </row>
    <row r="41" spans="1:5" ht="45" customHeight="1" x14ac:dyDescent="0.25">
      <c r="A41" s="47" t="s">
        <v>847</v>
      </c>
      <c r="B41" s="34" t="s">
        <v>118</v>
      </c>
    </row>
    <row r="42" spans="1:5" ht="30" customHeight="1" x14ac:dyDescent="0.25">
      <c r="A42" s="47" t="s">
        <v>848</v>
      </c>
      <c r="B42" s="34" t="s">
        <v>118</v>
      </c>
    </row>
    <row r="43" spans="1:5" ht="30" customHeight="1" x14ac:dyDescent="0.25">
      <c r="A43" s="47" t="s">
        <v>849</v>
      </c>
      <c r="B43" s="34" t="s">
        <v>118</v>
      </c>
    </row>
    <row r="44" spans="1:5" ht="30" customHeight="1" x14ac:dyDescent="0.25">
      <c r="A44" s="47" t="s">
        <v>193</v>
      </c>
      <c r="B44" s="34" t="s">
        <v>118</v>
      </c>
    </row>
    <row r="45" spans="1:5" x14ac:dyDescent="0.25">
      <c r="A45" t="s">
        <v>194</v>
      </c>
      <c r="B45" s="34" t="s">
        <v>118</v>
      </c>
    </row>
    <row r="46" spans="1:5" x14ac:dyDescent="0.25">
      <c r="A46" t="s">
        <v>195</v>
      </c>
      <c r="B46" s="34" t="s">
        <v>118</v>
      </c>
    </row>
    <row r="48" spans="1:5" ht="69.95" customHeight="1" x14ac:dyDescent="0.25">
      <c r="A48" s="71" t="s">
        <v>205</v>
      </c>
      <c r="B48" s="71" t="s">
        <v>206</v>
      </c>
      <c r="C48" s="71" t="s">
        <v>5</v>
      </c>
      <c r="D48" s="71" t="s">
        <v>6</v>
      </c>
    </row>
    <row r="49" spans="1:4" ht="69.95" customHeight="1" x14ac:dyDescent="0.25">
      <c r="A49" s="71" t="s">
        <v>2679</v>
      </c>
      <c r="B49" s="71"/>
      <c r="C49" s="71" t="s">
        <v>88</v>
      </c>
      <c r="D4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79"/>
  <sheetViews>
    <sheetView showGridLines="0" workbookViewId="0">
      <pane ySplit="4" topLeftCell="A91" activePane="bottomLeft" state="frozen"/>
      <selection pane="bottomLeft" activeCell="B92" sqref="B9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2680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2681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2682</v>
      </c>
      <c r="B11" s="30" t="s">
        <v>2683</v>
      </c>
      <c r="C11" s="30" t="s">
        <v>216</v>
      </c>
      <c r="D11" s="13">
        <v>5000000</v>
      </c>
      <c r="E11" s="14">
        <v>5000.59</v>
      </c>
      <c r="F11" s="15">
        <v>6.7999999999999996E-3</v>
      </c>
      <c r="G11" s="15">
        <v>7.0399000000000003E-2</v>
      </c>
    </row>
    <row r="12" spans="1:8" x14ac:dyDescent="0.25">
      <c r="A12" s="16" t="s">
        <v>124</v>
      </c>
      <c r="B12" s="31"/>
      <c r="C12" s="31"/>
      <c r="D12" s="17"/>
      <c r="E12" s="18">
        <v>5000.59</v>
      </c>
      <c r="F12" s="19">
        <v>6.7999999999999996E-3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290</v>
      </c>
      <c r="B14" s="30"/>
      <c r="C14" s="30"/>
      <c r="D14" s="13"/>
      <c r="E14" s="14"/>
      <c r="F14" s="15"/>
      <c r="G14" s="15"/>
    </row>
    <row r="15" spans="1:8" x14ac:dyDescent="0.25">
      <c r="A15" s="16" t="s">
        <v>124</v>
      </c>
      <c r="B15" s="30"/>
      <c r="C15" s="30"/>
      <c r="D15" s="13"/>
      <c r="E15" s="35" t="s">
        <v>118</v>
      </c>
      <c r="F15" s="36" t="s">
        <v>118</v>
      </c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291</v>
      </c>
      <c r="B17" s="30"/>
      <c r="C17" s="30"/>
      <c r="D17" s="13"/>
      <c r="E17" s="14"/>
      <c r="F17" s="15"/>
      <c r="G17" s="15"/>
    </row>
    <row r="18" spans="1:7" x14ac:dyDescent="0.25">
      <c r="A18" s="16" t="s">
        <v>124</v>
      </c>
      <c r="B18" s="30"/>
      <c r="C18" s="30"/>
      <c r="D18" s="13"/>
      <c r="E18" s="35" t="s">
        <v>118</v>
      </c>
      <c r="F18" s="36" t="s">
        <v>118</v>
      </c>
      <c r="G18" s="15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156</v>
      </c>
      <c r="B20" s="32"/>
      <c r="C20" s="32"/>
      <c r="D20" s="22"/>
      <c r="E20" s="18">
        <v>5000.59</v>
      </c>
      <c r="F20" s="19">
        <v>6.7999999999999996E-3</v>
      </c>
      <c r="G20" s="20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16" t="s">
        <v>119</v>
      </c>
      <c r="B22" s="30"/>
      <c r="C22" s="30"/>
      <c r="D22" s="13"/>
      <c r="E22" s="14"/>
      <c r="F22" s="15"/>
      <c r="G22" s="15"/>
    </row>
    <row r="23" spans="1:7" x14ac:dyDescent="0.25">
      <c r="A23" s="12"/>
      <c r="B23" s="30"/>
      <c r="C23" s="30"/>
      <c r="D23" s="13"/>
      <c r="E23" s="14"/>
      <c r="F23" s="15"/>
      <c r="G23" s="15"/>
    </row>
    <row r="24" spans="1:7" x14ac:dyDescent="0.25">
      <c r="A24" s="16" t="s">
        <v>120</v>
      </c>
      <c r="B24" s="30"/>
      <c r="C24" s="30"/>
      <c r="D24" s="13"/>
      <c r="E24" s="14"/>
      <c r="F24" s="15"/>
      <c r="G24" s="15"/>
    </row>
    <row r="25" spans="1:7" x14ac:dyDescent="0.25">
      <c r="A25" s="12" t="s">
        <v>2684</v>
      </c>
      <c r="B25" s="30" t="s">
        <v>2685</v>
      </c>
      <c r="C25" s="30" t="s">
        <v>123</v>
      </c>
      <c r="D25" s="13">
        <v>25000000</v>
      </c>
      <c r="E25" s="14">
        <v>24584.75</v>
      </c>
      <c r="F25" s="15">
        <v>3.3500000000000002E-2</v>
      </c>
      <c r="G25" s="15">
        <v>6.8501000000000006E-2</v>
      </c>
    </row>
    <row r="26" spans="1:7" x14ac:dyDescent="0.25">
      <c r="A26" s="12" t="s">
        <v>2686</v>
      </c>
      <c r="B26" s="30" t="s">
        <v>2687</v>
      </c>
      <c r="C26" s="30" t="s">
        <v>123</v>
      </c>
      <c r="D26" s="13">
        <v>22500000</v>
      </c>
      <c r="E26" s="14">
        <v>22182.23</v>
      </c>
      <c r="F26" s="15">
        <v>3.0300000000000001E-2</v>
      </c>
      <c r="G26" s="15">
        <v>6.8798999999999999E-2</v>
      </c>
    </row>
    <row r="27" spans="1:7" x14ac:dyDescent="0.25">
      <c r="A27" s="12" t="s">
        <v>1731</v>
      </c>
      <c r="B27" s="30" t="s">
        <v>1732</v>
      </c>
      <c r="C27" s="30" t="s">
        <v>123</v>
      </c>
      <c r="D27" s="13">
        <v>20000000</v>
      </c>
      <c r="E27" s="14">
        <v>19923.78</v>
      </c>
      <c r="F27" s="15">
        <v>2.7199999999999998E-2</v>
      </c>
      <c r="G27" s="15">
        <v>6.6491999999999996E-2</v>
      </c>
    </row>
    <row r="28" spans="1:7" x14ac:dyDescent="0.25">
      <c r="A28" s="12" t="s">
        <v>2688</v>
      </c>
      <c r="B28" s="30" t="s">
        <v>2689</v>
      </c>
      <c r="C28" s="30" t="s">
        <v>123</v>
      </c>
      <c r="D28" s="13">
        <v>20000000</v>
      </c>
      <c r="E28" s="14">
        <v>19744.32</v>
      </c>
      <c r="F28" s="15">
        <v>2.69E-2</v>
      </c>
      <c r="G28" s="15">
        <v>6.8501000000000006E-2</v>
      </c>
    </row>
    <row r="29" spans="1:7" x14ac:dyDescent="0.25">
      <c r="A29" s="12" t="s">
        <v>2690</v>
      </c>
      <c r="B29" s="30" t="s">
        <v>2691</v>
      </c>
      <c r="C29" s="30" t="s">
        <v>123</v>
      </c>
      <c r="D29" s="13">
        <v>15000000</v>
      </c>
      <c r="E29" s="14">
        <v>14827.47</v>
      </c>
      <c r="F29" s="15">
        <v>2.0199999999999999E-2</v>
      </c>
      <c r="G29" s="15">
        <v>6.8501000000000006E-2</v>
      </c>
    </row>
    <row r="30" spans="1:7" x14ac:dyDescent="0.25">
      <c r="A30" s="12" t="s">
        <v>2692</v>
      </c>
      <c r="B30" s="30" t="s">
        <v>2693</v>
      </c>
      <c r="C30" s="30" t="s">
        <v>123</v>
      </c>
      <c r="D30" s="13">
        <v>10000000</v>
      </c>
      <c r="E30" s="14">
        <v>9989.2999999999993</v>
      </c>
      <c r="F30" s="15">
        <v>1.3599999999999999E-2</v>
      </c>
      <c r="G30" s="15">
        <v>6.5192E-2</v>
      </c>
    </row>
    <row r="31" spans="1:7" x14ac:dyDescent="0.25">
      <c r="A31" s="12" t="s">
        <v>2694</v>
      </c>
      <c r="B31" s="30" t="s">
        <v>2695</v>
      </c>
      <c r="C31" s="30" t="s">
        <v>123</v>
      </c>
      <c r="D31" s="13">
        <v>10000000</v>
      </c>
      <c r="E31" s="14">
        <v>9872.16</v>
      </c>
      <c r="F31" s="15">
        <v>1.35E-2</v>
      </c>
      <c r="G31" s="15">
        <v>6.8501000000000006E-2</v>
      </c>
    </row>
    <row r="32" spans="1:7" x14ac:dyDescent="0.25">
      <c r="A32" s="12" t="s">
        <v>2696</v>
      </c>
      <c r="B32" s="30" t="s">
        <v>2697</v>
      </c>
      <c r="C32" s="30" t="s">
        <v>123</v>
      </c>
      <c r="D32" s="13">
        <v>10000000</v>
      </c>
      <c r="E32" s="14">
        <v>9858.77</v>
      </c>
      <c r="F32" s="15">
        <v>1.35E-2</v>
      </c>
      <c r="G32" s="15">
        <v>6.8798999999999999E-2</v>
      </c>
    </row>
    <row r="33" spans="1:7" x14ac:dyDescent="0.25">
      <c r="A33" s="12" t="s">
        <v>2698</v>
      </c>
      <c r="B33" s="30" t="s">
        <v>2699</v>
      </c>
      <c r="C33" s="30" t="s">
        <v>123</v>
      </c>
      <c r="D33" s="13">
        <v>5000000</v>
      </c>
      <c r="E33" s="14">
        <v>4961.82</v>
      </c>
      <c r="F33" s="15">
        <v>6.7999999999999996E-3</v>
      </c>
      <c r="G33" s="15">
        <v>6.8501999999999993E-2</v>
      </c>
    </row>
    <row r="34" spans="1:7" x14ac:dyDescent="0.25">
      <c r="A34" s="12" t="s">
        <v>2700</v>
      </c>
      <c r="B34" s="30" t="s">
        <v>2701</v>
      </c>
      <c r="C34" s="30" t="s">
        <v>123</v>
      </c>
      <c r="D34" s="13">
        <v>2500000</v>
      </c>
      <c r="E34" s="14">
        <v>2474.2800000000002</v>
      </c>
      <c r="F34" s="15">
        <v>3.3999999999999998E-3</v>
      </c>
      <c r="G34" s="15">
        <v>6.8998000000000004E-2</v>
      </c>
    </row>
    <row r="35" spans="1:7" x14ac:dyDescent="0.25">
      <c r="A35" s="16" t="s">
        <v>124</v>
      </c>
      <c r="B35" s="31"/>
      <c r="C35" s="31"/>
      <c r="D35" s="17"/>
      <c r="E35" s="18">
        <v>138418.88</v>
      </c>
      <c r="F35" s="19">
        <v>0.18890000000000001</v>
      </c>
      <c r="G35" s="20"/>
    </row>
    <row r="36" spans="1:7" x14ac:dyDescent="0.25">
      <c r="A36" s="16" t="s">
        <v>125</v>
      </c>
      <c r="B36" s="30"/>
      <c r="C36" s="30"/>
      <c r="D36" s="13"/>
      <c r="E36" s="14"/>
      <c r="F36" s="15"/>
      <c r="G36" s="15"/>
    </row>
    <row r="37" spans="1:7" x14ac:dyDescent="0.25">
      <c r="A37" s="12" t="s">
        <v>2702</v>
      </c>
      <c r="B37" s="30" t="s">
        <v>2703</v>
      </c>
      <c r="C37" s="30" t="s">
        <v>128</v>
      </c>
      <c r="D37" s="13">
        <v>22500000</v>
      </c>
      <c r="E37" s="14">
        <v>22482.63</v>
      </c>
      <c r="F37" s="15">
        <v>3.0700000000000002E-2</v>
      </c>
      <c r="G37" s="15">
        <v>7.0499000000000006E-2</v>
      </c>
    </row>
    <row r="38" spans="1:7" x14ac:dyDescent="0.25">
      <c r="A38" s="12" t="s">
        <v>2704</v>
      </c>
      <c r="B38" s="30" t="s">
        <v>2705</v>
      </c>
      <c r="C38" s="30" t="s">
        <v>128</v>
      </c>
      <c r="D38" s="13">
        <v>20000000</v>
      </c>
      <c r="E38" s="14">
        <v>19695.72</v>
      </c>
      <c r="F38" s="15">
        <v>2.69E-2</v>
      </c>
      <c r="G38" s="15">
        <v>7.7247999999999997E-2</v>
      </c>
    </row>
    <row r="39" spans="1:7" x14ac:dyDescent="0.25">
      <c r="A39" s="12" t="s">
        <v>2706</v>
      </c>
      <c r="B39" s="30" t="s">
        <v>2707</v>
      </c>
      <c r="C39" s="30" t="s">
        <v>128</v>
      </c>
      <c r="D39" s="13">
        <v>20000000</v>
      </c>
      <c r="E39" s="14">
        <v>19627.34</v>
      </c>
      <c r="F39" s="15">
        <v>2.6800000000000001E-2</v>
      </c>
      <c r="G39" s="15">
        <v>7.7002000000000001E-2</v>
      </c>
    </row>
    <row r="40" spans="1:7" x14ac:dyDescent="0.25">
      <c r="A40" s="12" t="s">
        <v>2708</v>
      </c>
      <c r="B40" s="30" t="s">
        <v>2709</v>
      </c>
      <c r="C40" s="30" t="s">
        <v>2710</v>
      </c>
      <c r="D40" s="13">
        <v>15000000</v>
      </c>
      <c r="E40" s="14">
        <v>14982.51</v>
      </c>
      <c r="F40" s="15">
        <v>2.0400000000000001E-2</v>
      </c>
      <c r="G40" s="15">
        <v>7.1013999999999994E-2</v>
      </c>
    </row>
    <row r="41" spans="1:7" x14ac:dyDescent="0.25">
      <c r="A41" s="12" t="s">
        <v>2711</v>
      </c>
      <c r="B41" s="30" t="s">
        <v>2712</v>
      </c>
      <c r="C41" s="30" t="s">
        <v>128</v>
      </c>
      <c r="D41" s="13">
        <v>15000000</v>
      </c>
      <c r="E41" s="14">
        <v>14762.55</v>
      </c>
      <c r="F41" s="15">
        <v>2.01E-2</v>
      </c>
      <c r="G41" s="15">
        <v>7.7251E-2</v>
      </c>
    </row>
    <row r="42" spans="1:7" x14ac:dyDescent="0.25">
      <c r="A42" s="12" t="s">
        <v>2713</v>
      </c>
      <c r="B42" s="30" t="s">
        <v>2714</v>
      </c>
      <c r="C42" s="30" t="s">
        <v>146</v>
      </c>
      <c r="D42" s="13">
        <v>15000000</v>
      </c>
      <c r="E42" s="14">
        <v>14760.24</v>
      </c>
      <c r="F42" s="15">
        <v>2.01E-2</v>
      </c>
      <c r="G42" s="15">
        <v>7.6998999999999998E-2</v>
      </c>
    </row>
    <row r="43" spans="1:7" x14ac:dyDescent="0.25">
      <c r="A43" s="12" t="s">
        <v>2715</v>
      </c>
      <c r="B43" s="30" t="s">
        <v>2716</v>
      </c>
      <c r="C43" s="30" t="s">
        <v>146</v>
      </c>
      <c r="D43" s="13">
        <v>12500000</v>
      </c>
      <c r="E43" s="14">
        <v>12453.88</v>
      </c>
      <c r="F43" s="15">
        <v>1.7000000000000001E-2</v>
      </c>
      <c r="G43" s="15">
        <v>7.1159E-2</v>
      </c>
    </row>
    <row r="44" spans="1:7" x14ac:dyDescent="0.25">
      <c r="A44" s="12" t="s">
        <v>2717</v>
      </c>
      <c r="B44" s="30" t="s">
        <v>2718</v>
      </c>
      <c r="C44" s="30" t="s">
        <v>128</v>
      </c>
      <c r="D44" s="13">
        <v>12500000</v>
      </c>
      <c r="E44" s="14">
        <v>12410.29</v>
      </c>
      <c r="F44" s="15">
        <v>1.6899999999999998E-2</v>
      </c>
      <c r="G44" s="15">
        <v>7.7604000000000006E-2</v>
      </c>
    </row>
    <row r="45" spans="1:7" x14ac:dyDescent="0.25">
      <c r="A45" s="12" t="s">
        <v>2719</v>
      </c>
      <c r="B45" s="30" t="s">
        <v>2720</v>
      </c>
      <c r="C45" s="30" t="s">
        <v>143</v>
      </c>
      <c r="D45" s="13">
        <v>10000000</v>
      </c>
      <c r="E45" s="14">
        <v>9988.41</v>
      </c>
      <c r="F45" s="15">
        <v>1.3599999999999999E-2</v>
      </c>
      <c r="G45" s="15">
        <v>7.0618E-2</v>
      </c>
    </row>
    <row r="46" spans="1:7" x14ac:dyDescent="0.25">
      <c r="A46" s="12" t="s">
        <v>2721</v>
      </c>
      <c r="B46" s="30" t="s">
        <v>2722</v>
      </c>
      <c r="C46" s="30" t="s">
        <v>128</v>
      </c>
      <c r="D46" s="13">
        <v>10000000</v>
      </c>
      <c r="E46" s="14">
        <v>9980.7199999999993</v>
      </c>
      <c r="F46" s="15">
        <v>1.3599999999999999E-2</v>
      </c>
      <c r="G46" s="15">
        <v>7.0508000000000001E-2</v>
      </c>
    </row>
    <row r="47" spans="1:7" x14ac:dyDescent="0.25">
      <c r="A47" s="12" t="s">
        <v>2723</v>
      </c>
      <c r="B47" s="30" t="s">
        <v>2724</v>
      </c>
      <c r="C47" s="30" t="s">
        <v>146</v>
      </c>
      <c r="D47" s="13">
        <v>10000000</v>
      </c>
      <c r="E47" s="14">
        <v>9862.33</v>
      </c>
      <c r="F47" s="15">
        <v>1.35E-2</v>
      </c>
      <c r="G47" s="15">
        <v>7.7198000000000003E-2</v>
      </c>
    </row>
    <row r="48" spans="1:7" x14ac:dyDescent="0.25">
      <c r="A48" s="12" t="s">
        <v>2725</v>
      </c>
      <c r="B48" s="30" t="s">
        <v>2726</v>
      </c>
      <c r="C48" s="30" t="s">
        <v>128</v>
      </c>
      <c r="D48" s="13">
        <v>10000000</v>
      </c>
      <c r="E48" s="14">
        <v>9858.58</v>
      </c>
      <c r="F48" s="15">
        <v>1.35E-2</v>
      </c>
      <c r="G48" s="15">
        <v>7.6997999999999997E-2</v>
      </c>
    </row>
    <row r="49" spans="1:7" x14ac:dyDescent="0.25">
      <c r="A49" s="12" t="s">
        <v>2727</v>
      </c>
      <c r="B49" s="30" t="s">
        <v>2728</v>
      </c>
      <c r="C49" s="30" t="s">
        <v>128</v>
      </c>
      <c r="D49" s="13">
        <v>10000000</v>
      </c>
      <c r="E49" s="14">
        <v>9854.11</v>
      </c>
      <c r="F49" s="15">
        <v>1.34E-2</v>
      </c>
      <c r="G49" s="15">
        <v>7.7200000000000005E-2</v>
      </c>
    </row>
    <row r="50" spans="1:7" x14ac:dyDescent="0.25">
      <c r="A50" s="12" t="s">
        <v>2729</v>
      </c>
      <c r="B50" s="30" t="s">
        <v>2730</v>
      </c>
      <c r="C50" s="30" t="s">
        <v>146</v>
      </c>
      <c r="D50" s="13">
        <v>10000000</v>
      </c>
      <c r="E50" s="14">
        <v>9831.68</v>
      </c>
      <c r="F50" s="15">
        <v>1.34E-2</v>
      </c>
      <c r="G50" s="15">
        <v>7.7148999999999995E-2</v>
      </c>
    </row>
    <row r="51" spans="1:7" x14ac:dyDescent="0.25">
      <c r="A51" s="12" t="s">
        <v>2731</v>
      </c>
      <c r="B51" s="30" t="s">
        <v>2732</v>
      </c>
      <c r="C51" s="30" t="s">
        <v>128</v>
      </c>
      <c r="D51" s="13">
        <v>10000000</v>
      </c>
      <c r="E51" s="14">
        <v>9829.6299999999992</v>
      </c>
      <c r="F51" s="15">
        <v>1.34E-2</v>
      </c>
      <c r="G51" s="15">
        <v>7.7149999999999996E-2</v>
      </c>
    </row>
    <row r="52" spans="1:7" x14ac:dyDescent="0.25">
      <c r="A52" s="12" t="s">
        <v>2733</v>
      </c>
      <c r="B52" s="30" t="s">
        <v>2734</v>
      </c>
      <c r="C52" s="30" t="s">
        <v>146</v>
      </c>
      <c r="D52" s="13">
        <v>10000000</v>
      </c>
      <c r="E52" s="14">
        <v>9819.43</v>
      </c>
      <c r="F52" s="15">
        <v>1.34E-2</v>
      </c>
      <c r="G52" s="15">
        <v>7.7148999999999995E-2</v>
      </c>
    </row>
    <row r="53" spans="1:7" x14ac:dyDescent="0.25">
      <c r="A53" s="12" t="s">
        <v>2735</v>
      </c>
      <c r="B53" s="30" t="s">
        <v>2736</v>
      </c>
      <c r="C53" s="30" t="s">
        <v>128</v>
      </c>
      <c r="D53" s="13">
        <v>7500000</v>
      </c>
      <c r="E53" s="14">
        <v>7491.32</v>
      </c>
      <c r="F53" s="15">
        <v>1.0200000000000001E-2</v>
      </c>
      <c r="G53" s="15">
        <v>7.0466000000000001E-2</v>
      </c>
    </row>
    <row r="54" spans="1:7" x14ac:dyDescent="0.25">
      <c r="A54" s="12" t="s">
        <v>2737</v>
      </c>
      <c r="B54" s="30" t="s">
        <v>2738</v>
      </c>
      <c r="C54" s="30" t="s">
        <v>146</v>
      </c>
      <c r="D54" s="13">
        <v>7500000</v>
      </c>
      <c r="E54" s="14">
        <v>7484.17</v>
      </c>
      <c r="F54" s="15">
        <v>1.0200000000000001E-2</v>
      </c>
      <c r="G54" s="15">
        <v>7.0194999999999994E-2</v>
      </c>
    </row>
    <row r="55" spans="1:7" x14ac:dyDescent="0.25">
      <c r="A55" s="12" t="s">
        <v>2739</v>
      </c>
      <c r="B55" s="30" t="s">
        <v>2740</v>
      </c>
      <c r="C55" s="30" t="s">
        <v>128</v>
      </c>
      <c r="D55" s="13">
        <v>5000000</v>
      </c>
      <c r="E55" s="14">
        <v>4994.22</v>
      </c>
      <c r="F55" s="15">
        <v>6.7999999999999996E-3</v>
      </c>
      <c r="G55" s="15">
        <v>7.0466000000000001E-2</v>
      </c>
    </row>
    <row r="56" spans="1:7" x14ac:dyDescent="0.25">
      <c r="A56" s="12" t="s">
        <v>2741</v>
      </c>
      <c r="B56" s="30" t="s">
        <v>2742</v>
      </c>
      <c r="C56" s="30" t="s">
        <v>128</v>
      </c>
      <c r="D56" s="13">
        <v>5000000</v>
      </c>
      <c r="E56" s="14">
        <v>4965.95</v>
      </c>
      <c r="F56" s="15">
        <v>6.7999999999999996E-3</v>
      </c>
      <c r="G56" s="15">
        <v>7.8209000000000001E-2</v>
      </c>
    </row>
    <row r="57" spans="1:7" x14ac:dyDescent="0.25">
      <c r="A57" s="12" t="s">
        <v>2743</v>
      </c>
      <c r="B57" s="30" t="s">
        <v>2744</v>
      </c>
      <c r="C57" s="30" t="s">
        <v>2710</v>
      </c>
      <c r="D57" s="13">
        <v>2500000</v>
      </c>
      <c r="E57" s="14">
        <v>2498.06</v>
      </c>
      <c r="F57" s="15">
        <v>3.3999999999999998E-3</v>
      </c>
      <c r="G57" s="15">
        <v>7.1048E-2</v>
      </c>
    </row>
    <row r="58" spans="1:7" x14ac:dyDescent="0.25">
      <c r="A58" s="16" t="s">
        <v>124</v>
      </c>
      <c r="B58" s="31"/>
      <c r="C58" s="31"/>
      <c r="D58" s="17"/>
      <c r="E58" s="18">
        <v>237633.77</v>
      </c>
      <c r="F58" s="19">
        <v>0.3241</v>
      </c>
      <c r="G58" s="20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16" t="s">
        <v>149</v>
      </c>
      <c r="B60" s="30"/>
      <c r="C60" s="30"/>
      <c r="D60" s="13"/>
      <c r="E60" s="14"/>
      <c r="F60" s="15"/>
      <c r="G60" s="15"/>
    </row>
    <row r="61" spans="1:7" x14ac:dyDescent="0.25">
      <c r="A61" s="12" t="s">
        <v>2745</v>
      </c>
      <c r="B61" s="30" t="s">
        <v>2746</v>
      </c>
      <c r="C61" s="30" t="s">
        <v>128</v>
      </c>
      <c r="D61" s="13">
        <v>20000000</v>
      </c>
      <c r="E61" s="14">
        <v>19949.66</v>
      </c>
      <c r="F61" s="15">
        <v>2.7199999999999998E-2</v>
      </c>
      <c r="G61" s="15">
        <v>7.0847999999999994E-2</v>
      </c>
    </row>
    <row r="62" spans="1:7" x14ac:dyDescent="0.25">
      <c r="A62" s="12" t="s">
        <v>2747</v>
      </c>
      <c r="B62" s="30" t="s">
        <v>2748</v>
      </c>
      <c r="C62" s="30" t="s">
        <v>128</v>
      </c>
      <c r="D62" s="13">
        <v>20000000</v>
      </c>
      <c r="E62" s="14">
        <v>19801.900000000001</v>
      </c>
      <c r="F62" s="15">
        <v>2.7E-2</v>
      </c>
      <c r="G62" s="15">
        <v>8.1147999999999998E-2</v>
      </c>
    </row>
    <row r="63" spans="1:7" x14ac:dyDescent="0.25">
      <c r="A63" s="12" t="s">
        <v>2749</v>
      </c>
      <c r="B63" s="30" t="s">
        <v>2750</v>
      </c>
      <c r="C63" s="30" t="s">
        <v>128</v>
      </c>
      <c r="D63" s="13">
        <v>20000000</v>
      </c>
      <c r="E63" s="14">
        <v>19686.3</v>
      </c>
      <c r="F63" s="15">
        <v>2.69E-2</v>
      </c>
      <c r="G63" s="15">
        <v>7.7549999999999994E-2</v>
      </c>
    </row>
    <row r="64" spans="1:7" x14ac:dyDescent="0.25">
      <c r="A64" s="12" t="s">
        <v>2751</v>
      </c>
      <c r="B64" s="30" t="s">
        <v>2752</v>
      </c>
      <c r="C64" s="30" t="s">
        <v>128</v>
      </c>
      <c r="D64" s="13">
        <v>20000000</v>
      </c>
      <c r="E64" s="14">
        <v>19661.22</v>
      </c>
      <c r="F64" s="15">
        <v>2.6800000000000001E-2</v>
      </c>
      <c r="G64" s="15">
        <v>7.6698000000000002E-2</v>
      </c>
    </row>
    <row r="65" spans="1:7" x14ac:dyDescent="0.25">
      <c r="A65" s="12" t="s">
        <v>2753</v>
      </c>
      <c r="B65" s="30" t="s">
        <v>2754</v>
      </c>
      <c r="C65" s="30" t="s">
        <v>128</v>
      </c>
      <c r="D65" s="13">
        <v>20000000</v>
      </c>
      <c r="E65" s="14">
        <v>19650.22</v>
      </c>
      <c r="F65" s="15">
        <v>2.6800000000000001E-2</v>
      </c>
      <c r="G65" s="15">
        <v>7.7346999999999999E-2</v>
      </c>
    </row>
    <row r="66" spans="1:7" x14ac:dyDescent="0.25">
      <c r="A66" s="12" t="s">
        <v>2755</v>
      </c>
      <c r="B66" s="30" t="s">
        <v>2756</v>
      </c>
      <c r="C66" s="30" t="s">
        <v>128</v>
      </c>
      <c r="D66" s="13">
        <v>20000000</v>
      </c>
      <c r="E66" s="14">
        <v>19624.259999999998</v>
      </c>
      <c r="F66" s="15">
        <v>2.6800000000000001E-2</v>
      </c>
      <c r="G66" s="15">
        <v>7.7650999999999998E-2</v>
      </c>
    </row>
    <row r="67" spans="1:7" x14ac:dyDescent="0.25">
      <c r="A67" s="12" t="s">
        <v>2757</v>
      </c>
      <c r="B67" s="30" t="s">
        <v>2758</v>
      </c>
      <c r="C67" s="30" t="s">
        <v>128</v>
      </c>
      <c r="D67" s="13">
        <v>15000000</v>
      </c>
      <c r="E67" s="14">
        <v>15000</v>
      </c>
      <c r="F67" s="15">
        <v>2.0500000000000001E-2</v>
      </c>
      <c r="G67" s="15">
        <v>6.7171999999999996E-2</v>
      </c>
    </row>
    <row r="68" spans="1:7" x14ac:dyDescent="0.25">
      <c r="A68" s="12" t="s">
        <v>2759</v>
      </c>
      <c r="B68" s="30" t="s">
        <v>2760</v>
      </c>
      <c r="C68" s="30" t="s">
        <v>128</v>
      </c>
      <c r="D68" s="13">
        <v>10000000</v>
      </c>
      <c r="E68" s="14">
        <v>9966.51</v>
      </c>
      <c r="F68" s="15">
        <v>1.3599999999999999E-2</v>
      </c>
      <c r="G68" s="15">
        <v>7.2147000000000003E-2</v>
      </c>
    </row>
    <row r="69" spans="1:7" x14ac:dyDescent="0.25">
      <c r="A69" s="12" t="s">
        <v>2761</v>
      </c>
      <c r="B69" s="30" t="s">
        <v>2762</v>
      </c>
      <c r="C69" s="30" t="s">
        <v>128</v>
      </c>
      <c r="D69" s="13">
        <v>10000000</v>
      </c>
      <c r="E69" s="14">
        <v>9958.9500000000007</v>
      </c>
      <c r="F69" s="15">
        <v>1.3599999999999999E-2</v>
      </c>
      <c r="G69" s="15">
        <v>7.1651999999999993E-2</v>
      </c>
    </row>
    <row r="70" spans="1:7" x14ac:dyDescent="0.25">
      <c r="A70" s="12" t="s">
        <v>2763</v>
      </c>
      <c r="B70" s="30" t="s">
        <v>2764</v>
      </c>
      <c r="C70" s="30" t="s">
        <v>128</v>
      </c>
      <c r="D70" s="13">
        <v>10000000</v>
      </c>
      <c r="E70" s="14">
        <v>9954.4699999999993</v>
      </c>
      <c r="F70" s="15">
        <v>1.3599999999999999E-2</v>
      </c>
      <c r="G70" s="15">
        <v>7.9496999999999998E-2</v>
      </c>
    </row>
    <row r="71" spans="1:7" x14ac:dyDescent="0.25">
      <c r="A71" s="12" t="s">
        <v>2765</v>
      </c>
      <c r="B71" s="30" t="s">
        <v>2766</v>
      </c>
      <c r="C71" s="30" t="s">
        <v>128</v>
      </c>
      <c r="D71" s="13">
        <v>10000000</v>
      </c>
      <c r="E71" s="14">
        <v>9946.7900000000009</v>
      </c>
      <c r="F71" s="15">
        <v>1.3599999999999999E-2</v>
      </c>
      <c r="G71" s="15">
        <v>7.8102000000000005E-2</v>
      </c>
    </row>
    <row r="72" spans="1:7" x14ac:dyDescent="0.25">
      <c r="A72" s="12" t="s">
        <v>2767</v>
      </c>
      <c r="B72" s="30" t="s">
        <v>2768</v>
      </c>
      <c r="C72" s="30" t="s">
        <v>128</v>
      </c>
      <c r="D72" s="13">
        <v>10000000</v>
      </c>
      <c r="E72" s="14">
        <v>9886.35</v>
      </c>
      <c r="F72" s="15">
        <v>1.35E-2</v>
      </c>
      <c r="G72" s="15">
        <v>7.7701999999999993E-2</v>
      </c>
    </row>
    <row r="73" spans="1:7" x14ac:dyDescent="0.25">
      <c r="A73" s="12" t="s">
        <v>2769</v>
      </c>
      <c r="B73" s="30" t="s">
        <v>2770</v>
      </c>
      <c r="C73" s="30" t="s">
        <v>128</v>
      </c>
      <c r="D73" s="13">
        <v>10000000</v>
      </c>
      <c r="E73" s="14">
        <v>9855.89</v>
      </c>
      <c r="F73" s="15">
        <v>1.34E-2</v>
      </c>
      <c r="G73" s="15">
        <v>7.7346999999999999E-2</v>
      </c>
    </row>
    <row r="74" spans="1:7" x14ac:dyDescent="0.25">
      <c r="A74" s="12" t="s">
        <v>2771</v>
      </c>
      <c r="B74" s="30" t="s">
        <v>2772</v>
      </c>
      <c r="C74" s="30" t="s">
        <v>128</v>
      </c>
      <c r="D74" s="13">
        <v>10000000</v>
      </c>
      <c r="E74" s="14">
        <v>9825.17</v>
      </c>
      <c r="F74" s="15">
        <v>1.34E-2</v>
      </c>
      <c r="G74" s="15">
        <v>8.4350999999999995E-2</v>
      </c>
    </row>
    <row r="75" spans="1:7" x14ac:dyDescent="0.25">
      <c r="A75" s="12" t="s">
        <v>2773</v>
      </c>
      <c r="B75" s="30" t="s">
        <v>2774</v>
      </c>
      <c r="C75" s="30" t="s">
        <v>128</v>
      </c>
      <c r="D75" s="13">
        <v>10000000</v>
      </c>
      <c r="E75" s="14">
        <v>9824.66</v>
      </c>
      <c r="F75" s="15">
        <v>1.34E-2</v>
      </c>
      <c r="G75" s="15">
        <v>7.7549000000000007E-2</v>
      </c>
    </row>
    <row r="76" spans="1:7" x14ac:dyDescent="0.25">
      <c r="A76" s="12" t="s">
        <v>2775</v>
      </c>
      <c r="B76" s="30" t="s">
        <v>2776</v>
      </c>
      <c r="C76" s="30" t="s">
        <v>128</v>
      </c>
      <c r="D76" s="13">
        <v>10000000</v>
      </c>
      <c r="E76" s="14">
        <v>9814.18</v>
      </c>
      <c r="F76" s="15">
        <v>1.34E-2</v>
      </c>
      <c r="G76" s="15">
        <v>7.7649999999999997E-2</v>
      </c>
    </row>
    <row r="77" spans="1:7" x14ac:dyDescent="0.25">
      <c r="A77" s="12" t="s">
        <v>2777</v>
      </c>
      <c r="B77" s="30" t="s">
        <v>2778</v>
      </c>
      <c r="C77" s="30" t="s">
        <v>128</v>
      </c>
      <c r="D77" s="13">
        <v>10000000</v>
      </c>
      <c r="E77" s="14">
        <v>9814.15</v>
      </c>
      <c r="F77" s="15">
        <v>1.34E-2</v>
      </c>
      <c r="G77" s="15">
        <v>8.4294999999999995E-2</v>
      </c>
    </row>
    <row r="78" spans="1:7" x14ac:dyDescent="0.25">
      <c r="A78" s="12" t="s">
        <v>2779</v>
      </c>
      <c r="B78" s="30" t="s">
        <v>2780</v>
      </c>
      <c r="C78" s="30" t="s">
        <v>128</v>
      </c>
      <c r="D78" s="13">
        <v>7500000</v>
      </c>
      <c r="E78" s="14">
        <v>7495.41</v>
      </c>
      <c r="F78" s="15">
        <v>1.0200000000000001E-2</v>
      </c>
      <c r="G78" s="15">
        <v>7.4506000000000003E-2</v>
      </c>
    </row>
    <row r="79" spans="1:7" x14ac:dyDescent="0.25">
      <c r="A79" s="12" t="s">
        <v>2781</v>
      </c>
      <c r="B79" s="30" t="s">
        <v>2782</v>
      </c>
      <c r="C79" s="30" t="s">
        <v>128</v>
      </c>
      <c r="D79" s="13">
        <v>7500000</v>
      </c>
      <c r="E79" s="14">
        <v>7477.42</v>
      </c>
      <c r="F79" s="15">
        <v>1.0200000000000001E-2</v>
      </c>
      <c r="G79" s="15">
        <v>7.8751000000000002E-2</v>
      </c>
    </row>
    <row r="80" spans="1:7" x14ac:dyDescent="0.25">
      <c r="A80" s="12" t="s">
        <v>2783</v>
      </c>
      <c r="B80" s="30" t="s">
        <v>2784</v>
      </c>
      <c r="C80" s="30" t="s">
        <v>128</v>
      </c>
      <c r="D80" s="13">
        <v>7500000</v>
      </c>
      <c r="E80" s="14">
        <v>7436.09</v>
      </c>
      <c r="F80" s="15">
        <v>1.01E-2</v>
      </c>
      <c r="G80" s="15">
        <v>7.8436000000000006E-2</v>
      </c>
    </row>
    <row r="81" spans="1:7" x14ac:dyDescent="0.25">
      <c r="A81" s="12" t="s">
        <v>2785</v>
      </c>
      <c r="B81" s="30" t="s">
        <v>2786</v>
      </c>
      <c r="C81" s="30" t="s">
        <v>128</v>
      </c>
      <c r="D81" s="13">
        <v>7500000</v>
      </c>
      <c r="E81" s="14">
        <v>7378.08</v>
      </c>
      <c r="F81" s="15">
        <v>1.01E-2</v>
      </c>
      <c r="G81" s="15">
        <v>8.8697999999999999E-2</v>
      </c>
    </row>
    <row r="82" spans="1:7" x14ac:dyDescent="0.25">
      <c r="A82" s="12" t="s">
        <v>2787</v>
      </c>
      <c r="B82" s="30" t="s">
        <v>2788</v>
      </c>
      <c r="C82" s="30" t="s">
        <v>146</v>
      </c>
      <c r="D82" s="13">
        <v>7500000</v>
      </c>
      <c r="E82" s="14">
        <v>7377.39</v>
      </c>
      <c r="F82" s="15">
        <v>1.01E-2</v>
      </c>
      <c r="G82" s="15">
        <v>8.3100999999999994E-2</v>
      </c>
    </row>
    <row r="83" spans="1:7" x14ac:dyDescent="0.25">
      <c r="A83" s="12" t="s">
        <v>2789</v>
      </c>
      <c r="B83" s="30" t="s">
        <v>2790</v>
      </c>
      <c r="C83" s="30" t="s">
        <v>128</v>
      </c>
      <c r="D83" s="13">
        <v>5000000</v>
      </c>
      <c r="E83" s="14">
        <v>4984.6099999999997</v>
      </c>
      <c r="F83" s="15">
        <v>6.7999999999999996E-3</v>
      </c>
      <c r="G83" s="15">
        <v>8.0495999999999998E-2</v>
      </c>
    </row>
    <row r="84" spans="1:7" x14ac:dyDescent="0.25">
      <c r="A84" s="12" t="s">
        <v>2791</v>
      </c>
      <c r="B84" s="30" t="s">
        <v>2792</v>
      </c>
      <c r="C84" s="30" t="s">
        <v>128</v>
      </c>
      <c r="D84" s="13">
        <v>5000000</v>
      </c>
      <c r="E84" s="14">
        <v>4979.01</v>
      </c>
      <c r="F84" s="15">
        <v>6.7999999999999996E-3</v>
      </c>
      <c r="G84" s="15">
        <v>8.1004999999999994E-2</v>
      </c>
    </row>
    <row r="85" spans="1:7" x14ac:dyDescent="0.25">
      <c r="A85" s="12" t="s">
        <v>2793</v>
      </c>
      <c r="B85" s="30" t="s">
        <v>2794</v>
      </c>
      <c r="C85" s="30" t="s">
        <v>128</v>
      </c>
      <c r="D85" s="13">
        <v>5000000</v>
      </c>
      <c r="E85" s="14">
        <v>4940.18</v>
      </c>
      <c r="F85" s="15">
        <v>6.7000000000000002E-3</v>
      </c>
      <c r="G85" s="15">
        <v>8.5001999999999994E-2</v>
      </c>
    </row>
    <row r="86" spans="1:7" x14ac:dyDescent="0.25">
      <c r="A86" s="12" t="s">
        <v>2795</v>
      </c>
      <c r="B86" s="30" t="s">
        <v>2796</v>
      </c>
      <c r="C86" s="30" t="s">
        <v>128</v>
      </c>
      <c r="D86" s="13">
        <v>5000000</v>
      </c>
      <c r="E86" s="14">
        <v>4916.16</v>
      </c>
      <c r="F86" s="15">
        <v>6.7000000000000002E-3</v>
      </c>
      <c r="G86" s="15">
        <v>8.3001000000000005E-2</v>
      </c>
    </row>
    <row r="87" spans="1:7" x14ac:dyDescent="0.25">
      <c r="A87" s="12" t="s">
        <v>2797</v>
      </c>
      <c r="B87" s="30" t="s">
        <v>2798</v>
      </c>
      <c r="C87" s="30" t="s">
        <v>128</v>
      </c>
      <c r="D87" s="13">
        <v>5000000</v>
      </c>
      <c r="E87" s="14">
        <v>4901.5200000000004</v>
      </c>
      <c r="F87" s="15">
        <v>6.7000000000000002E-3</v>
      </c>
      <c r="G87" s="15">
        <v>8.4294999999999995E-2</v>
      </c>
    </row>
    <row r="88" spans="1:7" x14ac:dyDescent="0.25">
      <c r="A88" s="12" t="s">
        <v>2799</v>
      </c>
      <c r="B88" s="30" t="s">
        <v>2800</v>
      </c>
      <c r="C88" s="30" t="s">
        <v>128</v>
      </c>
      <c r="D88" s="13">
        <v>2500000</v>
      </c>
      <c r="E88" s="14">
        <v>2458.19</v>
      </c>
      <c r="F88" s="15">
        <v>3.3999999999999998E-3</v>
      </c>
      <c r="G88" s="15">
        <v>8.8700000000000001E-2</v>
      </c>
    </row>
    <row r="89" spans="1:7" x14ac:dyDescent="0.25">
      <c r="A89" s="16" t="s">
        <v>124</v>
      </c>
      <c r="B89" s="31"/>
      <c r="C89" s="31"/>
      <c r="D89" s="17"/>
      <c r="E89" s="18">
        <v>296564.74</v>
      </c>
      <c r="F89" s="19">
        <v>0.4047</v>
      </c>
      <c r="G89" s="20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21" t="s">
        <v>156</v>
      </c>
      <c r="B91" s="32"/>
      <c r="C91" s="32"/>
      <c r="D91" s="22"/>
      <c r="E91" s="18">
        <v>672617.39</v>
      </c>
      <c r="F91" s="19">
        <v>0.91769999999999996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6" t="s">
        <v>157</v>
      </c>
      <c r="B94" s="30"/>
      <c r="C94" s="30"/>
      <c r="D94" s="13"/>
      <c r="E94" s="14"/>
      <c r="F94" s="15"/>
      <c r="G94" s="15"/>
    </row>
    <row r="95" spans="1:7" x14ac:dyDescent="0.25">
      <c r="A95" s="12" t="s">
        <v>158</v>
      </c>
      <c r="B95" s="30" t="s">
        <v>159</v>
      </c>
      <c r="C95" s="30"/>
      <c r="D95" s="13">
        <v>13229.966</v>
      </c>
      <c r="E95" s="14">
        <v>1343.29</v>
      </c>
      <c r="F95" s="15">
        <v>1.8E-3</v>
      </c>
      <c r="G95" s="15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21" t="s">
        <v>156</v>
      </c>
      <c r="B97" s="32"/>
      <c r="C97" s="32"/>
      <c r="D97" s="22"/>
      <c r="E97" s="18">
        <v>1343.29</v>
      </c>
      <c r="F97" s="19">
        <v>1.8E-3</v>
      </c>
      <c r="G97" s="20"/>
    </row>
    <row r="98" spans="1:7" x14ac:dyDescent="0.25">
      <c r="A98" s="12"/>
      <c r="B98" s="30"/>
      <c r="C98" s="30"/>
      <c r="D98" s="13"/>
      <c r="E98" s="14"/>
      <c r="F98" s="15"/>
      <c r="G98" s="15"/>
    </row>
    <row r="99" spans="1:7" x14ac:dyDescent="0.25">
      <c r="A99" s="16" t="s">
        <v>160</v>
      </c>
      <c r="B99" s="30"/>
      <c r="C99" s="30"/>
      <c r="D99" s="13"/>
      <c r="E99" s="14"/>
      <c r="F99" s="15"/>
      <c r="G99" s="15"/>
    </row>
    <row r="100" spans="1:7" x14ac:dyDescent="0.25">
      <c r="A100" s="12" t="s">
        <v>161</v>
      </c>
      <c r="B100" s="30"/>
      <c r="C100" s="30"/>
      <c r="D100" s="13"/>
      <c r="E100" s="14">
        <v>53522.25</v>
      </c>
      <c r="F100" s="15">
        <v>7.2999999999999995E-2</v>
      </c>
      <c r="G100" s="15">
        <v>6.6458000000000003E-2</v>
      </c>
    </row>
    <row r="101" spans="1:7" x14ac:dyDescent="0.25">
      <c r="A101" s="16" t="s">
        <v>124</v>
      </c>
      <c r="B101" s="31"/>
      <c r="C101" s="31"/>
      <c r="D101" s="17"/>
      <c r="E101" s="18">
        <v>53522.25</v>
      </c>
      <c r="F101" s="19">
        <v>7.2999999999999995E-2</v>
      </c>
      <c r="G101" s="20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21" t="s">
        <v>156</v>
      </c>
      <c r="B103" s="32"/>
      <c r="C103" s="32"/>
      <c r="D103" s="22"/>
      <c r="E103" s="18">
        <v>53522.25</v>
      </c>
      <c r="F103" s="19">
        <v>7.2999999999999995E-2</v>
      </c>
      <c r="G103" s="20"/>
    </row>
    <row r="104" spans="1:7" x14ac:dyDescent="0.25">
      <c r="A104" s="12" t="s">
        <v>162</v>
      </c>
      <c r="B104" s="30"/>
      <c r="C104" s="30"/>
      <c r="D104" s="13"/>
      <c r="E104" s="14">
        <v>399.78887200000003</v>
      </c>
      <c r="F104" s="15">
        <v>5.4500000000000002E-4</v>
      </c>
      <c r="G104" s="15"/>
    </row>
    <row r="105" spans="1:7" x14ac:dyDescent="0.25">
      <c r="A105" s="12" t="s">
        <v>163</v>
      </c>
      <c r="B105" s="30"/>
      <c r="C105" s="30"/>
      <c r="D105" s="13"/>
      <c r="E105" s="14">
        <v>94.051128000000006</v>
      </c>
      <c r="F105" s="15">
        <v>1.55E-4</v>
      </c>
      <c r="G105" s="15">
        <v>6.6458000000000003E-2</v>
      </c>
    </row>
    <row r="106" spans="1:7" x14ac:dyDescent="0.25">
      <c r="A106" s="25" t="s">
        <v>164</v>
      </c>
      <c r="B106" s="33"/>
      <c r="C106" s="33"/>
      <c r="D106" s="26"/>
      <c r="E106" s="27">
        <v>732977.36</v>
      </c>
      <c r="F106" s="28">
        <v>1</v>
      </c>
      <c r="G106" s="28"/>
    </row>
    <row r="108" spans="1:7" x14ac:dyDescent="0.25">
      <c r="A108" s="1" t="s">
        <v>165</v>
      </c>
    </row>
    <row r="109" spans="1:7" x14ac:dyDescent="0.25">
      <c r="A109" s="1" t="s">
        <v>166</v>
      </c>
    </row>
    <row r="111" spans="1:7" x14ac:dyDescent="0.25">
      <c r="A111" s="1" t="s">
        <v>167</v>
      </c>
    </row>
    <row r="112" spans="1:7" x14ac:dyDescent="0.25">
      <c r="A112" s="47" t="s">
        <v>168</v>
      </c>
      <c r="B112" s="34" t="s">
        <v>118</v>
      </c>
    </row>
    <row r="113" spans="1:5" x14ac:dyDescent="0.25">
      <c r="A113" t="s">
        <v>169</v>
      </c>
    </row>
    <row r="114" spans="1:5" x14ac:dyDescent="0.25">
      <c r="A114" t="s">
        <v>298</v>
      </c>
      <c r="B114" t="s">
        <v>171</v>
      </c>
      <c r="C114" t="s">
        <v>171</v>
      </c>
    </row>
    <row r="115" spans="1:5" x14ac:dyDescent="0.25">
      <c r="B115" s="48">
        <v>45322</v>
      </c>
      <c r="C115" s="48">
        <v>45351</v>
      </c>
    </row>
    <row r="116" spans="1:5" x14ac:dyDescent="0.25">
      <c r="A116" t="s">
        <v>172</v>
      </c>
      <c r="B116">
        <v>3079.0745000000002</v>
      </c>
      <c r="C116">
        <v>3097.7638000000002</v>
      </c>
      <c r="E116" s="2"/>
    </row>
    <row r="117" spans="1:5" x14ac:dyDescent="0.25">
      <c r="A117" t="s">
        <v>173</v>
      </c>
      <c r="B117">
        <v>1791.3633</v>
      </c>
      <c r="C117">
        <v>1802.2361000000001</v>
      </c>
      <c r="E117" s="2"/>
    </row>
    <row r="118" spans="1:5" x14ac:dyDescent="0.25">
      <c r="A118" t="s">
        <v>1147</v>
      </c>
      <c r="B118">
        <v>1052.7064</v>
      </c>
      <c r="C118">
        <v>1059.0962</v>
      </c>
      <c r="E118" s="2"/>
    </row>
    <row r="119" spans="1:5" x14ac:dyDescent="0.25">
      <c r="A119" t="s">
        <v>653</v>
      </c>
      <c r="B119">
        <v>2433.5327000000002</v>
      </c>
      <c r="C119">
        <v>2448.3035</v>
      </c>
      <c r="E119" s="2"/>
    </row>
    <row r="120" spans="1:5" x14ac:dyDescent="0.25">
      <c r="A120" t="s">
        <v>175</v>
      </c>
      <c r="B120">
        <v>3079.0952000000002</v>
      </c>
      <c r="C120">
        <v>3097.7845000000002</v>
      </c>
      <c r="E120" s="2"/>
    </row>
    <row r="121" spans="1:5" x14ac:dyDescent="0.25">
      <c r="A121" t="s">
        <v>176</v>
      </c>
      <c r="B121">
        <v>3079.0994000000001</v>
      </c>
      <c r="C121">
        <v>3097.7887000000001</v>
      </c>
      <c r="E121" s="2"/>
    </row>
    <row r="122" spans="1:5" x14ac:dyDescent="0.25">
      <c r="A122" t="s">
        <v>654</v>
      </c>
      <c r="B122">
        <v>1005.4690000000001</v>
      </c>
      <c r="C122">
        <v>1005.1396</v>
      </c>
      <c r="E122" s="2"/>
    </row>
    <row r="123" spans="1:5" x14ac:dyDescent="0.25">
      <c r="A123" t="s">
        <v>655</v>
      </c>
      <c r="B123">
        <v>2173.2892000000002</v>
      </c>
      <c r="C123">
        <v>2173.8013000000001</v>
      </c>
      <c r="E123" s="2"/>
    </row>
    <row r="124" spans="1:5" x14ac:dyDescent="0.25">
      <c r="A124" t="s">
        <v>2801</v>
      </c>
      <c r="B124">
        <v>2091.8265000000001</v>
      </c>
      <c r="C124">
        <v>2104.1210999999998</v>
      </c>
      <c r="E124" s="2"/>
    </row>
    <row r="125" spans="1:5" x14ac:dyDescent="0.25">
      <c r="A125" t="s">
        <v>184</v>
      </c>
      <c r="B125">
        <v>1760.9158</v>
      </c>
      <c r="C125">
        <v>1771.2823000000001</v>
      </c>
      <c r="E125" s="2"/>
    </row>
    <row r="126" spans="1:5" x14ac:dyDescent="0.25">
      <c r="A126" t="s">
        <v>2802</v>
      </c>
      <c r="B126">
        <v>1119.4269999999999</v>
      </c>
      <c r="C126">
        <v>1126.0062</v>
      </c>
      <c r="E126" s="2"/>
    </row>
    <row r="127" spans="1:5" x14ac:dyDescent="0.25">
      <c r="A127" t="s">
        <v>669</v>
      </c>
      <c r="B127">
        <v>2153.9216999999999</v>
      </c>
      <c r="C127">
        <v>2153.1624999999999</v>
      </c>
      <c r="E127" s="2"/>
    </row>
    <row r="128" spans="1:5" x14ac:dyDescent="0.25">
      <c r="A128" t="s">
        <v>2803</v>
      </c>
      <c r="B128">
        <v>3023.2633999999998</v>
      </c>
      <c r="C128">
        <v>3041.0320999999999</v>
      </c>
      <c r="E128" s="2"/>
    </row>
    <row r="129" spans="1:5" x14ac:dyDescent="0.25">
      <c r="A129" t="s">
        <v>2298</v>
      </c>
      <c r="B129">
        <v>3023.2651999999998</v>
      </c>
      <c r="C129">
        <v>3041.0338000000002</v>
      </c>
      <c r="E129" s="2"/>
    </row>
    <row r="130" spans="1:5" x14ac:dyDescent="0.25">
      <c r="A130" t="s">
        <v>670</v>
      </c>
      <c r="B130">
        <v>1074.9998000000001</v>
      </c>
      <c r="C130">
        <v>1074.6643999999999</v>
      </c>
      <c r="E130" s="2"/>
    </row>
    <row r="131" spans="1:5" x14ac:dyDescent="0.25">
      <c r="A131" t="s">
        <v>671</v>
      </c>
      <c r="B131">
        <v>1134.6351</v>
      </c>
      <c r="C131">
        <v>1141.3036999999999</v>
      </c>
      <c r="E131" s="2"/>
    </row>
    <row r="132" spans="1:5" x14ac:dyDescent="0.25">
      <c r="A132" t="s">
        <v>2804</v>
      </c>
      <c r="B132" t="s">
        <v>174</v>
      </c>
      <c r="C132" t="s">
        <v>174</v>
      </c>
      <c r="E132" s="2"/>
    </row>
    <row r="133" spans="1:5" x14ac:dyDescent="0.25">
      <c r="A133" t="s">
        <v>2805</v>
      </c>
      <c r="B133" t="s">
        <v>174</v>
      </c>
      <c r="C133" t="s">
        <v>174</v>
      </c>
      <c r="E133" s="2"/>
    </row>
    <row r="134" spans="1:5" x14ac:dyDescent="0.25">
      <c r="A134" t="s">
        <v>2806</v>
      </c>
      <c r="B134">
        <v>1057.5048999999999</v>
      </c>
      <c r="C134">
        <v>1057.5048999999999</v>
      </c>
      <c r="E134" s="2"/>
    </row>
    <row r="135" spans="1:5" x14ac:dyDescent="0.25">
      <c r="A135" t="s">
        <v>2807</v>
      </c>
      <c r="B135" t="s">
        <v>174</v>
      </c>
      <c r="C135" t="s">
        <v>174</v>
      </c>
      <c r="E135" s="2"/>
    </row>
    <row r="136" spans="1:5" x14ac:dyDescent="0.25">
      <c r="A136" t="s">
        <v>2808</v>
      </c>
      <c r="B136">
        <v>2749.4074999999998</v>
      </c>
      <c r="C136">
        <v>2765.5664000000002</v>
      </c>
      <c r="E136" s="2"/>
    </row>
    <row r="137" spans="1:5" x14ac:dyDescent="0.25">
      <c r="A137" t="s">
        <v>2809</v>
      </c>
      <c r="B137" t="s">
        <v>174</v>
      </c>
      <c r="C137" t="s">
        <v>174</v>
      </c>
      <c r="E137" s="2"/>
    </row>
    <row r="138" spans="1:5" x14ac:dyDescent="0.25">
      <c r="A138" t="s">
        <v>2810</v>
      </c>
      <c r="B138">
        <v>1245.0092</v>
      </c>
      <c r="C138">
        <v>1244.6204</v>
      </c>
      <c r="E138" s="2"/>
    </row>
    <row r="139" spans="1:5" x14ac:dyDescent="0.25">
      <c r="A139" t="s">
        <v>2811</v>
      </c>
      <c r="B139">
        <v>1231.2112999999999</v>
      </c>
      <c r="C139">
        <v>1231.4944</v>
      </c>
      <c r="E139" s="2"/>
    </row>
    <row r="140" spans="1:5" x14ac:dyDescent="0.25">
      <c r="A140" t="s">
        <v>1150</v>
      </c>
      <c r="B140" t="s">
        <v>174</v>
      </c>
      <c r="C140" t="s">
        <v>174</v>
      </c>
      <c r="E140" s="2"/>
    </row>
    <row r="141" spans="1:5" x14ac:dyDescent="0.25">
      <c r="A141" t="s">
        <v>1151</v>
      </c>
      <c r="B141" t="s">
        <v>174</v>
      </c>
      <c r="C141" t="s">
        <v>174</v>
      </c>
      <c r="E141" s="2"/>
    </row>
    <row r="142" spans="1:5" x14ac:dyDescent="0.25">
      <c r="A142" t="s">
        <v>1152</v>
      </c>
      <c r="B142" t="s">
        <v>174</v>
      </c>
      <c r="C142" t="s">
        <v>174</v>
      </c>
      <c r="E142" s="2"/>
    </row>
    <row r="143" spans="1:5" x14ac:dyDescent="0.25">
      <c r="A143" t="s">
        <v>1153</v>
      </c>
      <c r="B143" t="s">
        <v>174</v>
      </c>
      <c r="C143" t="s">
        <v>174</v>
      </c>
      <c r="E143" s="2"/>
    </row>
    <row r="144" spans="1:5" x14ac:dyDescent="0.25">
      <c r="A144" t="s">
        <v>185</v>
      </c>
      <c r="E144" s="2"/>
    </row>
    <row r="146" spans="1:4" x14ac:dyDescent="0.25">
      <c r="A146" t="s">
        <v>661</v>
      </c>
    </row>
    <row r="148" spans="1:4" x14ac:dyDescent="0.25">
      <c r="A148" s="50" t="s">
        <v>662</v>
      </c>
      <c r="B148" s="50" t="s">
        <v>663</v>
      </c>
      <c r="C148" s="50" t="s">
        <v>664</v>
      </c>
      <c r="D148" s="50" t="s">
        <v>665</v>
      </c>
    </row>
    <row r="149" spans="1:4" x14ac:dyDescent="0.25">
      <c r="A149" s="50" t="s">
        <v>667</v>
      </c>
      <c r="B149" s="50"/>
      <c r="C149" s="50">
        <v>6.4268207000000004</v>
      </c>
      <c r="D149" s="50">
        <v>6.4268207000000004</v>
      </c>
    </row>
    <row r="150" spans="1:4" x14ac:dyDescent="0.25">
      <c r="A150" s="50" t="s">
        <v>668</v>
      </c>
      <c r="B150" s="50"/>
      <c r="C150" s="50">
        <v>12.6460644</v>
      </c>
      <c r="D150" s="50">
        <v>12.6460644</v>
      </c>
    </row>
    <row r="151" spans="1:4" x14ac:dyDescent="0.25">
      <c r="A151" s="50" t="s">
        <v>669</v>
      </c>
      <c r="B151" s="50"/>
      <c r="C151" s="50">
        <v>13.3946538</v>
      </c>
      <c r="D151" s="50">
        <v>13.3946538</v>
      </c>
    </row>
    <row r="152" spans="1:4" x14ac:dyDescent="0.25">
      <c r="A152" s="50" t="s">
        <v>670</v>
      </c>
      <c r="B152" s="50"/>
      <c r="C152" s="50">
        <v>6.6480458999999996</v>
      </c>
      <c r="D152" s="50">
        <v>6.6480458999999996</v>
      </c>
    </row>
    <row r="153" spans="1:4" x14ac:dyDescent="0.25">
      <c r="A153" s="50" t="s">
        <v>2812</v>
      </c>
      <c r="B153" s="50"/>
      <c r="C153" s="50">
        <v>6.1980503000000002</v>
      </c>
      <c r="D153" s="50">
        <v>6.1980503000000002</v>
      </c>
    </row>
    <row r="154" spans="1:4" x14ac:dyDescent="0.25">
      <c r="A154" s="50" t="s">
        <v>2813</v>
      </c>
      <c r="B154" s="50"/>
      <c r="C154" s="50">
        <v>7.7002936999999996</v>
      </c>
      <c r="D154" s="50">
        <v>7.7002936999999996</v>
      </c>
    </row>
    <row r="155" spans="1:4" x14ac:dyDescent="0.25">
      <c r="A155" s="50" t="s">
        <v>2814</v>
      </c>
      <c r="B155" s="50"/>
      <c r="C155" s="50">
        <v>6.9362513999999997</v>
      </c>
      <c r="D155" s="50">
        <v>6.9362513999999997</v>
      </c>
    </row>
    <row r="157" spans="1:4" x14ac:dyDescent="0.25">
      <c r="A157" t="s">
        <v>187</v>
      </c>
      <c r="B157" s="34" t="s">
        <v>118</v>
      </c>
    </row>
    <row r="158" spans="1:4" ht="30" customHeight="1" x14ac:dyDescent="0.25">
      <c r="A158" s="47" t="s">
        <v>188</v>
      </c>
      <c r="B158" s="34" t="s">
        <v>118</v>
      </c>
    </row>
    <row r="159" spans="1:4" ht="30" customHeight="1" x14ac:dyDescent="0.25">
      <c r="A159" s="47" t="s">
        <v>189</v>
      </c>
      <c r="B159" s="34" t="s">
        <v>118</v>
      </c>
    </row>
    <row r="160" spans="1:4" x14ac:dyDescent="0.25">
      <c r="A160" t="s">
        <v>190</v>
      </c>
      <c r="B160" s="49">
        <f>+B174</f>
        <v>0.13314316923099981</v>
      </c>
    </row>
    <row r="161" spans="1:2" ht="45" customHeight="1" x14ac:dyDescent="0.25">
      <c r="A161" s="47" t="s">
        <v>191</v>
      </c>
      <c r="B161" s="34" t="s">
        <v>118</v>
      </c>
    </row>
    <row r="162" spans="1:2" ht="30" customHeight="1" x14ac:dyDescent="0.25">
      <c r="A162" s="47" t="s">
        <v>192</v>
      </c>
      <c r="B162" s="34" t="s">
        <v>118</v>
      </c>
    </row>
    <row r="163" spans="1:2" ht="30" customHeight="1" x14ac:dyDescent="0.25">
      <c r="A163" s="47" t="s">
        <v>193</v>
      </c>
      <c r="B163" s="49">
        <v>31995.2469341</v>
      </c>
    </row>
    <row r="164" spans="1:2" x14ac:dyDescent="0.25">
      <c r="A164" t="s">
        <v>194</v>
      </c>
      <c r="B164" s="34" t="s">
        <v>118</v>
      </c>
    </row>
    <row r="165" spans="1:2" x14ac:dyDescent="0.25">
      <c r="A165" t="s">
        <v>195</v>
      </c>
      <c r="B165" s="34" t="s">
        <v>118</v>
      </c>
    </row>
    <row r="167" spans="1:2" x14ac:dyDescent="0.25">
      <c r="A167" t="s">
        <v>196</v>
      </c>
    </row>
    <row r="168" spans="1:2" ht="30" customHeight="1" x14ac:dyDescent="0.25">
      <c r="A168" s="55" t="s">
        <v>197</v>
      </c>
      <c r="B168" s="56" t="s">
        <v>2815</v>
      </c>
    </row>
    <row r="169" spans="1:2" x14ac:dyDescent="0.25">
      <c r="A169" s="55" t="s">
        <v>199</v>
      </c>
      <c r="B169" s="55" t="s">
        <v>2816</v>
      </c>
    </row>
    <row r="170" spans="1:2" x14ac:dyDescent="0.25">
      <c r="A170" s="55"/>
      <c r="B170" s="55"/>
    </row>
    <row r="171" spans="1:2" x14ac:dyDescent="0.25">
      <c r="A171" s="55" t="s">
        <v>201</v>
      </c>
      <c r="B171" s="57">
        <v>7.3942642385943502</v>
      </c>
    </row>
    <row r="172" spans="1:2" x14ac:dyDescent="0.25">
      <c r="A172" s="55"/>
      <c r="B172" s="55"/>
    </row>
    <row r="173" spans="1:2" x14ac:dyDescent="0.25">
      <c r="A173" s="55" t="s">
        <v>202</v>
      </c>
      <c r="B173" s="58">
        <v>0.13589999999999999</v>
      </c>
    </row>
    <row r="174" spans="1:2" x14ac:dyDescent="0.25">
      <c r="A174" s="55" t="s">
        <v>203</v>
      </c>
      <c r="B174" s="58">
        <v>0.13314316923099981</v>
      </c>
    </row>
    <row r="175" spans="1:2" x14ac:dyDescent="0.25">
      <c r="A175" s="55"/>
      <c r="B175" s="55"/>
    </row>
    <row r="176" spans="1:2" x14ac:dyDescent="0.25">
      <c r="A176" s="55" t="s">
        <v>204</v>
      </c>
      <c r="B176" s="59">
        <v>45351</v>
      </c>
    </row>
    <row r="178" spans="1:6" ht="69.95" customHeight="1" x14ac:dyDescent="0.25">
      <c r="A178" s="71" t="s">
        <v>205</v>
      </c>
      <c r="B178" s="71" t="s">
        <v>206</v>
      </c>
      <c r="C178" s="71" t="s">
        <v>5</v>
      </c>
      <c r="D178" s="71" t="s">
        <v>6</v>
      </c>
      <c r="E178" s="71" t="s">
        <v>5</v>
      </c>
      <c r="F178" s="71" t="s">
        <v>6</v>
      </c>
    </row>
    <row r="179" spans="1:6" ht="69.95" customHeight="1" x14ac:dyDescent="0.25">
      <c r="A179" s="71" t="s">
        <v>2815</v>
      </c>
      <c r="B179" s="71"/>
      <c r="C179" s="71" t="s">
        <v>90</v>
      </c>
      <c r="D179" s="71"/>
      <c r="E179" s="71" t="s">
        <v>91</v>
      </c>
      <c r="F17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5"/>
  <sheetViews>
    <sheetView showGridLines="0" workbookViewId="0">
      <pane ySplit="4" topLeftCell="A37" activePane="bottomLeft" state="frozen"/>
      <selection pane="bottomLeft" activeCell="A42" sqref="A4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2817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2818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2819</v>
      </c>
      <c r="B7" s="30"/>
      <c r="C7" s="30"/>
      <c r="D7" s="13"/>
      <c r="E7" s="14"/>
      <c r="F7" s="15"/>
      <c r="G7" s="15"/>
    </row>
    <row r="8" spans="1:8" x14ac:dyDescent="0.25">
      <c r="A8" s="16" t="s">
        <v>2820</v>
      </c>
      <c r="B8" s="31"/>
      <c r="C8" s="31"/>
      <c r="D8" s="17"/>
      <c r="E8" s="46"/>
      <c r="F8" s="20"/>
      <c r="G8" s="20"/>
    </row>
    <row r="9" spans="1:8" x14ac:dyDescent="0.25">
      <c r="A9" s="12" t="s">
        <v>2821</v>
      </c>
      <c r="B9" s="30" t="s">
        <v>2822</v>
      </c>
      <c r="C9" s="30"/>
      <c r="D9" s="13">
        <v>46065.981</v>
      </c>
      <c r="E9" s="14">
        <v>6380.93</v>
      </c>
      <c r="F9" s="15">
        <v>0.99580000000000002</v>
      </c>
      <c r="G9" s="15"/>
    </row>
    <row r="10" spans="1:8" x14ac:dyDescent="0.25">
      <c r="A10" s="16" t="s">
        <v>124</v>
      </c>
      <c r="B10" s="31"/>
      <c r="C10" s="31"/>
      <c r="D10" s="17"/>
      <c r="E10" s="18">
        <v>6380.93</v>
      </c>
      <c r="F10" s="19">
        <v>0.99580000000000002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6380.93</v>
      </c>
      <c r="F12" s="19">
        <v>0.99580000000000002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73.989999999999995</v>
      </c>
      <c r="F15" s="15">
        <v>1.15E-2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73.989999999999995</v>
      </c>
      <c r="F16" s="19">
        <v>1.15E-2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73.989999999999995</v>
      </c>
      <c r="F18" s="19">
        <v>1.15E-2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1.3471199999999999E-2</v>
      </c>
      <c r="F19" s="15">
        <v>1.9999999999999999E-6</v>
      </c>
      <c r="G19" s="15"/>
    </row>
    <row r="20" spans="1:7" x14ac:dyDescent="0.25">
      <c r="A20" s="12" t="s">
        <v>163</v>
      </c>
      <c r="B20" s="30"/>
      <c r="C20" s="30"/>
      <c r="D20" s="13"/>
      <c r="E20" s="23">
        <v>-46.863471199999999</v>
      </c>
      <c r="F20" s="24">
        <v>-7.3020000000000003E-3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6408.07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26.125</v>
      </c>
      <c r="C31">
        <v>26.632999999999999</v>
      </c>
      <c r="E31" s="2"/>
    </row>
    <row r="32" spans="1:7" x14ac:dyDescent="0.25">
      <c r="A32" t="s">
        <v>657</v>
      </c>
      <c r="B32">
        <v>23.648</v>
      </c>
      <c r="C32">
        <v>24.094999999999999</v>
      </c>
      <c r="E32" s="2"/>
    </row>
    <row r="33" spans="1:5" x14ac:dyDescent="0.25">
      <c r="E33" s="2"/>
    </row>
    <row r="34" spans="1:5" x14ac:dyDescent="0.25">
      <c r="A34" t="s">
        <v>186</v>
      </c>
      <c r="B34" s="34" t="s">
        <v>118</v>
      </c>
    </row>
    <row r="35" spans="1:5" x14ac:dyDescent="0.25">
      <c r="A35" t="s">
        <v>187</v>
      </c>
      <c r="B35" s="34" t="s">
        <v>118</v>
      </c>
    </row>
    <row r="36" spans="1:5" ht="30" customHeight="1" x14ac:dyDescent="0.25">
      <c r="A36" s="47" t="s">
        <v>188</v>
      </c>
      <c r="B36" s="34" t="s">
        <v>118</v>
      </c>
    </row>
    <row r="37" spans="1:5" ht="30" customHeight="1" x14ac:dyDescent="0.25">
      <c r="A37" s="47" t="s">
        <v>189</v>
      </c>
      <c r="B37" s="49">
        <v>6380.9330945999991</v>
      </c>
    </row>
    <row r="38" spans="1:5" ht="45" customHeight="1" x14ac:dyDescent="0.25">
      <c r="A38" s="47" t="s">
        <v>847</v>
      </c>
      <c r="B38" s="34" t="s">
        <v>118</v>
      </c>
    </row>
    <row r="39" spans="1:5" ht="30" customHeight="1" x14ac:dyDescent="0.25">
      <c r="A39" s="47" t="s">
        <v>848</v>
      </c>
      <c r="B39" s="34" t="s">
        <v>118</v>
      </c>
    </row>
    <row r="40" spans="1:5" ht="30" customHeight="1" x14ac:dyDescent="0.25">
      <c r="A40" s="47" t="s">
        <v>849</v>
      </c>
      <c r="B40" s="34" t="s">
        <v>118</v>
      </c>
    </row>
    <row r="41" spans="1:5" x14ac:dyDescent="0.25">
      <c r="A41" t="s">
        <v>2823</v>
      </c>
      <c r="B41" s="34" t="s">
        <v>118</v>
      </c>
    </row>
    <row r="42" spans="1:5" x14ac:dyDescent="0.25">
      <c r="A42" t="s">
        <v>2824</v>
      </c>
      <c r="B42" s="34" t="s">
        <v>118</v>
      </c>
    </row>
    <row r="44" spans="1:5" ht="69.95" customHeight="1" x14ac:dyDescent="0.25">
      <c r="A44" s="71" t="s">
        <v>205</v>
      </c>
      <c r="B44" s="71" t="s">
        <v>206</v>
      </c>
      <c r="C44" s="71" t="s">
        <v>5</v>
      </c>
      <c r="D44" s="71" t="s">
        <v>6</v>
      </c>
    </row>
    <row r="45" spans="1:5" ht="69.95" customHeight="1" x14ac:dyDescent="0.25">
      <c r="A45" s="71" t="s">
        <v>2825</v>
      </c>
      <c r="B45" s="71"/>
      <c r="C45" s="71" t="s">
        <v>93</v>
      </c>
      <c r="D4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5"/>
  <sheetViews>
    <sheetView showGridLines="0" workbookViewId="0">
      <pane ySplit="4" topLeftCell="A38" activePane="bottomLeft" state="frozen"/>
      <selection pane="bottomLeft" activeCell="A42" sqref="A4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2826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2827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2819</v>
      </c>
      <c r="B7" s="30"/>
      <c r="C7" s="30"/>
      <c r="D7" s="13"/>
      <c r="E7" s="14"/>
      <c r="F7" s="15"/>
      <c r="G7" s="15"/>
    </row>
    <row r="8" spans="1:8" x14ac:dyDescent="0.25">
      <c r="A8" s="16" t="s">
        <v>2820</v>
      </c>
      <c r="B8" s="31"/>
      <c r="C8" s="31"/>
      <c r="D8" s="17"/>
      <c r="E8" s="46"/>
      <c r="F8" s="20"/>
      <c r="G8" s="20"/>
    </row>
    <row r="9" spans="1:8" x14ac:dyDescent="0.25">
      <c r="A9" s="12" t="s">
        <v>2828</v>
      </c>
      <c r="B9" s="30" t="s">
        <v>2829</v>
      </c>
      <c r="C9" s="30"/>
      <c r="D9" s="13">
        <v>1151737.189</v>
      </c>
      <c r="E9" s="14">
        <v>122631.43</v>
      </c>
      <c r="F9" s="15">
        <v>0.99239999999999995</v>
      </c>
      <c r="G9" s="15"/>
    </row>
    <row r="10" spans="1:8" x14ac:dyDescent="0.25">
      <c r="A10" s="16" t="s">
        <v>124</v>
      </c>
      <c r="B10" s="31"/>
      <c r="C10" s="31"/>
      <c r="D10" s="17"/>
      <c r="E10" s="18">
        <v>122631.43</v>
      </c>
      <c r="F10" s="19">
        <v>0.99239999999999995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122631.43</v>
      </c>
      <c r="F12" s="19">
        <v>0.99239999999999995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3287.4</v>
      </c>
      <c r="F15" s="15">
        <v>2.6599999999999999E-2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3287.4</v>
      </c>
      <c r="F16" s="19">
        <v>2.6599999999999999E-2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3287.4</v>
      </c>
      <c r="F18" s="19">
        <v>2.6599999999999999E-2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0.59855919999999996</v>
      </c>
      <c r="F19" s="15">
        <v>3.9999999999999998E-6</v>
      </c>
      <c r="G19" s="15"/>
    </row>
    <row r="20" spans="1:7" x14ac:dyDescent="0.25">
      <c r="A20" s="12" t="s">
        <v>163</v>
      </c>
      <c r="B20" s="30"/>
      <c r="C20" s="30"/>
      <c r="D20" s="13"/>
      <c r="E20" s="23">
        <v>-2348.2185592000001</v>
      </c>
      <c r="F20" s="24">
        <v>-1.9004E-2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123571.21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33.378999999999998</v>
      </c>
      <c r="C31">
        <v>35.835999999999999</v>
      </c>
      <c r="E31" s="2"/>
    </row>
    <row r="32" spans="1:7" x14ac:dyDescent="0.25">
      <c r="A32" t="s">
        <v>657</v>
      </c>
      <c r="B32">
        <v>30.099</v>
      </c>
      <c r="C32">
        <v>32.292000000000002</v>
      </c>
      <c r="E32" s="2"/>
    </row>
    <row r="33" spans="1:5" x14ac:dyDescent="0.25">
      <c r="E33" s="2"/>
    </row>
    <row r="34" spans="1:5" x14ac:dyDescent="0.25">
      <c r="A34" t="s">
        <v>186</v>
      </c>
      <c r="B34" s="34" t="s">
        <v>118</v>
      </c>
    </row>
    <row r="35" spans="1:5" x14ac:dyDescent="0.25">
      <c r="A35" t="s">
        <v>187</v>
      </c>
      <c r="B35" s="34" t="s">
        <v>118</v>
      </c>
    </row>
    <row r="36" spans="1:5" ht="30" customHeight="1" x14ac:dyDescent="0.25">
      <c r="A36" s="47" t="s">
        <v>188</v>
      </c>
      <c r="B36" s="34" t="s">
        <v>118</v>
      </c>
    </row>
    <row r="37" spans="1:5" ht="30" customHeight="1" x14ac:dyDescent="0.25">
      <c r="A37" s="47" t="s">
        <v>189</v>
      </c>
      <c r="B37" s="49">
        <v>122631.4318846</v>
      </c>
    </row>
    <row r="38" spans="1:5" ht="45" customHeight="1" x14ac:dyDescent="0.25">
      <c r="A38" s="47" t="s">
        <v>847</v>
      </c>
      <c r="B38" s="34" t="s">
        <v>118</v>
      </c>
    </row>
    <row r="39" spans="1:5" ht="30" customHeight="1" x14ac:dyDescent="0.25">
      <c r="A39" s="47" t="s">
        <v>848</v>
      </c>
      <c r="B39" s="34" t="s">
        <v>118</v>
      </c>
    </row>
    <row r="40" spans="1:5" ht="30" customHeight="1" x14ac:dyDescent="0.25">
      <c r="A40" s="47" t="s">
        <v>849</v>
      </c>
      <c r="B40" s="34" t="s">
        <v>118</v>
      </c>
    </row>
    <row r="41" spans="1:5" x14ac:dyDescent="0.25">
      <c r="A41" t="s">
        <v>2823</v>
      </c>
    </row>
    <row r="42" spans="1:5" x14ac:dyDescent="0.25">
      <c r="A42" t="s">
        <v>2824</v>
      </c>
    </row>
    <row r="44" spans="1:5" ht="69.95" customHeight="1" x14ac:dyDescent="0.25">
      <c r="A44" s="71" t="s">
        <v>205</v>
      </c>
      <c r="B44" s="71" t="s">
        <v>206</v>
      </c>
      <c r="C44" s="71" t="s">
        <v>5</v>
      </c>
      <c r="D44" s="71" t="s">
        <v>6</v>
      </c>
    </row>
    <row r="45" spans="1:5" ht="69.95" customHeight="1" x14ac:dyDescent="0.25">
      <c r="A45" s="71" t="s">
        <v>2830</v>
      </c>
      <c r="B45" s="71"/>
      <c r="C45" s="71" t="s">
        <v>95</v>
      </c>
      <c r="D4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95"/>
  <sheetViews>
    <sheetView showGridLines="0" workbookViewId="0">
      <pane ySplit="4" topLeftCell="A70" activePane="bottomLeft" state="frozen"/>
      <selection pane="bottomLeft" activeCell="A92" sqref="A9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2831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2832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1165</v>
      </c>
      <c r="B7" s="30"/>
      <c r="C7" s="30"/>
      <c r="D7" s="13"/>
      <c r="E7" s="14"/>
      <c r="F7" s="15"/>
      <c r="G7" s="15"/>
    </row>
    <row r="8" spans="1:8" x14ac:dyDescent="0.25">
      <c r="A8" s="12" t="s">
        <v>1319</v>
      </c>
      <c r="B8" s="30" t="s">
        <v>1320</v>
      </c>
      <c r="C8" s="30" t="s">
        <v>1240</v>
      </c>
      <c r="D8" s="13">
        <v>129388</v>
      </c>
      <c r="E8" s="14">
        <v>2041.68</v>
      </c>
      <c r="F8" s="15">
        <v>0.14430000000000001</v>
      </c>
      <c r="G8" s="15"/>
    </row>
    <row r="9" spans="1:8" x14ac:dyDescent="0.25">
      <c r="A9" s="12" t="s">
        <v>1496</v>
      </c>
      <c r="B9" s="30" t="s">
        <v>1497</v>
      </c>
      <c r="C9" s="30" t="s">
        <v>1240</v>
      </c>
      <c r="D9" s="13">
        <v>71171</v>
      </c>
      <c r="E9" s="14">
        <v>1053.58</v>
      </c>
      <c r="F9" s="15">
        <v>7.4399999999999994E-2</v>
      </c>
      <c r="G9" s="15"/>
    </row>
    <row r="10" spans="1:8" x14ac:dyDescent="0.25">
      <c r="A10" s="12" t="s">
        <v>1774</v>
      </c>
      <c r="B10" s="30" t="s">
        <v>1775</v>
      </c>
      <c r="C10" s="30" t="s">
        <v>1240</v>
      </c>
      <c r="D10" s="13">
        <v>15665</v>
      </c>
      <c r="E10" s="14">
        <v>1006.36</v>
      </c>
      <c r="F10" s="15">
        <v>7.1099999999999997E-2</v>
      </c>
      <c r="G10" s="15"/>
    </row>
    <row r="11" spans="1:8" x14ac:dyDescent="0.25">
      <c r="A11" s="12" t="s">
        <v>1388</v>
      </c>
      <c r="B11" s="30" t="s">
        <v>1389</v>
      </c>
      <c r="C11" s="30" t="s">
        <v>1326</v>
      </c>
      <c r="D11" s="13">
        <v>13882</v>
      </c>
      <c r="E11" s="14">
        <v>847.02</v>
      </c>
      <c r="F11" s="15">
        <v>5.9799999999999999E-2</v>
      </c>
      <c r="G11" s="15"/>
    </row>
    <row r="12" spans="1:8" x14ac:dyDescent="0.25">
      <c r="A12" s="12" t="s">
        <v>1786</v>
      </c>
      <c r="B12" s="30" t="s">
        <v>1787</v>
      </c>
      <c r="C12" s="30" t="s">
        <v>1326</v>
      </c>
      <c r="D12" s="13">
        <v>103905</v>
      </c>
      <c r="E12" s="14">
        <v>824.33</v>
      </c>
      <c r="F12" s="15">
        <v>5.8200000000000002E-2</v>
      </c>
      <c r="G12" s="15"/>
    </row>
    <row r="13" spans="1:8" x14ac:dyDescent="0.25">
      <c r="A13" s="12" t="s">
        <v>1257</v>
      </c>
      <c r="B13" s="30" t="s">
        <v>1258</v>
      </c>
      <c r="C13" s="30" t="s">
        <v>1240</v>
      </c>
      <c r="D13" s="13">
        <v>16384</v>
      </c>
      <c r="E13" s="14">
        <v>571.6</v>
      </c>
      <c r="F13" s="15">
        <v>4.0399999999999998E-2</v>
      </c>
      <c r="G13" s="15"/>
    </row>
    <row r="14" spans="1:8" x14ac:dyDescent="0.25">
      <c r="A14" s="12" t="s">
        <v>1404</v>
      </c>
      <c r="B14" s="30" t="s">
        <v>1405</v>
      </c>
      <c r="C14" s="30" t="s">
        <v>1240</v>
      </c>
      <c r="D14" s="13">
        <v>30228</v>
      </c>
      <c r="E14" s="14">
        <v>490.01</v>
      </c>
      <c r="F14" s="15">
        <v>3.4599999999999999E-2</v>
      </c>
      <c r="G14" s="15"/>
    </row>
    <row r="15" spans="1:8" x14ac:dyDescent="0.25">
      <c r="A15" s="12" t="s">
        <v>1238</v>
      </c>
      <c r="B15" s="30" t="s">
        <v>1239</v>
      </c>
      <c r="C15" s="30" t="s">
        <v>1240</v>
      </c>
      <c r="D15" s="13">
        <v>36103</v>
      </c>
      <c r="E15" s="14">
        <v>371.17</v>
      </c>
      <c r="F15" s="15">
        <v>2.6200000000000001E-2</v>
      </c>
      <c r="G15" s="15"/>
    </row>
    <row r="16" spans="1:8" x14ac:dyDescent="0.25">
      <c r="A16" s="12" t="s">
        <v>1544</v>
      </c>
      <c r="B16" s="30" t="s">
        <v>1545</v>
      </c>
      <c r="C16" s="30" t="s">
        <v>1240</v>
      </c>
      <c r="D16" s="13">
        <v>13865</v>
      </c>
      <c r="E16" s="14">
        <v>369.65</v>
      </c>
      <c r="F16" s="15">
        <v>2.6100000000000002E-2</v>
      </c>
      <c r="G16" s="15"/>
    </row>
    <row r="17" spans="1:7" x14ac:dyDescent="0.25">
      <c r="A17" s="12" t="s">
        <v>1941</v>
      </c>
      <c r="B17" s="30" t="s">
        <v>1942</v>
      </c>
      <c r="C17" s="30" t="s">
        <v>1326</v>
      </c>
      <c r="D17" s="13">
        <v>62174</v>
      </c>
      <c r="E17" s="14">
        <v>253.67</v>
      </c>
      <c r="F17" s="15">
        <v>1.7899999999999999E-2</v>
      </c>
      <c r="G17" s="15"/>
    </row>
    <row r="18" spans="1:7" x14ac:dyDescent="0.25">
      <c r="A18" s="12" t="s">
        <v>1418</v>
      </c>
      <c r="B18" s="30" t="s">
        <v>1419</v>
      </c>
      <c r="C18" s="30" t="s">
        <v>1240</v>
      </c>
      <c r="D18" s="13">
        <v>19160</v>
      </c>
      <c r="E18" s="14">
        <v>228.63</v>
      </c>
      <c r="F18" s="15">
        <v>1.6199999999999999E-2</v>
      </c>
      <c r="G18" s="15"/>
    </row>
    <row r="19" spans="1:7" x14ac:dyDescent="0.25">
      <c r="A19" s="12" t="s">
        <v>1532</v>
      </c>
      <c r="B19" s="30" t="s">
        <v>1533</v>
      </c>
      <c r="C19" s="30" t="s">
        <v>1240</v>
      </c>
      <c r="D19" s="13">
        <v>46611</v>
      </c>
      <c r="E19" s="14">
        <v>189.26</v>
      </c>
      <c r="F19" s="15">
        <v>1.34E-2</v>
      </c>
      <c r="G19" s="15"/>
    </row>
    <row r="20" spans="1:7" x14ac:dyDescent="0.25">
      <c r="A20" s="12" t="s">
        <v>1317</v>
      </c>
      <c r="B20" s="30" t="s">
        <v>1318</v>
      </c>
      <c r="C20" s="30" t="s">
        <v>1240</v>
      </c>
      <c r="D20" s="13">
        <v>19350</v>
      </c>
      <c r="E20" s="14">
        <v>179.01</v>
      </c>
      <c r="F20" s="15">
        <v>1.26E-2</v>
      </c>
      <c r="G20" s="15"/>
    </row>
    <row r="21" spans="1:7" x14ac:dyDescent="0.25">
      <c r="A21" s="12" t="s">
        <v>1502</v>
      </c>
      <c r="B21" s="30" t="s">
        <v>1503</v>
      </c>
      <c r="C21" s="30" t="s">
        <v>1326</v>
      </c>
      <c r="D21" s="13">
        <v>24800</v>
      </c>
      <c r="E21" s="14">
        <v>175.1</v>
      </c>
      <c r="F21" s="15">
        <v>1.24E-2</v>
      </c>
      <c r="G21" s="15"/>
    </row>
    <row r="22" spans="1:7" x14ac:dyDescent="0.25">
      <c r="A22" s="12" t="s">
        <v>1481</v>
      </c>
      <c r="B22" s="30" t="s">
        <v>1482</v>
      </c>
      <c r="C22" s="30" t="s">
        <v>1240</v>
      </c>
      <c r="D22" s="13">
        <v>57210</v>
      </c>
      <c r="E22" s="14">
        <v>158.19</v>
      </c>
      <c r="F22" s="15">
        <v>1.12E-2</v>
      </c>
      <c r="G22" s="15"/>
    </row>
    <row r="23" spans="1:7" x14ac:dyDescent="0.25">
      <c r="A23" s="12" t="s">
        <v>1884</v>
      </c>
      <c r="B23" s="30" t="s">
        <v>1885</v>
      </c>
      <c r="C23" s="30" t="s">
        <v>1240</v>
      </c>
      <c r="D23" s="13">
        <v>9607</v>
      </c>
      <c r="E23" s="14">
        <v>150.05000000000001</v>
      </c>
      <c r="F23" s="15">
        <v>1.06E-2</v>
      </c>
      <c r="G23" s="15"/>
    </row>
    <row r="24" spans="1:7" x14ac:dyDescent="0.25">
      <c r="A24" s="12" t="s">
        <v>2220</v>
      </c>
      <c r="B24" s="30" t="s">
        <v>2221</v>
      </c>
      <c r="C24" s="30" t="s">
        <v>1326</v>
      </c>
      <c r="D24" s="13">
        <v>10919</v>
      </c>
      <c r="E24" s="14">
        <v>148.96</v>
      </c>
      <c r="F24" s="15">
        <v>1.0500000000000001E-2</v>
      </c>
      <c r="G24" s="15"/>
    </row>
    <row r="25" spans="1:7" x14ac:dyDescent="0.25">
      <c r="A25" s="12" t="s">
        <v>2097</v>
      </c>
      <c r="B25" s="30" t="s">
        <v>2098</v>
      </c>
      <c r="C25" s="30" t="s">
        <v>1240</v>
      </c>
      <c r="D25" s="13">
        <v>7903</v>
      </c>
      <c r="E25" s="14">
        <v>139.56</v>
      </c>
      <c r="F25" s="15">
        <v>9.9000000000000008E-3</v>
      </c>
      <c r="G25" s="15"/>
    </row>
    <row r="26" spans="1:7" x14ac:dyDescent="0.25">
      <c r="A26" s="12" t="s">
        <v>1922</v>
      </c>
      <c r="B26" s="30" t="s">
        <v>1923</v>
      </c>
      <c r="C26" s="30" t="s">
        <v>1240</v>
      </c>
      <c r="D26" s="13">
        <v>6069</v>
      </c>
      <c r="E26" s="14">
        <v>134</v>
      </c>
      <c r="F26" s="15">
        <v>9.4999999999999998E-3</v>
      </c>
      <c r="G26" s="15"/>
    </row>
    <row r="27" spans="1:7" x14ac:dyDescent="0.25">
      <c r="A27" s="12" t="s">
        <v>2344</v>
      </c>
      <c r="B27" s="30" t="s">
        <v>2345</v>
      </c>
      <c r="C27" s="30" t="s">
        <v>1326</v>
      </c>
      <c r="D27" s="13">
        <v>9778</v>
      </c>
      <c r="E27" s="14">
        <v>131.22</v>
      </c>
      <c r="F27" s="15">
        <v>9.2999999999999992E-3</v>
      </c>
      <c r="G27" s="15"/>
    </row>
    <row r="28" spans="1:7" x14ac:dyDescent="0.25">
      <c r="A28" s="12" t="s">
        <v>1324</v>
      </c>
      <c r="B28" s="30" t="s">
        <v>1325</v>
      </c>
      <c r="C28" s="30" t="s">
        <v>1326</v>
      </c>
      <c r="D28" s="13">
        <v>5201</v>
      </c>
      <c r="E28" s="14">
        <v>122.31</v>
      </c>
      <c r="F28" s="15">
        <v>8.6E-3</v>
      </c>
      <c r="G28" s="15"/>
    </row>
    <row r="29" spans="1:7" x14ac:dyDescent="0.25">
      <c r="A29" s="12" t="s">
        <v>2119</v>
      </c>
      <c r="B29" s="30" t="s">
        <v>2120</v>
      </c>
      <c r="C29" s="30" t="s">
        <v>1240</v>
      </c>
      <c r="D29" s="13">
        <v>5516</v>
      </c>
      <c r="E29" s="14">
        <v>119.9</v>
      </c>
      <c r="F29" s="15">
        <v>8.5000000000000006E-3</v>
      </c>
      <c r="G29" s="15"/>
    </row>
    <row r="30" spans="1:7" x14ac:dyDescent="0.25">
      <c r="A30" s="12" t="s">
        <v>2368</v>
      </c>
      <c r="B30" s="30" t="s">
        <v>2369</v>
      </c>
      <c r="C30" s="30" t="s">
        <v>1240</v>
      </c>
      <c r="D30" s="13">
        <v>1113</v>
      </c>
      <c r="E30" s="14">
        <v>95.87</v>
      </c>
      <c r="F30" s="15">
        <v>6.7999999999999996E-3</v>
      </c>
      <c r="G30" s="15"/>
    </row>
    <row r="31" spans="1:7" x14ac:dyDescent="0.25">
      <c r="A31" s="12" t="s">
        <v>1986</v>
      </c>
      <c r="B31" s="30" t="s">
        <v>1987</v>
      </c>
      <c r="C31" s="30" t="s">
        <v>1240</v>
      </c>
      <c r="D31" s="13">
        <v>13675</v>
      </c>
      <c r="E31" s="14">
        <v>86.07</v>
      </c>
      <c r="F31" s="15">
        <v>6.1000000000000004E-3</v>
      </c>
      <c r="G31" s="15"/>
    </row>
    <row r="32" spans="1:7" x14ac:dyDescent="0.25">
      <c r="A32" s="12" t="s">
        <v>2133</v>
      </c>
      <c r="B32" s="30" t="s">
        <v>2134</v>
      </c>
      <c r="C32" s="30" t="s">
        <v>1240</v>
      </c>
      <c r="D32" s="13">
        <v>1781</v>
      </c>
      <c r="E32" s="14">
        <v>82.01</v>
      </c>
      <c r="F32" s="15">
        <v>5.7999999999999996E-3</v>
      </c>
      <c r="G32" s="15"/>
    </row>
    <row r="33" spans="1:7" x14ac:dyDescent="0.25">
      <c r="A33" s="16" t="s">
        <v>124</v>
      </c>
      <c r="B33" s="31"/>
      <c r="C33" s="31"/>
      <c r="D33" s="17"/>
      <c r="E33" s="37">
        <f>SUM(E8:E32)</f>
        <v>9969.2099999999973</v>
      </c>
      <c r="F33" s="38">
        <f>SUM(F8:F32)</f>
        <v>0.70440000000000014</v>
      </c>
      <c r="G33" s="20"/>
    </row>
    <row r="34" spans="1:7" x14ac:dyDescent="0.25">
      <c r="A34" s="16" t="s">
        <v>1546</v>
      </c>
      <c r="B34" s="30"/>
      <c r="C34" s="30"/>
      <c r="D34" s="13"/>
      <c r="E34" s="14"/>
      <c r="F34" s="15"/>
      <c r="G34" s="15"/>
    </row>
    <row r="35" spans="1:7" x14ac:dyDescent="0.25">
      <c r="A35" s="16" t="s">
        <v>124</v>
      </c>
      <c r="B35" s="30"/>
      <c r="C35" s="30"/>
      <c r="D35" s="13"/>
      <c r="E35" s="39" t="s">
        <v>118</v>
      </c>
      <c r="F35" s="40" t="s">
        <v>118</v>
      </c>
      <c r="G35" s="15"/>
    </row>
    <row r="36" spans="1:7" x14ac:dyDescent="0.25">
      <c r="A36" s="16" t="s">
        <v>2833</v>
      </c>
      <c r="B36" s="30"/>
      <c r="C36" s="30"/>
      <c r="D36" s="13"/>
      <c r="E36" s="52"/>
      <c r="F36" s="53"/>
      <c r="G36" s="15"/>
    </row>
    <row r="37" spans="1:7" x14ac:dyDescent="0.25">
      <c r="A37" s="12" t="s">
        <v>2834</v>
      </c>
      <c r="B37" s="30" t="s">
        <v>2835</v>
      </c>
      <c r="C37" s="30" t="s">
        <v>2836</v>
      </c>
      <c r="D37" s="13">
        <v>1157</v>
      </c>
      <c r="E37" s="14">
        <v>723.11</v>
      </c>
      <c r="F37" s="15">
        <v>5.11E-2</v>
      </c>
      <c r="G37" s="15"/>
    </row>
    <row r="38" spans="1:7" x14ac:dyDescent="0.25">
      <c r="A38" s="12" t="s">
        <v>2837</v>
      </c>
      <c r="B38" s="30" t="s">
        <v>2838</v>
      </c>
      <c r="C38" s="30" t="s">
        <v>2836</v>
      </c>
      <c r="D38" s="13">
        <v>3446</v>
      </c>
      <c r="E38" s="14">
        <v>461.16</v>
      </c>
      <c r="F38" s="15">
        <v>3.2599999999999997E-2</v>
      </c>
      <c r="G38" s="15"/>
    </row>
    <row r="39" spans="1:7" x14ac:dyDescent="0.25">
      <c r="A39" s="12" t="s">
        <v>2839</v>
      </c>
      <c r="B39" s="30" t="s">
        <v>2840</v>
      </c>
      <c r="C39" s="30" t="s">
        <v>2836</v>
      </c>
      <c r="D39" s="13">
        <v>3631</v>
      </c>
      <c r="E39" s="14">
        <v>382.85</v>
      </c>
      <c r="F39" s="15">
        <v>2.7099999999999999E-2</v>
      </c>
      <c r="G39" s="15"/>
    </row>
    <row r="40" spans="1:7" x14ac:dyDescent="0.25">
      <c r="A40" s="12" t="s">
        <v>2841</v>
      </c>
      <c r="B40" s="30" t="s">
        <v>2842</v>
      </c>
      <c r="C40" s="30" t="s">
        <v>2843</v>
      </c>
      <c r="D40" s="13">
        <v>2525</v>
      </c>
      <c r="E40" s="14">
        <v>368.62</v>
      </c>
      <c r="F40" s="15">
        <v>2.5999999999999999E-2</v>
      </c>
      <c r="G40" s="15"/>
    </row>
    <row r="41" spans="1:7" x14ac:dyDescent="0.25">
      <c r="A41" s="12" t="s">
        <v>2844</v>
      </c>
      <c r="B41" s="30" t="s">
        <v>2845</v>
      </c>
      <c r="C41" s="30" t="s">
        <v>2846</v>
      </c>
      <c r="D41" s="13">
        <v>553</v>
      </c>
      <c r="E41" s="14">
        <v>261.47000000000003</v>
      </c>
      <c r="F41" s="15">
        <v>1.8499999999999999E-2</v>
      </c>
      <c r="G41" s="15"/>
    </row>
    <row r="42" spans="1:7" x14ac:dyDescent="0.25">
      <c r="A42" s="12" t="s">
        <v>2847</v>
      </c>
      <c r="B42" s="30" t="s">
        <v>2848</v>
      </c>
      <c r="C42" s="30" t="s">
        <v>2836</v>
      </c>
      <c r="D42" s="13">
        <v>2933</v>
      </c>
      <c r="E42" s="14">
        <v>245.58</v>
      </c>
      <c r="F42" s="15">
        <v>1.7399999999999999E-2</v>
      </c>
      <c r="G42" s="15"/>
    </row>
    <row r="43" spans="1:7" x14ac:dyDescent="0.25">
      <c r="A43" s="12" t="s">
        <v>2849</v>
      </c>
      <c r="B43" s="30" t="s">
        <v>2850</v>
      </c>
      <c r="C43" s="30" t="s">
        <v>2851</v>
      </c>
      <c r="D43" s="13">
        <v>2484</v>
      </c>
      <c r="E43" s="14">
        <v>244.38</v>
      </c>
      <c r="F43" s="15">
        <v>1.7299999999999999E-2</v>
      </c>
      <c r="G43" s="15"/>
    </row>
    <row r="44" spans="1:7" x14ac:dyDescent="0.25">
      <c r="A44" s="12" t="s">
        <v>2852</v>
      </c>
      <c r="B44" s="30" t="s">
        <v>2853</v>
      </c>
      <c r="C44" s="30" t="s">
        <v>2851</v>
      </c>
      <c r="D44" s="13">
        <v>1005</v>
      </c>
      <c r="E44" s="14">
        <v>210.96</v>
      </c>
      <c r="F44" s="15">
        <v>1.49E-2</v>
      </c>
      <c r="G44" s="15"/>
    </row>
    <row r="45" spans="1:7" x14ac:dyDescent="0.25">
      <c r="A45" s="12" t="s">
        <v>2854</v>
      </c>
      <c r="B45" s="30" t="s">
        <v>2855</v>
      </c>
      <c r="C45" s="30" t="s">
        <v>2836</v>
      </c>
      <c r="D45" s="13">
        <v>8072</v>
      </c>
      <c r="E45" s="14">
        <v>177.78</v>
      </c>
      <c r="F45" s="15">
        <v>1.26E-2</v>
      </c>
      <c r="G45" s="15"/>
    </row>
    <row r="46" spans="1:7" x14ac:dyDescent="0.25">
      <c r="A46" s="12" t="s">
        <v>2856</v>
      </c>
      <c r="B46" s="30" t="s">
        <v>2857</v>
      </c>
      <c r="C46" s="30" t="s">
        <v>2843</v>
      </c>
      <c r="D46" s="13">
        <v>766</v>
      </c>
      <c r="E46" s="14">
        <v>173.94</v>
      </c>
      <c r="F46" s="15">
        <v>1.23E-2</v>
      </c>
      <c r="G46" s="15"/>
    </row>
    <row r="47" spans="1:7" x14ac:dyDescent="0.25">
      <c r="A47" s="12" t="s">
        <v>2858</v>
      </c>
      <c r="B47" s="30" t="s">
        <v>2859</v>
      </c>
      <c r="C47" s="30" t="s">
        <v>2851</v>
      </c>
      <c r="D47" s="13">
        <v>503</v>
      </c>
      <c r="E47" s="14">
        <v>160.84</v>
      </c>
      <c r="F47" s="15">
        <v>1.14E-2</v>
      </c>
      <c r="G47" s="15"/>
    </row>
    <row r="48" spans="1:7" x14ac:dyDescent="0.25">
      <c r="A48" s="12" t="s">
        <v>2860</v>
      </c>
      <c r="B48" s="30" t="s">
        <v>2861</v>
      </c>
      <c r="C48" s="30" t="s">
        <v>2851</v>
      </c>
      <c r="D48" s="13">
        <v>490</v>
      </c>
      <c r="E48" s="14">
        <v>141.84</v>
      </c>
      <c r="F48" s="15">
        <v>0.01</v>
      </c>
      <c r="G48" s="15"/>
    </row>
    <row r="49" spans="1:8" x14ac:dyDescent="0.25">
      <c r="A49" s="12" t="s">
        <v>2862</v>
      </c>
      <c r="B49" s="30" t="s">
        <v>2863</v>
      </c>
      <c r="C49" s="30" t="s">
        <v>2851</v>
      </c>
      <c r="D49" s="13">
        <v>1902</v>
      </c>
      <c r="E49" s="14">
        <v>131.47999999999999</v>
      </c>
      <c r="F49" s="15">
        <v>9.2999999999999992E-3</v>
      </c>
      <c r="G49" s="15"/>
    </row>
    <row r="50" spans="1:8" x14ac:dyDescent="0.25">
      <c r="A50" s="12" t="s">
        <v>2864</v>
      </c>
      <c r="B50" s="30" t="s">
        <v>2865</v>
      </c>
      <c r="C50" s="30" t="s">
        <v>2843</v>
      </c>
      <c r="D50" s="13">
        <v>370</v>
      </c>
      <c r="E50" s="14">
        <v>129.09</v>
      </c>
      <c r="F50" s="15">
        <v>9.1000000000000004E-3</v>
      </c>
      <c r="G50" s="15"/>
    </row>
    <row r="51" spans="1:8" x14ac:dyDescent="0.25">
      <c r="A51" s="12" t="s">
        <v>2866</v>
      </c>
      <c r="B51" s="30" t="s">
        <v>2867</v>
      </c>
      <c r="C51" s="30" t="s">
        <v>2843</v>
      </c>
      <c r="D51" s="13">
        <v>1781</v>
      </c>
      <c r="E51" s="14">
        <v>106.48</v>
      </c>
      <c r="F51" s="15">
        <v>7.4999999999999997E-3</v>
      </c>
      <c r="G51" s="15"/>
    </row>
    <row r="52" spans="1:8" x14ac:dyDescent="0.25">
      <c r="A52" s="12" t="s">
        <v>2868</v>
      </c>
      <c r="B52" s="30" t="s">
        <v>2869</v>
      </c>
      <c r="C52" s="30" t="s">
        <v>2851</v>
      </c>
      <c r="D52" s="13">
        <v>416</v>
      </c>
      <c r="E52" s="14">
        <v>81.260000000000005</v>
      </c>
      <c r="F52" s="15">
        <v>5.7000000000000002E-3</v>
      </c>
      <c r="G52" s="15"/>
    </row>
    <row r="53" spans="1:8" x14ac:dyDescent="0.25">
      <c r="A53" s="12" t="s">
        <v>2870</v>
      </c>
      <c r="B53" s="30" t="s">
        <v>2871</v>
      </c>
      <c r="C53" s="30" t="s">
        <v>2846</v>
      </c>
      <c r="D53" s="13">
        <v>263</v>
      </c>
      <c r="E53" s="14">
        <v>53.9</v>
      </c>
      <c r="F53" s="15">
        <v>3.8E-3</v>
      </c>
      <c r="G53" s="15"/>
    </row>
    <row r="54" spans="1:8" x14ac:dyDescent="0.25">
      <c r="A54" s="12" t="s">
        <v>2872</v>
      </c>
      <c r="B54" s="30" t="s">
        <v>2873</v>
      </c>
      <c r="C54" s="30" t="s">
        <v>2846</v>
      </c>
      <c r="D54" s="13">
        <v>418</v>
      </c>
      <c r="E54" s="14">
        <v>47.61</v>
      </c>
      <c r="F54" s="15">
        <v>3.3999999999999998E-3</v>
      </c>
      <c r="G54" s="15"/>
    </row>
    <row r="55" spans="1:8" x14ac:dyDescent="0.25">
      <c r="A55" s="12" t="s">
        <v>2874</v>
      </c>
      <c r="B55" s="30" t="s">
        <v>2875</v>
      </c>
      <c r="C55" s="30" t="s">
        <v>2876</v>
      </c>
      <c r="D55" s="13">
        <v>465</v>
      </c>
      <c r="E55" s="14">
        <v>35.57</v>
      </c>
      <c r="F55" s="15">
        <v>2.5000000000000001E-3</v>
      </c>
      <c r="G55" s="15"/>
    </row>
    <row r="56" spans="1:8" x14ac:dyDescent="0.25">
      <c r="A56" s="12" t="s">
        <v>2877</v>
      </c>
      <c r="B56" s="30" t="s">
        <v>2878</v>
      </c>
      <c r="C56" s="30" t="s">
        <v>2846</v>
      </c>
      <c r="D56" s="13">
        <v>226</v>
      </c>
      <c r="E56" s="14">
        <v>26.21</v>
      </c>
      <c r="F56" s="15">
        <v>1.9E-3</v>
      </c>
      <c r="G56" s="15"/>
    </row>
    <row r="57" spans="1:8" x14ac:dyDescent="0.25">
      <c r="A57" s="16" t="s">
        <v>124</v>
      </c>
      <c r="B57" s="31"/>
      <c r="C57" s="31"/>
      <c r="D57" s="17"/>
      <c r="E57" s="37">
        <f>SUM(E37:E56)</f>
        <v>4164.130000000001</v>
      </c>
      <c r="F57" s="38">
        <f>SUM(F37:F56)</f>
        <v>0.2944</v>
      </c>
      <c r="G57" s="20"/>
      <c r="H57" s="54"/>
    </row>
    <row r="58" spans="1:8" x14ac:dyDescent="0.25">
      <c r="A58" s="16"/>
      <c r="B58" s="30"/>
      <c r="C58" s="30"/>
      <c r="D58" s="13"/>
      <c r="E58" s="52"/>
      <c r="F58" s="53"/>
      <c r="G58" s="15"/>
    </row>
    <row r="59" spans="1:8" x14ac:dyDescent="0.25">
      <c r="A59" s="21" t="s">
        <v>156</v>
      </c>
      <c r="B59" s="32"/>
      <c r="C59" s="32"/>
      <c r="D59" s="22"/>
      <c r="E59" s="27">
        <v>14133.34</v>
      </c>
      <c r="F59" s="28">
        <v>0.99880000000000002</v>
      </c>
      <c r="G59" s="20"/>
    </row>
    <row r="60" spans="1:8" x14ac:dyDescent="0.25">
      <c r="A60" s="12"/>
      <c r="B60" s="30"/>
      <c r="C60" s="30"/>
      <c r="D60" s="13"/>
      <c r="E60" s="14"/>
      <c r="F60" s="15"/>
      <c r="G60" s="15"/>
    </row>
    <row r="61" spans="1:8" x14ac:dyDescent="0.25">
      <c r="A61" s="12"/>
      <c r="B61" s="30"/>
      <c r="C61" s="30"/>
      <c r="D61" s="13"/>
      <c r="E61" s="14"/>
      <c r="F61" s="15"/>
      <c r="G61" s="15"/>
    </row>
    <row r="62" spans="1:8" x14ac:dyDescent="0.25">
      <c r="A62" s="16" t="s">
        <v>160</v>
      </c>
      <c r="B62" s="30"/>
      <c r="C62" s="30"/>
      <c r="D62" s="13"/>
      <c r="E62" s="14"/>
      <c r="F62" s="15"/>
      <c r="G62" s="15"/>
    </row>
    <row r="63" spans="1:8" x14ac:dyDescent="0.25">
      <c r="A63" s="12" t="s">
        <v>161</v>
      </c>
      <c r="B63" s="30"/>
      <c r="C63" s="30"/>
      <c r="D63" s="13"/>
      <c r="E63" s="14">
        <v>35.99</v>
      </c>
      <c r="F63" s="15">
        <v>2.5000000000000001E-3</v>
      </c>
      <c r="G63" s="15">
        <v>6.6458000000000003E-2</v>
      </c>
    </row>
    <row r="64" spans="1:8" x14ac:dyDescent="0.25">
      <c r="A64" s="16" t="s">
        <v>124</v>
      </c>
      <c r="B64" s="31"/>
      <c r="C64" s="31"/>
      <c r="D64" s="17"/>
      <c r="E64" s="37">
        <v>35.99</v>
      </c>
      <c r="F64" s="38">
        <v>2.5000000000000001E-3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21" t="s">
        <v>156</v>
      </c>
      <c r="B66" s="32"/>
      <c r="C66" s="32"/>
      <c r="D66" s="22"/>
      <c r="E66" s="18">
        <v>35.99</v>
      </c>
      <c r="F66" s="19">
        <v>2.5000000000000001E-3</v>
      </c>
      <c r="G66" s="20"/>
    </row>
    <row r="67" spans="1:7" x14ac:dyDescent="0.25">
      <c r="A67" s="12" t="s">
        <v>162</v>
      </c>
      <c r="B67" s="30"/>
      <c r="C67" s="30"/>
      <c r="D67" s="13"/>
      <c r="E67" s="14">
        <v>6.5535999999999997E-3</v>
      </c>
      <c r="F67" s="15">
        <v>0</v>
      </c>
      <c r="G67" s="15"/>
    </row>
    <row r="68" spans="1:7" x14ac:dyDescent="0.25">
      <c r="A68" s="12" t="s">
        <v>163</v>
      </c>
      <c r="B68" s="30"/>
      <c r="C68" s="30"/>
      <c r="D68" s="13"/>
      <c r="E68" s="23">
        <v>-16.0065536</v>
      </c>
      <c r="F68" s="24">
        <v>-1.2999999999999999E-3</v>
      </c>
      <c r="G68" s="15">
        <v>6.6458000000000003E-2</v>
      </c>
    </row>
    <row r="69" spans="1:7" x14ac:dyDescent="0.25">
      <c r="A69" s="25" t="s">
        <v>164</v>
      </c>
      <c r="B69" s="33"/>
      <c r="C69" s="33"/>
      <c r="D69" s="26"/>
      <c r="E69" s="27">
        <v>14153.33</v>
      </c>
      <c r="F69" s="28">
        <v>1</v>
      </c>
      <c r="G69" s="28"/>
    </row>
    <row r="74" spans="1:7" x14ac:dyDescent="0.25">
      <c r="A74" s="1" t="s">
        <v>167</v>
      </c>
    </row>
    <row r="75" spans="1:7" x14ac:dyDescent="0.25">
      <c r="A75" s="47" t="s">
        <v>168</v>
      </c>
      <c r="B75" s="34" t="s">
        <v>118</v>
      </c>
    </row>
    <row r="76" spans="1:7" x14ac:dyDescent="0.25">
      <c r="A76" t="s">
        <v>169</v>
      </c>
    </row>
    <row r="77" spans="1:7" x14ac:dyDescent="0.25">
      <c r="A77" t="s">
        <v>170</v>
      </c>
      <c r="B77" t="s">
        <v>171</v>
      </c>
      <c r="C77" t="s">
        <v>171</v>
      </c>
    </row>
    <row r="78" spans="1:7" x14ac:dyDescent="0.25">
      <c r="B78" s="48">
        <v>45322</v>
      </c>
      <c r="C78" s="48">
        <v>45351</v>
      </c>
    </row>
    <row r="79" spans="1:7" x14ac:dyDescent="0.25">
      <c r="A79" t="s">
        <v>175</v>
      </c>
      <c r="B79">
        <v>16.734300000000001</v>
      </c>
      <c r="C79">
        <v>17.2959</v>
      </c>
      <c r="E79" s="2"/>
    </row>
    <row r="80" spans="1:7" x14ac:dyDescent="0.25">
      <c r="A80" t="s">
        <v>176</v>
      </c>
      <c r="B80">
        <v>16.734300000000001</v>
      </c>
      <c r="C80">
        <v>17.2959</v>
      </c>
      <c r="E80" s="2"/>
    </row>
    <row r="81" spans="1:5" x14ac:dyDescent="0.25">
      <c r="A81" t="s">
        <v>657</v>
      </c>
      <c r="B81">
        <v>16.417400000000001</v>
      </c>
      <c r="C81">
        <v>16.960899999999999</v>
      </c>
      <c r="E81" s="2"/>
    </row>
    <row r="82" spans="1:5" x14ac:dyDescent="0.25">
      <c r="A82" t="s">
        <v>658</v>
      </c>
      <c r="B82">
        <v>16.417400000000001</v>
      </c>
      <c r="C82">
        <v>16.960899999999999</v>
      </c>
      <c r="E82" s="2"/>
    </row>
    <row r="83" spans="1:5" x14ac:dyDescent="0.25">
      <c r="E83" s="2"/>
    </row>
    <row r="84" spans="1:5" x14ac:dyDescent="0.25">
      <c r="A84" t="s">
        <v>186</v>
      </c>
      <c r="B84" s="34" t="s">
        <v>118</v>
      </c>
    </row>
    <row r="85" spans="1:5" x14ac:dyDescent="0.25">
      <c r="A85" t="s">
        <v>187</v>
      </c>
      <c r="B85" s="34" t="s">
        <v>118</v>
      </c>
    </row>
    <row r="86" spans="1:5" ht="30" customHeight="1" x14ac:dyDescent="0.25">
      <c r="A86" s="47" t="s">
        <v>188</v>
      </c>
      <c r="B86" s="34" t="s">
        <v>118</v>
      </c>
    </row>
    <row r="87" spans="1:5" ht="30" customHeight="1" x14ac:dyDescent="0.25">
      <c r="A87" s="47" t="s">
        <v>189</v>
      </c>
      <c r="B87" s="49">
        <f>+E57</f>
        <v>4164.130000000001</v>
      </c>
    </row>
    <row r="88" spans="1:5" ht="45" customHeight="1" x14ac:dyDescent="0.25">
      <c r="A88" s="47" t="s">
        <v>847</v>
      </c>
      <c r="B88" s="34" t="s">
        <v>118</v>
      </c>
    </row>
    <row r="89" spans="1:5" ht="30" customHeight="1" x14ac:dyDescent="0.25">
      <c r="A89" s="47" t="s">
        <v>848</v>
      </c>
      <c r="B89" s="34" t="s">
        <v>118</v>
      </c>
    </row>
    <row r="90" spans="1:5" ht="30" customHeight="1" x14ac:dyDescent="0.25">
      <c r="A90" s="47" t="s">
        <v>849</v>
      </c>
      <c r="B90" s="34" t="s">
        <v>118</v>
      </c>
    </row>
    <row r="91" spans="1:5" x14ac:dyDescent="0.25">
      <c r="A91" t="s">
        <v>2823</v>
      </c>
    </row>
    <row r="92" spans="1:5" x14ac:dyDescent="0.25">
      <c r="A92" t="s">
        <v>2824</v>
      </c>
    </row>
    <row r="94" spans="1:5" ht="69.95" customHeight="1" x14ac:dyDescent="0.25">
      <c r="A94" s="71" t="s">
        <v>205</v>
      </c>
      <c r="B94" s="71" t="s">
        <v>206</v>
      </c>
      <c r="C94" s="71" t="s">
        <v>5</v>
      </c>
      <c r="D94" s="71" t="s">
        <v>6</v>
      </c>
    </row>
    <row r="95" spans="1:5" ht="69.95" customHeight="1" x14ac:dyDescent="0.25">
      <c r="A95" s="71" t="s">
        <v>2879</v>
      </c>
      <c r="B95" s="71"/>
      <c r="C95" s="71" t="s">
        <v>97</v>
      </c>
      <c r="D9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37" activePane="bottomLeft" state="frozen"/>
      <selection pane="bottomLeft" activeCell="A42" sqref="A4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2880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2881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2819</v>
      </c>
      <c r="B7" s="30"/>
      <c r="C7" s="30"/>
      <c r="D7" s="13"/>
      <c r="E7" s="14"/>
      <c r="F7" s="15"/>
      <c r="G7" s="15"/>
    </row>
    <row r="8" spans="1:8" x14ac:dyDescent="0.25">
      <c r="A8" s="16" t="s">
        <v>2820</v>
      </c>
      <c r="B8" s="31"/>
      <c r="C8" s="31"/>
      <c r="D8" s="17"/>
      <c r="E8" s="46"/>
      <c r="F8" s="20"/>
      <c r="G8" s="20"/>
    </row>
    <row r="9" spans="1:8" x14ac:dyDescent="0.25">
      <c r="A9" s="12" t="s">
        <v>2882</v>
      </c>
      <c r="B9" s="30" t="s">
        <v>2883</v>
      </c>
      <c r="C9" s="30"/>
      <c r="D9" s="13">
        <v>196771.595</v>
      </c>
      <c r="E9" s="14">
        <v>7815.58</v>
      </c>
      <c r="F9" s="15">
        <v>0.99560000000000004</v>
      </c>
      <c r="G9" s="15"/>
    </row>
    <row r="10" spans="1:8" x14ac:dyDescent="0.25">
      <c r="A10" s="16" t="s">
        <v>124</v>
      </c>
      <c r="B10" s="31"/>
      <c r="C10" s="31"/>
      <c r="D10" s="17"/>
      <c r="E10" s="18">
        <v>7815.58</v>
      </c>
      <c r="F10" s="19">
        <v>0.99560000000000004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7815.58</v>
      </c>
      <c r="F12" s="19">
        <v>0.99560000000000004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69.989999999999995</v>
      </c>
      <c r="F15" s="15">
        <v>8.8999999999999999E-3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69.989999999999995</v>
      </c>
      <c r="F16" s="19">
        <v>8.8999999999999999E-3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69.989999999999995</v>
      </c>
      <c r="F18" s="19">
        <v>8.8999999999999999E-3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1.2743000000000001E-2</v>
      </c>
      <c r="F19" s="15">
        <v>9.9999999999999995E-7</v>
      </c>
      <c r="G19" s="15"/>
    </row>
    <row r="20" spans="1:7" x14ac:dyDescent="0.25">
      <c r="A20" s="12" t="s">
        <v>163</v>
      </c>
      <c r="B20" s="30"/>
      <c r="C20" s="30"/>
      <c r="D20" s="13"/>
      <c r="E20" s="23">
        <v>-35.062742999999998</v>
      </c>
      <c r="F20" s="24">
        <v>-4.5009999999999998E-3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7850.52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18.882899999999999</v>
      </c>
      <c r="C31">
        <v>19.476099999999999</v>
      </c>
      <c r="E31" s="2"/>
    </row>
    <row r="32" spans="1:7" x14ac:dyDescent="0.25">
      <c r="A32" t="s">
        <v>657</v>
      </c>
      <c r="B32">
        <v>17.325600000000001</v>
      </c>
      <c r="C32">
        <v>17.858000000000001</v>
      </c>
      <c r="E32" s="2"/>
    </row>
    <row r="33" spans="1:5" x14ac:dyDescent="0.25">
      <c r="E33" s="2"/>
    </row>
    <row r="34" spans="1:5" x14ac:dyDescent="0.25">
      <c r="A34" t="s">
        <v>186</v>
      </c>
      <c r="B34" s="34" t="s">
        <v>118</v>
      </c>
    </row>
    <row r="35" spans="1:5" x14ac:dyDescent="0.25">
      <c r="A35" t="s">
        <v>187</v>
      </c>
      <c r="B35" s="34" t="s">
        <v>118</v>
      </c>
    </row>
    <row r="36" spans="1:5" ht="30" customHeight="1" x14ac:dyDescent="0.25">
      <c r="A36" s="47" t="s">
        <v>188</v>
      </c>
      <c r="B36" s="34" t="s">
        <v>118</v>
      </c>
    </row>
    <row r="37" spans="1:5" ht="30" customHeight="1" x14ac:dyDescent="0.25">
      <c r="A37" s="47" t="s">
        <v>189</v>
      </c>
      <c r="B37" s="49">
        <v>7815.5836568999994</v>
      </c>
    </row>
    <row r="38" spans="1:5" ht="45" customHeight="1" x14ac:dyDescent="0.25">
      <c r="A38" s="47" t="s">
        <v>847</v>
      </c>
      <c r="B38" s="34" t="s">
        <v>118</v>
      </c>
    </row>
    <row r="39" spans="1:5" ht="30" customHeight="1" x14ac:dyDescent="0.25">
      <c r="A39" s="47" t="s">
        <v>848</v>
      </c>
      <c r="B39" s="34" t="s">
        <v>118</v>
      </c>
    </row>
    <row r="40" spans="1:5" ht="30" customHeight="1" x14ac:dyDescent="0.25">
      <c r="A40" s="47" t="s">
        <v>849</v>
      </c>
      <c r="B40" s="34" t="s">
        <v>118</v>
      </c>
    </row>
    <row r="41" spans="1:5" x14ac:dyDescent="0.25">
      <c r="A41" t="s">
        <v>2823</v>
      </c>
    </row>
    <row r="42" spans="1:5" x14ac:dyDescent="0.25">
      <c r="A42" t="s">
        <v>2824</v>
      </c>
    </row>
    <row r="44" spans="1:5" ht="69.95" customHeight="1" x14ac:dyDescent="0.25">
      <c r="A44" s="71" t="s">
        <v>205</v>
      </c>
      <c r="B44" s="71" t="s">
        <v>206</v>
      </c>
      <c r="C44" s="71" t="s">
        <v>5</v>
      </c>
      <c r="D44" s="71" t="s">
        <v>6</v>
      </c>
    </row>
    <row r="45" spans="1:5" ht="69.95" customHeight="1" x14ac:dyDescent="0.25">
      <c r="A45" s="71" t="s">
        <v>2884</v>
      </c>
      <c r="B45" s="71"/>
      <c r="C45" s="71" t="s">
        <v>99</v>
      </c>
      <c r="D4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4" topLeftCell="A101" activePane="bottomLeft" state="frozen"/>
      <selection pane="bottomLeft" activeCell="A105" sqref="A105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450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451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452</v>
      </c>
      <c r="B11" s="30" t="s">
        <v>453</v>
      </c>
      <c r="C11" s="30" t="s">
        <v>216</v>
      </c>
      <c r="D11" s="13">
        <v>102000000</v>
      </c>
      <c r="E11" s="14">
        <v>96266.78</v>
      </c>
      <c r="F11" s="15">
        <v>7.1900000000000006E-2</v>
      </c>
      <c r="G11" s="15">
        <v>7.4522000000000005E-2</v>
      </c>
    </row>
    <row r="12" spans="1:8" x14ac:dyDescent="0.25">
      <c r="A12" s="12" t="s">
        <v>454</v>
      </c>
      <c r="B12" s="30" t="s">
        <v>455</v>
      </c>
      <c r="C12" s="30" t="s">
        <v>216</v>
      </c>
      <c r="D12" s="13">
        <v>97500000</v>
      </c>
      <c r="E12" s="14">
        <v>94184.71</v>
      </c>
      <c r="F12" s="15">
        <v>7.0300000000000001E-2</v>
      </c>
      <c r="G12" s="15">
        <v>7.5318999999999997E-2</v>
      </c>
    </row>
    <row r="13" spans="1:8" x14ac:dyDescent="0.25">
      <c r="A13" s="12" t="s">
        <v>456</v>
      </c>
      <c r="B13" s="30" t="s">
        <v>457</v>
      </c>
      <c r="C13" s="30" t="s">
        <v>227</v>
      </c>
      <c r="D13" s="13">
        <v>100000000</v>
      </c>
      <c r="E13" s="14">
        <v>94140.7</v>
      </c>
      <c r="F13" s="15">
        <v>7.0300000000000001E-2</v>
      </c>
      <c r="G13" s="15">
        <v>7.5399999999999995E-2</v>
      </c>
    </row>
    <row r="14" spans="1:8" x14ac:dyDescent="0.25">
      <c r="A14" s="12" t="s">
        <v>458</v>
      </c>
      <c r="B14" s="30" t="s">
        <v>459</v>
      </c>
      <c r="C14" s="30" t="s">
        <v>216</v>
      </c>
      <c r="D14" s="13">
        <v>98500000</v>
      </c>
      <c r="E14" s="14">
        <v>93602.09</v>
      </c>
      <c r="F14" s="15">
        <v>6.9900000000000004E-2</v>
      </c>
      <c r="G14" s="15">
        <v>7.4200000000000002E-2</v>
      </c>
    </row>
    <row r="15" spans="1:8" x14ac:dyDescent="0.25">
      <c r="A15" s="12" t="s">
        <v>460</v>
      </c>
      <c r="B15" s="30" t="s">
        <v>461</v>
      </c>
      <c r="C15" s="30" t="s">
        <v>227</v>
      </c>
      <c r="D15" s="13">
        <v>96000000</v>
      </c>
      <c r="E15" s="14">
        <v>92829.119999999995</v>
      </c>
      <c r="F15" s="15">
        <v>6.93E-2</v>
      </c>
      <c r="G15" s="15">
        <v>7.4156E-2</v>
      </c>
    </row>
    <row r="16" spans="1:8" x14ac:dyDescent="0.25">
      <c r="A16" s="12" t="s">
        <v>462</v>
      </c>
      <c r="B16" s="30" t="s">
        <v>463</v>
      </c>
      <c r="C16" s="30" t="s">
        <v>216</v>
      </c>
      <c r="D16" s="13">
        <v>95500000</v>
      </c>
      <c r="E16" s="14">
        <v>92097.81</v>
      </c>
      <c r="F16" s="15">
        <v>6.88E-2</v>
      </c>
      <c r="G16" s="15">
        <v>7.5399999999999995E-2</v>
      </c>
    </row>
    <row r="17" spans="1:7" x14ac:dyDescent="0.25">
      <c r="A17" s="12" t="s">
        <v>464</v>
      </c>
      <c r="B17" s="30" t="s">
        <v>465</v>
      </c>
      <c r="C17" s="30" t="s">
        <v>227</v>
      </c>
      <c r="D17" s="13">
        <v>82000000</v>
      </c>
      <c r="E17" s="14">
        <v>77654.33</v>
      </c>
      <c r="F17" s="15">
        <v>5.8000000000000003E-2</v>
      </c>
      <c r="G17" s="15">
        <v>7.3796E-2</v>
      </c>
    </row>
    <row r="18" spans="1:7" x14ac:dyDescent="0.25">
      <c r="A18" s="12" t="s">
        <v>466</v>
      </c>
      <c r="B18" s="30" t="s">
        <v>467</v>
      </c>
      <c r="C18" s="30" t="s">
        <v>216</v>
      </c>
      <c r="D18" s="13">
        <v>80000000</v>
      </c>
      <c r="E18" s="14">
        <v>76749.119999999995</v>
      </c>
      <c r="F18" s="15">
        <v>5.7299999999999997E-2</v>
      </c>
      <c r="G18" s="15">
        <v>7.3799000000000003E-2</v>
      </c>
    </row>
    <row r="19" spans="1:7" x14ac:dyDescent="0.25">
      <c r="A19" s="12" t="s">
        <v>468</v>
      </c>
      <c r="B19" s="30" t="s">
        <v>469</v>
      </c>
      <c r="C19" s="30" t="s">
        <v>216</v>
      </c>
      <c r="D19" s="13">
        <v>80000000</v>
      </c>
      <c r="E19" s="14">
        <v>75160.72</v>
      </c>
      <c r="F19" s="15">
        <v>5.6099999999999997E-2</v>
      </c>
      <c r="G19" s="15">
        <v>7.4099999999999999E-2</v>
      </c>
    </row>
    <row r="20" spans="1:7" x14ac:dyDescent="0.25">
      <c r="A20" s="12" t="s">
        <v>470</v>
      </c>
      <c r="B20" s="30" t="s">
        <v>471</v>
      </c>
      <c r="C20" s="30" t="s">
        <v>472</v>
      </c>
      <c r="D20" s="13">
        <v>66500000</v>
      </c>
      <c r="E20" s="14">
        <v>63336.13</v>
      </c>
      <c r="F20" s="15">
        <v>4.7300000000000002E-2</v>
      </c>
      <c r="G20" s="15">
        <v>7.5766E-2</v>
      </c>
    </row>
    <row r="21" spans="1:7" x14ac:dyDescent="0.25">
      <c r="A21" s="12" t="s">
        <v>473</v>
      </c>
      <c r="B21" s="30" t="s">
        <v>474</v>
      </c>
      <c r="C21" s="30" t="s">
        <v>216</v>
      </c>
      <c r="D21" s="13">
        <v>56500000</v>
      </c>
      <c r="E21" s="14">
        <v>56718.77</v>
      </c>
      <c r="F21" s="15">
        <v>4.2299999999999997E-2</v>
      </c>
      <c r="G21" s="15">
        <v>7.4899999999999994E-2</v>
      </c>
    </row>
    <row r="22" spans="1:7" x14ac:dyDescent="0.25">
      <c r="A22" s="12" t="s">
        <v>475</v>
      </c>
      <c r="B22" s="30" t="s">
        <v>476</v>
      </c>
      <c r="C22" s="30" t="s">
        <v>216</v>
      </c>
      <c r="D22" s="13">
        <v>38500000</v>
      </c>
      <c r="E22" s="14">
        <v>36021.410000000003</v>
      </c>
      <c r="F22" s="15">
        <v>2.69E-2</v>
      </c>
      <c r="G22" s="15">
        <v>7.4749999999999997E-2</v>
      </c>
    </row>
    <row r="23" spans="1:7" x14ac:dyDescent="0.25">
      <c r="A23" s="12" t="s">
        <v>477</v>
      </c>
      <c r="B23" s="30" t="s">
        <v>478</v>
      </c>
      <c r="C23" s="30" t="s">
        <v>216</v>
      </c>
      <c r="D23" s="13">
        <v>33500000</v>
      </c>
      <c r="E23" s="14">
        <v>33421.339999999997</v>
      </c>
      <c r="F23" s="15">
        <v>2.5000000000000001E-2</v>
      </c>
      <c r="G23" s="15">
        <v>7.5899999999999995E-2</v>
      </c>
    </row>
    <row r="24" spans="1:7" x14ac:dyDescent="0.25">
      <c r="A24" s="12" t="s">
        <v>479</v>
      </c>
      <c r="B24" s="30" t="s">
        <v>480</v>
      </c>
      <c r="C24" s="30" t="s">
        <v>216</v>
      </c>
      <c r="D24" s="13">
        <v>27000000</v>
      </c>
      <c r="E24" s="14">
        <v>27398.84</v>
      </c>
      <c r="F24" s="15">
        <v>2.0500000000000001E-2</v>
      </c>
      <c r="G24" s="15">
        <v>7.5399999999999995E-2</v>
      </c>
    </row>
    <row r="25" spans="1:7" x14ac:dyDescent="0.25">
      <c r="A25" s="12" t="s">
        <v>481</v>
      </c>
      <c r="B25" s="30" t="s">
        <v>482</v>
      </c>
      <c r="C25" s="30" t="s">
        <v>216</v>
      </c>
      <c r="D25" s="13">
        <v>28000000</v>
      </c>
      <c r="E25" s="14">
        <v>27254.28</v>
      </c>
      <c r="F25" s="15">
        <v>2.0299999999999999E-2</v>
      </c>
      <c r="G25" s="15">
        <v>7.5749999999999998E-2</v>
      </c>
    </row>
    <row r="26" spans="1:7" x14ac:dyDescent="0.25">
      <c r="A26" s="12" t="s">
        <v>483</v>
      </c>
      <c r="B26" s="30" t="s">
        <v>484</v>
      </c>
      <c r="C26" s="30" t="s">
        <v>216</v>
      </c>
      <c r="D26" s="13">
        <v>27500000</v>
      </c>
      <c r="E26" s="14">
        <v>26367.06</v>
      </c>
      <c r="F26" s="15">
        <v>1.9699999999999999E-2</v>
      </c>
      <c r="G26" s="15">
        <v>7.5899999999999995E-2</v>
      </c>
    </row>
    <row r="27" spans="1:7" x14ac:dyDescent="0.25">
      <c r="A27" s="12" t="s">
        <v>304</v>
      </c>
      <c r="B27" s="30" t="s">
        <v>305</v>
      </c>
      <c r="C27" s="30" t="s">
        <v>216</v>
      </c>
      <c r="D27" s="13">
        <v>13500000</v>
      </c>
      <c r="E27" s="14">
        <v>13688.69</v>
      </c>
      <c r="F27" s="15">
        <v>1.0200000000000001E-2</v>
      </c>
      <c r="G27" s="15">
        <v>7.5899999999999995E-2</v>
      </c>
    </row>
    <row r="28" spans="1:7" x14ac:dyDescent="0.25">
      <c r="A28" s="12" t="s">
        <v>485</v>
      </c>
      <c r="B28" s="30" t="s">
        <v>486</v>
      </c>
      <c r="C28" s="30" t="s">
        <v>216</v>
      </c>
      <c r="D28" s="13">
        <v>12500000</v>
      </c>
      <c r="E28" s="14">
        <v>12150.55</v>
      </c>
      <c r="F28" s="15">
        <v>9.1000000000000004E-3</v>
      </c>
      <c r="G28" s="15">
        <v>7.5749999999999998E-2</v>
      </c>
    </row>
    <row r="29" spans="1:7" x14ac:dyDescent="0.25">
      <c r="A29" s="12" t="s">
        <v>487</v>
      </c>
      <c r="B29" s="30" t="s">
        <v>488</v>
      </c>
      <c r="C29" s="30" t="s">
        <v>216</v>
      </c>
      <c r="D29" s="13">
        <v>11500000</v>
      </c>
      <c r="E29" s="14">
        <v>11116.85</v>
      </c>
      <c r="F29" s="15">
        <v>8.3000000000000001E-3</v>
      </c>
      <c r="G29" s="15">
        <v>7.5318999999999997E-2</v>
      </c>
    </row>
    <row r="30" spans="1:7" x14ac:dyDescent="0.25">
      <c r="A30" s="12" t="s">
        <v>422</v>
      </c>
      <c r="B30" s="30" t="s">
        <v>423</v>
      </c>
      <c r="C30" s="30" t="s">
        <v>216</v>
      </c>
      <c r="D30" s="13">
        <v>9500000</v>
      </c>
      <c r="E30" s="14">
        <v>9827.7199999999993</v>
      </c>
      <c r="F30" s="15">
        <v>7.3000000000000001E-3</v>
      </c>
      <c r="G30" s="15">
        <v>7.4499999999999997E-2</v>
      </c>
    </row>
    <row r="31" spans="1:7" x14ac:dyDescent="0.25">
      <c r="A31" s="12" t="s">
        <v>489</v>
      </c>
      <c r="B31" s="30" t="s">
        <v>490</v>
      </c>
      <c r="C31" s="30" t="s">
        <v>216</v>
      </c>
      <c r="D31" s="13">
        <v>6000000</v>
      </c>
      <c r="E31" s="14">
        <v>6367.87</v>
      </c>
      <c r="F31" s="15">
        <v>4.7999999999999996E-3</v>
      </c>
      <c r="G31" s="15">
        <v>7.5749999999999998E-2</v>
      </c>
    </row>
    <row r="32" spans="1:7" x14ac:dyDescent="0.25">
      <c r="A32" s="12" t="s">
        <v>491</v>
      </c>
      <c r="B32" s="30" t="s">
        <v>492</v>
      </c>
      <c r="C32" s="30" t="s">
        <v>216</v>
      </c>
      <c r="D32" s="13">
        <v>6000000</v>
      </c>
      <c r="E32" s="14">
        <v>6054.85</v>
      </c>
      <c r="F32" s="15">
        <v>4.4999999999999997E-3</v>
      </c>
      <c r="G32" s="15">
        <v>7.5899999999999995E-2</v>
      </c>
    </row>
    <row r="33" spans="1:7" x14ac:dyDescent="0.25">
      <c r="A33" s="12" t="s">
        <v>493</v>
      </c>
      <c r="B33" s="30" t="s">
        <v>494</v>
      </c>
      <c r="C33" s="30" t="s">
        <v>216</v>
      </c>
      <c r="D33" s="13">
        <v>6000000</v>
      </c>
      <c r="E33" s="14">
        <v>6047.53</v>
      </c>
      <c r="F33" s="15">
        <v>4.4999999999999997E-3</v>
      </c>
      <c r="G33" s="15">
        <v>7.5749999999999998E-2</v>
      </c>
    </row>
    <row r="34" spans="1:7" x14ac:dyDescent="0.25">
      <c r="A34" s="12" t="s">
        <v>495</v>
      </c>
      <c r="B34" s="30" t="s">
        <v>496</v>
      </c>
      <c r="C34" s="30" t="s">
        <v>216</v>
      </c>
      <c r="D34" s="13">
        <v>6000000</v>
      </c>
      <c r="E34" s="14">
        <v>5970.91</v>
      </c>
      <c r="F34" s="15">
        <v>4.4999999999999997E-3</v>
      </c>
      <c r="G34" s="15">
        <v>7.4439000000000005E-2</v>
      </c>
    </row>
    <row r="35" spans="1:7" x14ac:dyDescent="0.25">
      <c r="A35" s="12" t="s">
        <v>497</v>
      </c>
      <c r="B35" s="30" t="s">
        <v>498</v>
      </c>
      <c r="C35" s="30" t="s">
        <v>216</v>
      </c>
      <c r="D35" s="13">
        <v>3300000</v>
      </c>
      <c r="E35" s="14">
        <v>3447.65</v>
      </c>
      <c r="F35" s="15">
        <v>2.5999999999999999E-3</v>
      </c>
      <c r="G35" s="15">
        <v>7.4499999999999997E-2</v>
      </c>
    </row>
    <row r="36" spans="1:7" x14ac:dyDescent="0.25">
      <c r="A36" s="12" t="s">
        <v>499</v>
      </c>
      <c r="B36" s="30" t="s">
        <v>500</v>
      </c>
      <c r="C36" s="30" t="s">
        <v>216</v>
      </c>
      <c r="D36" s="13">
        <v>3500000</v>
      </c>
      <c r="E36" s="14">
        <v>3318.96</v>
      </c>
      <c r="F36" s="15">
        <v>2.5000000000000001E-3</v>
      </c>
      <c r="G36" s="15">
        <v>7.4099999999999999E-2</v>
      </c>
    </row>
    <row r="37" spans="1:7" x14ac:dyDescent="0.25">
      <c r="A37" s="12" t="s">
        <v>501</v>
      </c>
      <c r="B37" s="30" t="s">
        <v>502</v>
      </c>
      <c r="C37" s="30" t="s">
        <v>216</v>
      </c>
      <c r="D37" s="13">
        <v>3000000</v>
      </c>
      <c r="E37" s="14">
        <v>3137.85</v>
      </c>
      <c r="F37" s="15">
        <v>2.3E-3</v>
      </c>
      <c r="G37" s="15">
        <v>7.4180999999999997E-2</v>
      </c>
    </row>
    <row r="38" spans="1:7" x14ac:dyDescent="0.25">
      <c r="A38" s="12" t="s">
        <v>503</v>
      </c>
      <c r="B38" s="30" t="s">
        <v>504</v>
      </c>
      <c r="C38" s="30" t="s">
        <v>216</v>
      </c>
      <c r="D38" s="13">
        <v>2500000</v>
      </c>
      <c r="E38" s="14">
        <v>2580.5700000000002</v>
      </c>
      <c r="F38" s="15">
        <v>1.9E-3</v>
      </c>
      <c r="G38" s="15">
        <v>7.4499999999999997E-2</v>
      </c>
    </row>
    <row r="39" spans="1:7" x14ac:dyDescent="0.25">
      <c r="A39" s="12" t="s">
        <v>306</v>
      </c>
      <c r="B39" s="30" t="s">
        <v>307</v>
      </c>
      <c r="C39" s="30" t="s">
        <v>216</v>
      </c>
      <c r="D39" s="13">
        <v>2500000</v>
      </c>
      <c r="E39" s="14">
        <v>2533.9</v>
      </c>
      <c r="F39" s="15">
        <v>1.9E-3</v>
      </c>
      <c r="G39" s="15">
        <v>7.5749999999999998E-2</v>
      </c>
    </row>
    <row r="40" spans="1:7" x14ac:dyDescent="0.25">
      <c r="A40" s="12" t="s">
        <v>505</v>
      </c>
      <c r="B40" s="30" t="s">
        <v>506</v>
      </c>
      <c r="C40" s="30" t="s">
        <v>216</v>
      </c>
      <c r="D40" s="13">
        <v>2500000</v>
      </c>
      <c r="E40" s="14">
        <v>2512.35</v>
      </c>
      <c r="F40" s="15">
        <v>1.9E-3</v>
      </c>
      <c r="G40" s="15">
        <v>7.5749999999999998E-2</v>
      </c>
    </row>
    <row r="41" spans="1:7" x14ac:dyDescent="0.25">
      <c r="A41" s="12" t="s">
        <v>507</v>
      </c>
      <c r="B41" s="30" t="s">
        <v>508</v>
      </c>
      <c r="C41" s="30" t="s">
        <v>216</v>
      </c>
      <c r="D41" s="13">
        <v>2000000</v>
      </c>
      <c r="E41" s="14">
        <v>1982.38</v>
      </c>
      <c r="F41" s="15">
        <v>1.5E-3</v>
      </c>
      <c r="G41" s="15">
        <v>7.5749999999999998E-2</v>
      </c>
    </row>
    <row r="42" spans="1:7" x14ac:dyDescent="0.25">
      <c r="A42" s="12" t="s">
        <v>509</v>
      </c>
      <c r="B42" s="30" t="s">
        <v>510</v>
      </c>
      <c r="C42" s="30" t="s">
        <v>216</v>
      </c>
      <c r="D42" s="13">
        <v>1500000</v>
      </c>
      <c r="E42" s="14">
        <v>1620.41</v>
      </c>
      <c r="F42" s="15">
        <v>1.1999999999999999E-3</v>
      </c>
      <c r="G42" s="15">
        <v>7.4950000000000003E-2</v>
      </c>
    </row>
    <row r="43" spans="1:7" x14ac:dyDescent="0.25">
      <c r="A43" s="12" t="s">
        <v>511</v>
      </c>
      <c r="B43" s="30" t="s">
        <v>512</v>
      </c>
      <c r="C43" s="30" t="s">
        <v>216</v>
      </c>
      <c r="D43" s="13">
        <v>1500000</v>
      </c>
      <c r="E43" s="14">
        <v>1515.5</v>
      </c>
      <c r="F43" s="15">
        <v>1.1000000000000001E-3</v>
      </c>
      <c r="G43" s="15">
        <v>7.5749999999999998E-2</v>
      </c>
    </row>
    <row r="44" spans="1:7" x14ac:dyDescent="0.25">
      <c r="A44" s="12" t="s">
        <v>412</v>
      </c>
      <c r="B44" s="30" t="s">
        <v>413</v>
      </c>
      <c r="C44" s="30" t="s">
        <v>216</v>
      </c>
      <c r="D44" s="13">
        <v>1000000</v>
      </c>
      <c r="E44" s="14">
        <v>1078.28</v>
      </c>
      <c r="F44" s="15">
        <v>8.0000000000000004E-4</v>
      </c>
      <c r="G44" s="15">
        <v>7.4950000000000003E-2</v>
      </c>
    </row>
    <row r="45" spans="1:7" x14ac:dyDescent="0.25">
      <c r="A45" s="12" t="s">
        <v>513</v>
      </c>
      <c r="B45" s="30" t="s">
        <v>514</v>
      </c>
      <c r="C45" s="30" t="s">
        <v>216</v>
      </c>
      <c r="D45" s="13">
        <v>1000000</v>
      </c>
      <c r="E45" s="14">
        <v>1045.51</v>
      </c>
      <c r="F45" s="15">
        <v>8.0000000000000004E-4</v>
      </c>
      <c r="G45" s="15">
        <v>7.4499999999999997E-2</v>
      </c>
    </row>
    <row r="46" spans="1:7" x14ac:dyDescent="0.25">
      <c r="A46" s="12" t="s">
        <v>515</v>
      </c>
      <c r="B46" s="30" t="s">
        <v>516</v>
      </c>
      <c r="C46" s="30" t="s">
        <v>227</v>
      </c>
      <c r="D46" s="13">
        <v>1000000</v>
      </c>
      <c r="E46" s="14">
        <v>1039.76</v>
      </c>
      <c r="F46" s="15">
        <v>8.0000000000000004E-4</v>
      </c>
      <c r="G46" s="15">
        <v>7.5931999999999999E-2</v>
      </c>
    </row>
    <row r="47" spans="1:7" x14ac:dyDescent="0.25">
      <c r="A47" s="12" t="s">
        <v>517</v>
      </c>
      <c r="B47" s="30" t="s">
        <v>518</v>
      </c>
      <c r="C47" s="30" t="s">
        <v>216</v>
      </c>
      <c r="D47" s="13">
        <v>1000000</v>
      </c>
      <c r="E47" s="14">
        <v>1034.5999999999999</v>
      </c>
      <c r="F47" s="15">
        <v>8.0000000000000004E-4</v>
      </c>
      <c r="G47" s="15">
        <v>7.4325000000000002E-2</v>
      </c>
    </row>
    <row r="48" spans="1:7" x14ac:dyDescent="0.25">
      <c r="A48" s="12" t="s">
        <v>408</v>
      </c>
      <c r="B48" s="30" t="s">
        <v>409</v>
      </c>
      <c r="C48" s="30" t="s">
        <v>216</v>
      </c>
      <c r="D48" s="13">
        <v>1000000</v>
      </c>
      <c r="E48" s="14">
        <v>1032.94</v>
      </c>
      <c r="F48" s="15">
        <v>8.0000000000000004E-4</v>
      </c>
      <c r="G48" s="15">
        <v>7.4499999999999997E-2</v>
      </c>
    </row>
    <row r="49" spans="1:7" x14ac:dyDescent="0.25">
      <c r="A49" s="12" t="s">
        <v>519</v>
      </c>
      <c r="B49" s="30" t="s">
        <v>520</v>
      </c>
      <c r="C49" s="30" t="s">
        <v>216</v>
      </c>
      <c r="D49" s="13">
        <v>1000000</v>
      </c>
      <c r="E49" s="14">
        <v>994.83</v>
      </c>
      <c r="F49" s="15">
        <v>6.9999999999999999E-4</v>
      </c>
      <c r="G49" s="15">
        <v>7.4800000000000005E-2</v>
      </c>
    </row>
    <row r="50" spans="1:7" x14ac:dyDescent="0.25">
      <c r="A50" s="12" t="s">
        <v>521</v>
      </c>
      <c r="B50" s="30" t="s">
        <v>522</v>
      </c>
      <c r="C50" s="30" t="s">
        <v>216</v>
      </c>
      <c r="D50" s="13">
        <v>1000000</v>
      </c>
      <c r="E50" s="14">
        <v>971.53</v>
      </c>
      <c r="F50" s="15">
        <v>6.9999999999999999E-4</v>
      </c>
      <c r="G50" s="15">
        <v>7.5399999999999995E-2</v>
      </c>
    </row>
    <row r="51" spans="1:7" x14ac:dyDescent="0.25">
      <c r="A51" s="12" t="s">
        <v>523</v>
      </c>
      <c r="B51" s="30" t="s">
        <v>524</v>
      </c>
      <c r="C51" s="30" t="s">
        <v>216</v>
      </c>
      <c r="D51" s="13">
        <v>500000</v>
      </c>
      <c r="E51" s="14">
        <v>547.13</v>
      </c>
      <c r="F51" s="15">
        <v>4.0000000000000002E-4</v>
      </c>
      <c r="G51" s="15">
        <v>7.4499999999999997E-2</v>
      </c>
    </row>
    <row r="52" spans="1:7" x14ac:dyDescent="0.25">
      <c r="A52" s="12" t="s">
        <v>525</v>
      </c>
      <c r="B52" s="30" t="s">
        <v>526</v>
      </c>
      <c r="C52" s="30" t="s">
        <v>326</v>
      </c>
      <c r="D52" s="13">
        <v>500000</v>
      </c>
      <c r="E52" s="14">
        <v>523.23</v>
      </c>
      <c r="F52" s="15">
        <v>4.0000000000000002E-4</v>
      </c>
      <c r="G52" s="15">
        <v>7.5399999999999995E-2</v>
      </c>
    </row>
    <row r="53" spans="1:7" x14ac:dyDescent="0.25">
      <c r="A53" s="12" t="s">
        <v>527</v>
      </c>
      <c r="B53" s="30" t="s">
        <v>528</v>
      </c>
      <c r="C53" s="30" t="s">
        <v>216</v>
      </c>
      <c r="D53" s="13">
        <v>500000</v>
      </c>
      <c r="E53" s="14">
        <v>519.19000000000005</v>
      </c>
      <c r="F53" s="15">
        <v>4.0000000000000002E-4</v>
      </c>
      <c r="G53" s="15">
        <v>7.4800000000000005E-2</v>
      </c>
    </row>
    <row r="54" spans="1:7" x14ac:dyDescent="0.25">
      <c r="A54" s="12" t="s">
        <v>529</v>
      </c>
      <c r="B54" s="30" t="s">
        <v>530</v>
      </c>
      <c r="C54" s="30" t="s">
        <v>227</v>
      </c>
      <c r="D54" s="13">
        <v>500000</v>
      </c>
      <c r="E54" s="14">
        <v>519.11</v>
      </c>
      <c r="F54" s="15">
        <v>4.0000000000000002E-4</v>
      </c>
      <c r="G54" s="15">
        <v>7.5872999999999996E-2</v>
      </c>
    </row>
    <row r="55" spans="1:7" x14ac:dyDescent="0.25">
      <c r="A55" s="12" t="s">
        <v>382</v>
      </c>
      <c r="B55" s="30" t="s">
        <v>383</v>
      </c>
      <c r="C55" s="30" t="s">
        <v>216</v>
      </c>
      <c r="D55" s="13">
        <v>500000</v>
      </c>
      <c r="E55" s="14">
        <v>516.69000000000005</v>
      </c>
      <c r="F55" s="15">
        <v>4.0000000000000002E-4</v>
      </c>
      <c r="G55" s="15">
        <v>7.4499999999999997E-2</v>
      </c>
    </row>
    <row r="56" spans="1:7" x14ac:dyDescent="0.25">
      <c r="A56" s="12" t="s">
        <v>531</v>
      </c>
      <c r="B56" s="30" t="s">
        <v>532</v>
      </c>
      <c r="C56" s="30" t="s">
        <v>216</v>
      </c>
      <c r="D56" s="13">
        <v>500000</v>
      </c>
      <c r="E56" s="14">
        <v>514.41999999999996</v>
      </c>
      <c r="F56" s="15">
        <v>4.0000000000000002E-4</v>
      </c>
      <c r="G56" s="15">
        <v>7.4293999999999999E-2</v>
      </c>
    </row>
    <row r="57" spans="1:7" x14ac:dyDescent="0.25">
      <c r="A57" s="12" t="s">
        <v>438</v>
      </c>
      <c r="B57" s="30" t="s">
        <v>439</v>
      </c>
      <c r="C57" s="30" t="s">
        <v>216</v>
      </c>
      <c r="D57" s="13">
        <v>500000</v>
      </c>
      <c r="E57" s="14">
        <v>512.98</v>
      </c>
      <c r="F57" s="15">
        <v>4.0000000000000002E-4</v>
      </c>
      <c r="G57" s="15">
        <v>7.4950000000000003E-2</v>
      </c>
    </row>
    <row r="58" spans="1:7" x14ac:dyDescent="0.25">
      <c r="A58" s="12" t="s">
        <v>533</v>
      </c>
      <c r="B58" s="30" t="s">
        <v>534</v>
      </c>
      <c r="C58" s="30" t="s">
        <v>213</v>
      </c>
      <c r="D58" s="13">
        <v>500000</v>
      </c>
      <c r="E58" s="14">
        <v>482.16</v>
      </c>
      <c r="F58" s="15">
        <v>4.0000000000000002E-4</v>
      </c>
      <c r="G58" s="15">
        <v>7.5399999999999995E-2</v>
      </c>
    </row>
    <row r="59" spans="1:7" x14ac:dyDescent="0.25">
      <c r="A59" s="12" t="s">
        <v>535</v>
      </c>
      <c r="B59" s="30" t="s">
        <v>536</v>
      </c>
      <c r="C59" s="30" t="s">
        <v>227</v>
      </c>
      <c r="D59" s="13">
        <v>500000</v>
      </c>
      <c r="E59" s="14">
        <v>480.16</v>
      </c>
      <c r="F59" s="15">
        <v>4.0000000000000002E-4</v>
      </c>
      <c r="G59" s="15">
        <v>7.5611999999999999E-2</v>
      </c>
    </row>
    <row r="60" spans="1:7" x14ac:dyDescent="0.25">
      <c r="A60" s="16" t="s">
        <v>124</v>
      </c>
      <c r="B60" s="31"/>
      <c r="C60" s="31"/>
      <c r="D60" s="17"/>
      <c r="E60" s="18">
        <v>1168890.27</v>
      </c>
      <c r="F60" s="19">
        <v>0.873</v>
      </c>
      <c r="G60" s="20"/>
    </row>
    <row r="61" spans="1:7" x14ac:dyDescent="0.25">
      <c r="A61" s="12"/>
      <c r="B61" s="30"/>
      <c r="C61" s="30"/>
      <c r="D61" s="13"/>
      <c r="E61" s="14"/>
      <c r="F61" s="15"/>
      <c r="G61" s="15"/>
    </row>
    <row r="62" spans="1:7" x14ac:dyDescent="0.25">
      <c r="A62" s="16" t="s">
        <v>444</v>
      </c>
      <c r="B62" s="30"/>
      <c r="C62" s="30"/>
      <c r="D62" s="13"/>
      <c r="E62" s="14"/>
      <c r="F62" s="15"/>
      <c r="G62" s="15"/>
    </row>
    <row r="63" spans="1:7" x14ac:dyDescent="0.25">
      <c r="A63" s="12" t="s">
        <v>537</v>
      </c>
      <c r="B63" s="30" t="s">
        <v>538</v>
      </c>
      <c r="C63" s="30" t="s">
        <v>123</v>
      </c>
      <c r="D63" s="13">
        <v>51000000</v>
      </c>
      <c r="E63" s="14">
        <v>52264.85</v>
      </c>
      <c r="F63" s="15">
        <v>3.9E-2</v>
      </c>
      <c r="G63" s="15">
        <v>7.2307883529E-2</v>
      </c>
    </row>
    <row r="64" spans="1:7" x14ac:dyDescent="0.25">
      <c r="A64" s="12" t="s">
        <v>539</v>
      </c>
      <c r="B64" s="30" t="s">
        <v>540</v>
      </c>
      <c r="C64" s="30" t="s">
        <v>123</v>
      </c>
      <c r="D64" s="13">
        <v>45000000</v>
      </c>
      <c r="E64" s="14">
        <v>45578.21</v>
      </c>
      <c r="F64" s="15">
        <v>3.4000000000000002E-2</v>
      </c>
      <c r="G64" s="15">
        <v>7.1980683224999994E-2</v>
      </c>
    </row>
    <row r="65" spans="1:7" x14ac:dyDescent="0.25">
      <c r="A65" s="12" t="s">
        <v>541</v>
      </c>
      <c r="B65" s="30" t="s">
        <v>542</v>
      </c>
      <c r="C65" s="30" t="s">
        <v>123</v>
      </c>
      <c r="D65" s="13">
        <v>16500000</v>
      </c>
      <c r="E65" s="14">
        <v>16569.3</v>
      </c>
      <c r="F65" s="15">
        <v>1.24E-2</v>
      </c>
      <c r="G65" s="15">
        <v>7.2072832690000005E-2</v>
      </c>
    </row>
    <row r="66" spans="1:7" x14ac:dyDescent="0.25">
      <c r="A66" s="16" t="s">
        <v>124</v>
      </c>
      <c r="B66" s="31"/>
      <c r="C66" s="31"/>
      <c r="D66" s="17"/>
      <c r="E66" s="18">
        <v>114412.36</v>
      </c>
      <c r="F66" s="19">
        <v>8.5400000000000004E-2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6" t="s">
        <v>290</v>
      </c>
      <c r="B68" s="30"/>
      <c r="C68" s="30"/>
      <c r="D68" s="13"/>
      <c r="E68" s="14"/>
      <c r="F68" s="15"/>
      <c r="G68" s="15"/>
    </row>
    <row r="69" spans="1:7" x14ac:dyDescent="0.25">
      <c r="A69" s="16" t="s">
        <v>124</v>
      </c>
      <c r="B69" s="30"/>
      <c r="C69" s="30"/>
      <c r="D69" s="13"/>
      <c r="E69" s="35" t="s">
        <v>118</v>
      </c>
      <c r="F69" s="36" t="s">
        <v>118</v>
      </c>
      <c r="G69" s="15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16" t="s">
        <v>291</v>
      </c>
      <c r="B71" s="30"/>
      <c r="C71" s="30"/>
      <c r="D71" s="13"/>
      <c r="E71" s="14"/>
      <c r="F71" s="15"/>
      <c r="G71" s="15"/>
    </row>
    <row r="72" spans="1:7" x14ac:dyDescent="0.25">
      <c r="A72" s="16" t="s">
        <v>124</v>
      </c>
      <c r="B72" s="30"/>
      <c r="C72" s="30"/>
      <c r="D72" s="13"/>
      <c r="E72" s="35" t="s">
        <v>118</v>
      </c>
      <c r="F72" s="36" t="s">
        <v>118</v>
      </c>
      <c r="G72" s="15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21" t="s">
        <v>156</v>
      </c>
      <c r="B74" s="32"/>
      <c r="C74" s="32"/>
      <c r="D74" s="22"/>
      <c r="E74" s="18">
        <v>1283302.6299999999</v>
      </c>
      <c r="F74" s="19">
        <v>0.95840000000000003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160</v>
      </c>
      <c r="B77" s="30"/>
      <c r="C77" s="30"/>
      <c r="D77" s="13"/>
      <c r="E77" s="14"/>
      <c r="F77" s="15"/>
      <c r="G77" s="15"/>
    </row>
    <row r="78" spans="1:7" x14ac:dyDescent="0.25">
      <c r="A78" s="12" t="s">
        <v>161</v>
      </c>
      <c r="B78" s="30"/>
      <c r="C78" s="30"/>
      <c r="D78" s="13"/>
      <c r="E78" s="14">
        <v>784.86</v>
      </c>
      <c r="F78" s="15">
        <v>5.9999999999999995E-4</v>
      </c>
      <c r="G78" s="15">
        <v>6.6458000000000003E-2</v>
      </c>
    </row>
    <row r="79" spans="1:7" x14ac:dyDescent="0.25">
      <c r="A79" s="16" t="s">
        <v>124</v>
      </c>
      <c r="B79" s="31"/>
      <c r="C79" s="31"/>
      <c r="D79" s="17"/>
      <c r="E79" s="18">
        <v>784.86</v>
      </c>
      <c r="F79" s="19">
        <v>5.9999999999999995E-4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156</v>
      </c>
      <c r="B81" s="32"/>
      <c r="C81" s="32"/>
      <c r="D81" s="22"/>
      <c r="E81" s="18">
        <v>784.86</v>
      </c>
      <c r="F81" s="19">
        <v>5.9999999999999995E-4</v>
      </c>
      <c r="G81" s="20"/>
    </row>
    <row r="82" spans="1:7" x14ac:dyDescent="0.25">
      <c r="A82" s="12" t="s">
        <v>162</v>
      </c>
      <c r="B82" s="30"/>
      <c r="C82" s="30"/>
      <c r="D82" s="13"/>
      <c r="E82" s="14">
        <v>55257.708082999998</v>
      </c>
      <c r="F82" s="15">
        <v>4.1256000000000001E-2</v>
      </c>
      <c r="G82" s="15"/>
    </row>
    <row r="83" spans="1:7" x14ac:dyDescent="0.25">
      <c r="A83" s="12" t="s">
        <v>163</v>
      </c>
      <c r="B83" s="30"/>
      <c r="C83" s="30"/>
      <c r="D83" s="13"/>
      <c r="E83" s="14">
        <v>15.541917</v>
      </c>
      <c r="F83" s="24">
        <v>-2.5599999999999999E-4</v>
      </c>
      <c r="G83" s="15">
        <v>6.6458000000000003E-2</v>
      </c>
    </row>
    <row r="84" spans="1:7" x14ac:dyDescent="0.25">
      <c r="A84" s="25" t="s">
        <v>164</v>
      </c>
      <c r="B84" s="33"/>
      <c r="C84" s="33"/>
      <c r="D84" s="26"/>
      <c r="E84" s="27">
        <v>1339360.74</v>
      </c>
      <c r="F84" s="28">
        <v>1</v>
      </c>
      <c r="G84" s="28"/>
    </row>
    <row r="86" spans="1:7" x14ac:dyDescent="0.25">
      <c r="A86" s="1" t="s">
        <v>166</v>
      </c>
    </row>
    <row r="89" spans="1:7" x14ac:dyDescent="0.25">
      <c r="A89" s="1" t="s">
        <v>167</v>
      </c>
    </row>
    <row r="90" spans="1:7" x14ac:dyDescent="0.25">
      <c r="A90" s="47" t="s">
        <v>168</v>
      </c>
      <c r="B90" s="34" t="s">
        <v>118</v>
      </c>
    </row>
    <row r="91" spans="1:7" x14ac:dyDescent="0.25">
      <c r="A91" t="s">
        <v>169</v>
      </c>
    </row>
    <row r="92" spans="1:7" x14ac:dyDescent="0.25">
      <c r="A92" t="s">
        <v>298</v>
      </c>
      <c r="B92" t="s">
        <v>171</v>
      </c>
      <c r="C92" t="s">
        <v>171</v>
      </c>
    </row>
    <row r="93" spans="1:7" x14ac:dyDescent="0.25">
      <c r="B93" s="48">
        <v>45322</v>
      </c>
      <c r="C93" s="48">
        <v>45351</v>
      </c>
    </row>
    <row r="94" spans="1:7" x14ac:dyDescent="0.25">
      <c r="A94" t="s">
        <v>299</v>
      </c>
      <c r="B94">
        <v>1187.1402</v>
      </c>
      <c r="C94">
        <v>1202.7416000000001</v>
      </c>
      <c r="E94" s="2"/>
    </row>
    <row r="95" spans="1:7" x14ac:dyDescent="0.25">
      <c r="E95" s="2"/>
    </row>
    <row r="96" spans="1:7" x14ac:dyDescent="0.25">
      <c r="A96" t="s">
        <v>186</v>
      </c>
      <c r="B96" s="34" t="s">
        <v>118</v>
      </c>
    </row>
    <row r="97" spans="1:2" x14ac:dyDescent="0.25">
      <c r="A97" t="s">
        <v>187</v>
      </c>
      <c r="B97" s="34" t="s">
        <v>118</v>
      </c>
    </row>
    <row r="98" spans="1:2" ht="30" customHeight="1" x14ac:dyDescent="0.25">
      <c r="A98" s="47" t="s">
        <v>188</v>
      </c>
      <c r="B98" s="34" t="s">
        <v>118</v>
      </c>
    </row>
    <row r="99" spans="1:2" ht="30" customHeight="1" x14ac:dyDescent="0.25">
      <c r="A99" s="47" t="s">
        <v>189</v>
      </c>
      <c r="B99" s="34" t="s">
        <v>118</v>
      </c>
    </row>
    <row r="100" spans="1:2" x14ac:dyDescent="0.25">
      <c r="A100" t="s">
        <v>190</v>
      </c>
      <c r="B100" s="49">
        <f>+B114</f>
        <v>6.8960713183523188</v>
      </c>
    </row>
    <row r="101" spans="1:2" ht="45" customHeight="1" x14ac:dyDescent="0.25">
      <c r="A101" s="47" t="s">
        <v>191</v>
      </c>
      <c r="B101" s="34" t="s">
        <v>118</v>
      </c>
    </row>
    <row r="102" spans="1:2" ht="30" customHeight="1" x14ac:dyDescent="0.25">
      <c r="A102" s="47" t="s">
        <v>192</v>
      </c>
      <c r="B102" s="34" t="s">
        <v>118</v>
      </c>
    </row>
    <row r="103" spans="1:2" ht="30" customHeight="1" x14ac:dyDescent="0.25">
      <c r="A103" s="47" t="s">
        <v>193</v>
      </c>
      <c r="B103" s="49">
        <v>451483.81642500003</v>
      </c>
    </row>
    <row r="104" spans="1:2" x14ac:dyDescent="0.25">
      <c r="A104" t="s">
        <v>194</v>
      </c>
      <c r="B104" s="34" t="s">
        <v>118</v>
      </c>
    </row>
    <row r="105" spans="1:2" x14ac:dyDescent="0.25">
      <c r="A105" t="s">
        <v>195</v>
      </c>
      <c r="B105" s="34" t="s">
        <v>118</v>
      </c>
    </row>
    <row r="107" spans="1:2" x14ac:dyDescent="0.25">
      <c r="A107" t="s">
        <v>196</v>
      </c>
    </row>
    <row r="108" spans="1:2" ht="30" customHeight="1" x14ac:dyDescent="0.25">
      <c r="A108" s="55" t="s">
        <v>197</v>
      </c>
      <c r="B108" s="56" t="s">
        <v>543</v>
      </c>
    </row>
    <row r="109" spans="1:2" x14ac:dyDescent="0.25">
      <c r="A109" s="55" t="s">
        <v>199</v>
      </c>
      <c r="B109" s="55" t="s">
        <v>301</v>
      </c>
    </row>
    <row r="110" spans="1:2" x14ac:dyDescent="0.25">
      <c r="A110" s="55"/>
      <c r="B110" s="55"/>
    </row>
    <row r="111" spans="1:2" x14ac:dyDescent="0.25">
      <c r="A111" s="55" t="s">
        <v>201</v>
      </c>
      <c r="B111" s="57">
        <v>7.4588548417742651</v>
      </c>
    </row>
    <row r="112" spans="1:2" x14ac:dyDescent="0.25">
      <c r="A112" s="55"/>
      <c r="B112" s="55"/>
    </row>
    <row r="113" spans="1:4" x14ac:dyDescent="0.25">
      <c r="A113" s="55" t="s">
        <v>202</v>
      </c>
      <c r="B113" s="58">
        <v>5.4566999999999997</v>
      </c>
    </row>
    <row r="114" spans="1:4" x14ac:dyDescent="0.25">
      <c r="A114" s="55" t="s">
        <v>203</v>
      </c>
      <c r="B114" s="58">
        <v>6.8960713183523188</v>
      </c>
    </row>
    <row r="115" spans="1:4" x14ac:dyDescent="0.25">
      <c r="A115" s="55"/>
      <c r="B115" s="55"/>
    </row>
    <row r="116" spans="1:4" x14ac:dyDescent="0.25">
      <c r="A116" s="55" t="s">
        <v>204</v>
      </c>
      <c r="B116" s="59">
        <v>45351</v>
      </c>
    </row>
    <row r="118" spans="1:4" ht="69.95" customHeight="1" x14ac:dyDescent="0.25">
      <c r="A118" s="71" t="s">
        <v>205</v>
      </c>
      <c r="B118" s="71" t="s">
        <v>206</v>
      </c>
      <c r="C118" s="71" t="s">
        <v>5</v>
      </c>
      <c r="D118" s="71" t="s">
        <v>6</v>
      </c>
    </row>
    <row r="119" spans="1:4" ht="69.95" customHeight="1" x14ac:dyDescent="0.25">
      <c r="A119" s="71" t="s">
        <v>543</v>
      </c>
      <c r="B119" s="71"/>
      <c r="C119" s="71" t="s">
        <v>16</v>
      </c>
      <c r="D11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38" activePane="bottomLeft" state="frozen"/>
      <selection pane="bottomLeft" activeCell="A42" sqref="A4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2885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2886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2819</v>
      </c>
      <c r="B7" s="30"/>
      <c r="C7" s="30"/>
      <c r="D7" s="13"/>
      <c r="E7" s="14"/>
      <c r="F7" s="15"/>
      <c r="G7" s="15"/>
    </row>
    <row r="8" spans="1:8" x14ac:dyDescent="0.25">
      <c r="A8" s="16" t="s">
        <v>2820</v>
      </c>
      <c r="B8" s="31"/>
      <c r="C8" s="31"/>
      <c r="D8" s="17"/>
      <c r="E8" s="46"/>
      <c r="F8" s="20"/>
      <c r="G8" s="20"/>
    </row>
    <row r="9" spans="1:8" x14ac:dyDescent="0.25">
      <c r="A9" s="12" t="s">
        <v>2887</v>
      </c>
      <c r="B9" s="30" t="s">
        <v>2888</v>
      </c>
      <c r="C9" s="30"/>
      <c r="D9" s="13">
        <v>104881.86231</v>
      </c>
      <c r="E9" s="14">
        <v>11639.58</v>
      </c>
      <c r="F9" s="15">
        <v>0.99919999999999998</v>
      </c>
      <c r="G9" s="15"/>
    </row>
    <row r="10" spans="1:8" x14ac:dyDescent="0.25">
      <c r="A10" s="16" t="s">
        <v>124</v>
      </c>
      <c r="B10" s="31"/>
      <c r="C10" s="31"/>
      <c r="D10" s="17"/>
      <c r="E10" s="18">
        <v>11639.58</v>
      </c>
      <c r="F10" s="19">
        <v>0.99919999999999998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11639.58</v>
      </c>
      <c r="F12" s="19">
        <v>0.99919999999999998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34.99</v>
      </c>
      <c r="F15" s="15">
        <v>3.0000000000000001E-3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34.99</v>
      </c>
      <c r="F16" s="19">
        <v>3.0000000000000001E-3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34.99</v>
      </c>
      <c r="F18" s="19">
        <v>3.0000000000000001E-3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6.3715000000000004E-3</v>
      </c>
      <c r="F19" s="15">
        <v>0</v>
      </c>
      <c r="G19" s="15"/>
    </row>
    <row r="20" spans="1:7" x14ac:dyDescent="0.25">
      <c r="A20" s="12" t="s">
        <v>163</v>
      </c>
      <c r="B20" s="30"/>
      <c r="C20" s="30"/>
      <c r="D20" s="13"/>
      <c r="E20" s="23">
        <v>-25.266371500000002</v>
      </c>
      <c r="F20" s="24">
        <v>-2.2000000000000001E-3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11649.31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14.729100000000001</v>
      </c>
      <c r="C31">
        <v>15.334199999999999</v>
      </c>
      <c r="E31" s="2"/>
    </row>
    <row r="32" spans="1:7" x14ac:dyDescent="0.25">
      <c r="A32" t="s">
        <v>657</v>
      </c>
      <c r="B32">
        <v>13.73</v>
      </c>
      <c r="C32">
        <v>14.2841</v>
      </c>
      <c r="E32" s="2"/>
    </row>
    <row r="33" spans="1:5" x14ac:dyDescent="0.25">
      <c r="E33" s="2"/>
    </row>
    <row r="34" spans="1:5" x14ac:dyDescent="0.25">
      <c r="A34" t="s">
        <v>186</v>
      </c>
      <c r="B34" s="34" t="s">
        <v>118</v>
      </c>
    </row>
    <row r="35" spans="1:5" x14ac:dyDescent="0.25">
      <c r="A35" t="s">
        <v>187</v>
      </c>
      <c r="B35" s="34" t="s">
        <v>118</v>
      </c>
    </row>
    <row r="36" spans="1:5" ht="30" customHeight="1" x14ac:dyDescent="0.25">
      <c r="A36" s="47" t="s">
        <v>188</v>
      </c>
      <c r="B36" s="34" t="s">
        <v>118</v>
      </c>
    </row>
    <row r="37" spans="1:5" ht="30" customHeight="1" x14ac:dyDescent="0.25">
      <c r="A37" s="47" t="s">
        <v>189</v>
      </c>
      <c r="B37" s="49">
        <v>11639.578492799999</v>
      </c>
    </row>
    <row r="38" spans="1:5" ht="45" customHeight="1" x14ac:dyDescent="0.25">
      <c r="A38" s="47" t="s">
        <v>847</v>
      </c>
      <c r="B38" s="34" t="s">
        <v>118</v>
      </c>
    </row>
    <row r="39" spans="1:5" ht="30" customHeight="1" x14ac:dyDescent="0.25">
      <c r="A39" s="47" t="s">
        <v>848</v>
      </c>
      <c r="B39" s="34" t="s">
        <v>118</v>
      </c>
    </row>
    <row r="40" spans="1:5" ht="30" customHeight="1" x14ac:dyDescent="0.25">
      <c r="A40" s="47" t="s">
        <v>849</v>
      </c>
      <c r="B40" s="34" t="s">
        <v>118</v>
      </c>
    </row>
    <row r="41" spans="1:5" x14ac:dyDescent="0.25">
      <c r="A41" t="s">
        <v>2823</v>
      </c>
    </row>
    <row r="42" spans="1:5" x14ac:dyDescent="0.25">
      <c r="A42" t="s">
        <v>2824</v>
      </c>
    </row>
    <row r="44" spans="1:5" ht="69.95" customHeight="1" x14ac:dyDescent="0.25">
      <c r="A44" s="71" t="s">
        <v>205</v>
      </c>
      <c r="B44" s="71" t="s">
        <v>206</v>
      </c>
      <c r="C44" s="71" t="s">
        <v>5</v>
      </c>
      <c r="D44" s="71" t="s">
        <v>6</v>
      </c>
    </row>
    <row r="45" spans="1:5" ht="69.95" customHeight="1" x14ac:dyDescent="0.25">
      <c r="A45" s="71" t="s">
        <v>2889</v>
      </c>
      <c r="B45" s="71"/>
      <c r="C45" s="71" t="s">
        <v>101</v>
      </c>
      <c r="D4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38" activePane="bottomLeft" state="frozen"/>
      <selection pane="bottomLeft" activeCell="A42" sqref="A4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2890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2891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2819</v>
      </c>
      <c r="B7" s="30"/>
      <c r="C7" s="30"/>
      <c r="D7" s="13"/>
      <c r="E7" s="14"/>
      <c r="F7" s="15"/>
      <c r="G7" s="15"/>
    </row>
    <row r="8" spans="1:8" x14ac:dyDescent="0.25">
      <c r="A8" s="16" t="s">
        <v>2820</v>
      </c>
      <c r="B8" s="31"/>
      <c r="C8" s="31"/>
      <c r="D8" s="17"/>
      <c r="E8" s="46"/>
      <c r="F8" s="20"/>
      <c r="G8" s="20"/>
    </row>
    <row r="9" spans="1:8" x14ac:dyDescent="0.25">
      <c r="A9" s="12" t="s">
        <v>2892</v>
      </c>
      <c r="B9" s="30" t="s">
        <v>2893</v>
      </c>
      <c r="C9" s="30"/>
      <c r="D9" s="13">
        <v>33952.559000000001</v>
      </c>
      <c r="E9" s="14">
        <v>9656.33</v>
      </c>
      <c r="F9" s="15">
        <v>0.99829999999999997</v>
      </c>
      <c r="G9" s="15"/>
    </row>
    <row r="10" spans="1:8" x14ac:dyDescent="0.25">
      <c r="A10" s="16" t="s">
        <v>124</v>
      </c>
      <c r="B10" s="31"/>
      <c r="C10" s="31"/>
      <c r="D10" s="17"/>
      <c r="E10" s="18">
        <v>9656.33</v>
      </c>
      <c r="F10" s="19">
        <v>0.99829999999999997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9656.33</v>
      </c>
      <c r="F12" s="19">
        <v>0.99829999999999997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56.99</v>
      </c>
      <c r="F15" s="15">
        <v>5.8999999999999999E-3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56.99</v>
      </c>
      <c r="F16" s="19">
        <v>5.8999999999999999E-3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56.99</v>
      </c>
      <c r="F18" s="19">
        <v>5.8999999999999999E-3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1.03765E-2</v>
      </c>
      <c r="F19" s="15">
        <v>9.9999999999999995E-7</v>
      </c>
      <c r="G19" s="15"/>
    </row>
    <row r="20" spans="1:7" x14ac:dyDescent="0.25">
      <c r="A20" s="12" t="s">
        <v>163</v>
      </c>
      <c r="B20" s="30"/>
      <c r="C20" s="30"/>
      <c r="D20" s="13"/>
      <c r="E20" s="23">
        <v>-40.120376499999999</v>
      </c>
      <c r="F20" s="24">
        <v>-4.2009999999999999E-3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9673.2099999999991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29.8489</v>
      </c>
      <c r="C31">
        <v>30.6723</v>
      </c>
      <c r="E31" s="2"/>
    </row>
    <row r="32" spans="1:7" x14ac:dyDescent="0.25">
      <c r="A32" t="s">
        <v>657</v>
      </c>
      <c r="B32">
        <v>27.3583</v>
      </c>
      <c r="C32">
        <v>28.0931</v>
      </c>
      <c r="E32" s="2"/>
    </row>
    <row r="33" spans="1:5" x14ac:dyDescent="0.25">
      <c r="E33" s="2"/>
    </row>
    <row r="34" spans="1:5" x14ac:dyDescent="0.25">
      <c r="A34" t="s">
        <v>186</v>
      </c>
      <c r="B34" s="34" t="s">
        <v>118</v>
      </c>
    </row>
    <row r="35" spans="1:5" x14ac:dyDescent="0.25">
      <c r="A35" t="s">
        <v>187</v>
      </c>
      <c r="B35" s="34" t="s">
        <v>118</v>
      </c>
    </row>
    <row r="36" spans="1:5" ht="30" customHeight="1" x14ac:dyDescent="0.25">
      <c r="A36" s="47" t="s">
        <v>188</v>
      </c>
      <c r="B36" s="34" t="s">
        <v>118</v>
      </c>
    </row>
    <row r="37" spans="1:5" ht="30" customHeight="1" x14ac:dyDescent="0.25">
      <c r="A37" s="47" t="s">
        <v>189</v>
      </c>
      <c r="B37" s="49">
        <v>9656.3284920999995</v>
      </c>
    </row>
    <row r="38" spans="1:5" ht="45" customHeight="1" x14ac:dyDescent="0.25">
      <c r="A38" s="47" t="s">
        <v>847</v>
      </c>
      <c r="B38" s="34" t="s">
        <v>118</v>
      </c>
    </row>
    <row r="39" spans="1:5" ht="30" customHeight="1" x14ac:dyDescent="0.25">
      <c r="A39" s="47" t="s">
        <v>848</v>
      </c>
      <c r="B39" s="34" t="s">
        <v>118</v>
      </c>
    </row>
    <row r="40" spans="1:5" ht="30" customHeight="1" x14ac:dyDescent="0.25">
      <c r="A40" s="47" t="s">
        <v>849</v>
      </c>
      <c r="B40" s="34" t="s">
        <v>118</v>
      </c>
    </row>
    <row r="41" spans="1:5" x14ac:dyDescent="0.25">
      <c r="A41" t="s">
        <v>2823</v>
      </c>
    </row>
    <row r="42" spans="1:5" x14ac:dyDescent="0.25">
      <c r="A42" t="s">
        <v>2824</v>
      </c>
    </row>
    <row r="44" spans="1:5" ht="69.95" customHeight="1" x14ac:dyDescent="0.25">
      <c r="A44" s="71" t="s">
        <v>205</v>
      </c>
      <c r="B44" s="71" t="s">
        <v>206</v>
      </c>
      <c r="C44" s="71" t="s">
        <v>5</v>
      </c>
      <c r="D44" s="71" t="s">
        <v>6</v>
      </c>
    </row>
    <row r="45" spans="1:5" ht="69.95" customHeight="1" x14ac:dyDescent="0.25">
      <c r="A45" s="71" t="s">
        <v>2894</v>
      </c>
      <c r="B45" s="71"/>
      <c r="C45" s="71" t="s">
        <v>103</v>
      </c>
      <c r="D4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5"/>
  <sheetViews>
    <sheetView showGridLines="0" workbookViewId="0">
      <pane ySplit="4" topLeftCell="A38" activePane="bottomLeft" state="frozen"/>
      <selection pane="bottomLeft" activeCell="A42" sqref="A42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2895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2896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2819</v>
      </c>
      <c r="B7" s="30"/>
      <c r="C7" s="30"/>
      <c r="D7" s="13"/>
      <c r="E7" s="14"/>
      <c r="F7" s="15"/>
      <c r="G7" s="15"/>
    </row>
    <row r="8" spans="1:8" x14ac:dyDescent="0.25">
      <c r="A8" s="16" t="s">
        <v>2820</v>
      </c>
      <c r="B8" s="31"/>
      <c r="C8" s="31"/>
      <c r="D8" s="17"/>
      <c r="E8" s="46"/>
      <c r="F8" s="20"/>
      <c r="G8" s="20"/>
    </row>
    <row r="9" spans="1:8" x14ac:dyDescent="0.25">
      <c r="A9" s="12" t="s">
        <v>2897</v>
      </c>
      <c r="B9" s="30" t="s">
        <v>2898</v>
      </c>
      <c r="C9" s="30"/>
      <c r="D9" s="13">
        <v>1054013.702</v>
      </c>
      <c r="E9" s="14">
        <v>227328.19</v>
      </c>
      <c r="F9" s="15">
        <v>0.99860000000000004</v>
      </c>
      <c r="G9" s="15"/>
    </row>
    <row r="10" spans="1:8" x14ac:dyDescent="0.25">
      <c r="A10" s="16" t="s">
        <v>124</v>
      </c>
      <c r="B10" s="31"/>
      <c r="C10" s="31"/>
      <c r="D10" s="17"/>
      <c r="E10" s="18">
        <v>227328.19</v>
      </c>
      <c r="F10" s="19">
        <v>0.99860000000000004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156</v>
      </c>
      <c r="B12" s="32"/>
      <c r="C12" s="32"/>
      <c r="D12" s="22"/>
      <c r="E12" s="18">
        <v>227328.19</v>
      </c>
      <c r="F12" s="19">
        <v>0.99860000000000004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160</v>
      </c>
      <c r="B14" s="30"/>
      <c r="C14" s="30"/>
      <c r="D14" s="13"/>
      <c r="E14" s="14"/>
      <c r="F14" s="15"/>
      <c r="G14" s="15"/>
    </row>
    <row r="15" spans="1:8" x14ac:dyDescent="0.25">
      <c r="A15" s="12" t="s">
        <v>161</v>
      </c>
      <c r="B15" s="30"/>
      <c r="C15" s="30"/>
      <c r="D15" s="13"/>
      <c r="E15" s="14">
        <v>1079.8</v>
      </c>
      <c r="F15" s="15">
        <v>4.7000000000000002E-3</v>
      </c>
      <c r="G15" s="15">
        <v>6.6458000000000003E-2</v>
      </c>
    </row>
    <row r="16" spans="1:8" x14ac:dyDescent="0.25">
      <c r="A16" s="16" t="s">
        <v>124</v>
      </c>
      <c r="B16" s="31"/>
      <c r="C16" s="31"/>
      <c r="D16" s="17"/>
      <c r="E16" s="18">
        <v>1079.8</v>
      </c>
      <c r="F16" s="19">
        <v>4.7000000000000002E-3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156</v>
      </c>
      <c r="B18" s="32"/>
      <c r="C18" s="32"/>
      <c r="D18" s="22"/>
      <c r="E18" s="18">
        <v>1079.8</v>
      </c>
      <c r="F18" s="19">
        <v>4.7000000000000002E-3</v>
      </c>
      <c r="G18" s="20"/>
    </row>
    <row r="19" spans="1:7" x14ac:dyDescent="0.25">
      <c r="A19" s="12" t="s">
        <v>162</v>
      </c>
      <c r="B19" s="30"/>
      <c r="C19" s="30"/>
      <c r="D19" s="13"/>
      <c r="E19" s="14">
        <v>0.19660710000000001</v>
      </c>
      <c r="F19" s="15">
        <v>0</v>
      </c>
      <c r="G19" s="15"/>
    </row>
    <row r="20" spans="1:7" x14ac:dyDescent="0.25">
      <c r="A20" s="12" t="s">
        <v>163</v>
      </c>
      <c r="B20" s="30"/>
      <c r="C20" s="30"/>
      <c r="D20" s="13"/>
      <c r="E20" s="23">
        <v>-765.96660710000003</v>
      </c>
      <c r="F20" s="24">
        <v>-3.3E-3</v>
      </c>
      <c r="G20" s="15">
        <v>6.6458000000000003E-2</v>
      </c>
    </row>
    <row r="21" spans="1:7" x14ac:dyDescent="0.25">
      <c r="A21" s="25" t="s">
        <v>164</v>
      </c>
      <c r="B21" s="33"/>
      <c r="C21" s="33"/>
      <c r="D21" s="26"/>
      <c r="E21" s="27">
        <v>227642.22</v>
      </c>
      <c r="F21" s="28">
        <v>1</v>
      </c>
      <c r="G21" s="28"/>
    </row>
    <row r="26" spans="1:7" x14ac:dyDescent="0.25">
      <c r="A26" s="1" t="s">
        <v>167</v>
      </c>
    </row>
    <row r="27" spans="1:7" x14ac:dyDescent="0.25">
      <c r="A27" s="47" t="s">
        <v>168</v>
      </c>
      <c r="B27" s="34" t="s">
        <v>118</v>
      </c>
    </row>
    <row r="28" spans="1:7" x14ac:dyDescent="0.25">
      <c r="A28" t="s">
        <v>169</v>
      </c>
    </row>
    <row r="29" spans="1:7" x14ac:dyDescent="0.25">
      <c r="A29" t="s">
        <v>170</v>
      </c>
      <c r="B29" t="s">
        <v>171</v>
      </c>
      <c r="C29" t="s">
        <v>171</v>
      </c>
    </row>
    <row r="30" spans="1:7" x14ac:dyDescent="0.25">
      <c r="B30" s="48">
        <v>45322</v>
      </c>
      <c r="C30" s="48">
        <v>45351</v>
      </c>
    </row>
    <row r="31" spans="1:7" x14ac:dyDescent="0.25">
      <c r="A31" t="s">
        <v>175</v>
      </c>
      <c r="B31">
        <v>21.9269</v>
      </c>
      <c r="C31">
        <v>23.412600000000001</v>
      </c>
      <c r="E31" s="2"/>
    </row>
    <row r="32" spans="1:7" x14ac:dyDescent="0.25">
      <c r="A32" t="s">
        <v>657</v>
      </c>
      <c r="B32">
        <v>21.096900000000002</v>
      </c>
      <c r="C32">
        <v>22.5106</v>
      </c>
      <c r="E32" s="2"/>
    </row>
    <row r="33" spans="1:5" x14ac:dyDescent="0.25">
      <c r="E33" s="2"/>
    </row>
    <row r="34" spans="1:5" x14ac:dyDescent="0.25">
      <c r="A34" t="s">
        <v>186</v>
      </c>
      <c r="B34" s="34" t="s">
        <v>118</v>
      </c>
    </row>
    <row r="35" spans="1:5" x14ac:dyDescent="0.25">
      <c r="A35" t="s">
        <v>187</v>
      </c>
      <c r="B35" s="34" t="s">
        <v>118</v>
      </c>
    </row>
    <row r="36" spans="1:5" ht="30" customHeight="1" x14ac:dyDescent="0.25">
      <c r="A36" s="47" t="s">
        <v>188</v>
      </c>
      <c r="B36" s="34" t="s">
        <v>118</v>
      </c>
    </row>
    <row r="37" spans="1:5" ht="30" customHeight="1" x14ac:dyDescent="0.25">
      <c r="A37" s="47" t="s">
        <v>189</v>
      </c>
      <c r="B37" s="49">
        <v>227328.191341</v>
      </c>
    </row>
    <row r="38" spans="1:5" ht="45" customHeight="1" x14ac:dyDescent="0.25">
      <c r="A38" s="47" t="s">
        <v>847</v>
      </c>
      <c r="B38" s="34" t="s">
        <v>118</v>
      </c>
    </row>
    <row r="39" spans="1:5" ht="30" customHeight="1" x14ac:dyDescent="0.25">
      <c r="A39" s="47" t="s">
        <v>848</v>
      </c>
      <c r="B39" s="34" t="s">
        <v>118</v>
      </c>
    </row>
    <row r="40" spans="1:5" ht="30" customHeight="1" x14ac:dyDescent="0.25">
      <c r="A40" s="47" t="s">
        <v>849</v>
      </c>
      <c r="B40" s="34" t="s">
        <v>118</v>
      </c>
    </row>
    <row r="41" spans="1:5" x14ac:dyDescent="0.25">
      <c r="A41" t="s">
        <v>2823</v>
      </c>
    </row>
    <row r="42" spans="1:5" x14ac:dyDescent="0.25">
      <c r="A42" t="s">
        <v>2824</v>
      </c>
    </row>
    <row r="44" spans="1:5" ht="69.95" customHeight="1" x14ac:dyDescent="0.25">
      <c r="A44" s="71" t="s">
        <v>205</v>
      </c>
      <c r="B44" s="71" t="s">
        <v>206</v>
      </c>
      <c r="C44" s="71" t="s">
        <v>5</v>
      </c>
      <c r="D44" s="71" t="s">
        <v>6</v>
      </c>
    </row>
    <row r="45" spans="1:5" ht="69.95" customHeight="1" x14ac:dyDescent="0.25">
      <c r="A45" s="71" t="s">
        <v>2899</v>
      </c>
      <c r="B45" s="71"/>
      <c r="C45" s="71" t="s">
        <v>105</v>
      </c>
      <c r="D4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5"/>
  <sheetViews>
    <sheetView showGridLines="0" workbookViewId="0">
      <pane ySplit="4" topLeftCell="A39" activePane="bottomLeft" state="frozen"/>
      <selection pane="bottomLeft" activeCell="B40" sqref="B40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2900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2901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66" t="s">
        <v>156</v>
      </c>
      <c r="B8" s="67"/>
      <c r="C8" s="67"/>
      <c r="D8" s="68"/>
      <c r="E8" s="37">
        <f>+E5</f>
        <v>0</v>
      </c>
      <c r="F8" s="38">
        <f>+F5</f>
        <v>0</v>
      </c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2204</v>
      </c>
      <c r="B10" s="30"/>
      <c r="C10" s="30"/>
      <c r="D10" s="13"/>
      <c r="E10" s="14"/>
      <c r="F10" s="15"/>
      <c r="G10" s="15"/>
    </row>
    <row r="11" spans="1:8" x14ac:dyDescent="0.25">
      <c r="A11" s="16" t="s">
        <v>2902</v>
      </c>
      <c r="B11" s="30"/>
      <c r="C11" s="30"/>
      <c r="D11" s="13"/>
      <c r="E11" s="14"/>
      <c r="F11" s="15"/>
      <c r="G11" s="15"/>
    </row>
    <row r="12" spans="1:8" x14ac:dyDescent="0.25">
      <c r="A12" s="12" t="s">
        <v>2206</v>
      </c>
      <c r="B12" s="30" t="s">
        <v>2903</v>
      </c>
      <c r="C12" s="30"/>
      <c r="D12" s="14">
        <v>7017.9480999999996</v>
      </c>
      <c r="E12" s="14">
        <v>4856.0691877999998</v>
      </c>
      <c r="F12" s="15">
        <f>+E12/$E$22</f>
        <v>0.96483818682148359</v>
      </c>
      <c r="G12" s="15"/>
    </row>
    <row r="13" spans="1:8" x14ac:dyDescent="0.25">
      <c r="A13" s="16" t="s">
        <v>124</v>
      </c>
      <c r="B13" s="31"/>
      <c r="C13" s="31"/>
      <c r="D13" s="17"/>
      <c r="E13" s="37">
        <f>SUM(E12)</f>
        <v>4856.0691877999998</v>
      </c>
      <c r="F13" s="38">
        <f>SUM(F12)</f>
        <v>0.96483818682148359</v>
      </c>
      <c r="G13" s="15"/>
    </row>
    <row r="14" spans="1:8" x14ac:dyDescent="0.25">
      <c r="A14" s="16"/>
      <c r="B14" s="31"/>
      <c r="C14" s="31"/>
      <c r="D14" s="17"/>
      <c r="E14" s="46"/>
      <c r="F14" s="20"/>
      <c r="G14" s="15"/>
    </row>
    <row r="15" spans="1:8" x14ac:dyDescent="0.25">
      <c r="A15" s="16" t="s">
        <v>160</v>
      </c>
      <c r="B15" s="30"/>
      <c r="C15" s="30"/>
      <c r="D15" s="13"/>
      <c r="E15" s="14"/>
      <c r="F15" s="15"/>
      <c r="G15" s="15"/>
    </row>
    <row r="16" spans="1:8" x14ac:dyDescent="0.25">
      <c r="A16" s="12" t="s">
        <v>161</v>
      </c>
      <c r="B16" s="30"/>
      <c r="C16" s="30"/>
      <c r="D16" s="13"/>
      <c r="E16" s="14">
        <v>19</v>
      </c>
      <c r="F16" s="15">
        <v>3.8E-3</v>
      </c>
      <c r="G16" s="15">
        <v>6.6458000000000003E-2</v>
      </c>
    </row>
    <row r="17" spans="1:7" x14ac:dyDescent="0.25">
      <c r="A17" s="16" t="s">
        <v>124</v>
      </c>
      <c r="B17" s="31"/>
      <c r="C17" s="31"/>
      <c r="D17" s="17"/>
      <c r="E17" s="18">
        <v>19</v>
      </c>
      <c r="F17" s="19">
        <v>3.8E-3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156</v>
      </c>
      <c r="B19" s="32"/>
      <c r="C19" s="32"/>
      <c r="D19" s="22"/>
      <c r="E19" s="18">
        <v>19</v>
      </c>
      <c r="F19" s="19">
        <v>3.8E-3</v>
      </c>
      <c r="G19" s="20"/>
    </row>
    <row r="20" spans="1:7" x14ac:dyDescent="0.25">
      <c r="A20" s="12" t="s">
        <v>162</v>
      </c>
      <c r="B20" s="30"/>
      <c r="C20" s="30"/>
      <c r="D20" s="13"/>
      <c r="E20" s="14">
        <v>3.4588000000000002E-3</v>
      </c>
      <c r="F20" s="15">
        <v>0</v>
      </c>
      <c r="G20" s="15"/>
    </row>
    <row r="21" spans="1:7" x14ac:dyDescent="0.25">
      <c r="A21" s="12" t="s">
        <v>163</v>
      </c>
      <c r="B21" s="30"/>
      <c r="C21" s="30"/>
      <c r="D21" s="13"/>
      <c r="E21" s="14">
        <v>157.96654119999999</v>
      </c>
      <c r="F21" s="15">
        <v>3.1399999999999997E-2</v>
      </c>
      <c r="G21" s="15">
        <v>6.6458000000000003E-2</v>
      </c>
    </row>
    <row r="22" spans="1:7" x14ac:dyDescent="0.25">
      <c r="A22" s="25" t="s">
        <v>164</v>
      </c>
      <c r="B22" s="33"/>
      <c r="C22" s="33"/>
      <c r="D22" s="26"/>
      <c r="E22" s="27">
        <v>5033.04</v>
      </c>
      <c r="F22" s="28">
        <v>1</v>
      </c>
      <c r="G22" s="28"/>
    </row>
    <row r="24" spans="1:7" x14ac:dyDescent="0.25">
      <c r="E24" s="54"/>
      <c r="F24" s="54"/>
    </row>
    <row r="25" spans="1:7" x14ac:dyDescent="0.25">
      <c r="E25" s="54"/>
      <c r="F25" s="54"/>
    </row>
    <row r="27" spans="1:7" x14ac:dyDescent="0.25">
      <c r="A27" s="1" t="s">
        <v>167</v>
      </c>
    </row>
    <row r="28" spans="1:7" x14ac:dyDescent="0.25">
      <c r="A28" s="47" t="s">
        <v>168</v>
      </c>
      <c r="B28" s="34" t="s">
        <v>118</v>
      </c>
    </row>
    <row r="29" spans="1:7" x14ac:dyDescent="0.25">
      <c r="A29" t="s">
        <v>169</v>
      </c>
    </row>
    <row r="30" spans="1:7" x14ac:dyDescent="0.25">
      <c r="A30" t="s">
        <v>170</v>
      </c>
      <c r="B30" t="s">
        <v>171</v>
      </c>
      <c r="C30" t="s">
        <v>171</v>
      </c>
    </row>
    <row r="31" spans="1:7" x14ac:dyDescent="0.25">
      <c r="B31" s="48">
        <v>45322</v>
      </c>
      <c r="C31" s="48">
        <v>45351</v>
      </c>
    </row>
    <row r="32" spans="1:7" x14ac:dyDescent="0.25">
      <c r="A32" t="s">
        <v>694</v>
      </c>
      <c r="B32">
        <v>73.628799999999998</v>
      </c>
      <c r="C32">
        <v>71.319299999999998</v>
      </c>
    </row>
    <row r="34" spans="1:4" x14ac:dyDescent="0.25">
      <c r="A34" t="s">
        <v>186</v>
      </c>
      <c r="B34" s="34" t="s">
        <v>118</v>
      </c>
    </row>
    <row r="35" spans="1:4" x14ac:dyDescent="0.25">
      <c r="A35" t="s">
        <v>187</v>
      </c>
      <c r="B35" s="34" t="s">
        <v>118</v>
      </c>
    </row>
    <row r="36" spans="1:4" ht="30" customHeight="1" x14ac:dyDescent="0.25">
      <c r="A36" s="47" t="s">
        <v>188</v>
      </c>
      <c r="B36" s="34" t="s">
        <v>118</v>
      </c>
    </row>
    <row r="37" spans="1:4" ht="30" customHeight="1" x14ac:dyDescent="0.25">
      <c r="A37" s="47" t="s">
        <v>189</v>
      </c>
      <c r="B37" s="34" t="s">
        <v>118</v>
      </c>
    </row>
    <row r="38" spans="1:4" ht="30" customHeight="1" x14ac:dyDescent="0.25">
      <c r="A38" s="47" t="s">
        <v>191</v>
      </c>
      <c r="B38" s="34" t="s">
        <v>118</v>
      </c>
    </row>
    <row r="39" spans="1:4" ht="30" customHeight="1" x14ac:dyDescent="0.25">
      <c r="A39" s="47" t="s">
        <v>192</v>
      </c>
      <c r="B39" s="34" t="s">
        <v>118</v>
      </c>
    </row>
    <row r="40" spans="1:4" ht="30" customHeight="1" x14ac:dyDescent="0.25">
      <c r="A40" s="47" t="s">
        <v>193</v>
      </c>
      <c r="B40" s="49">
        <v>4806.3292907999994</v>
      </c>
    </row>
    <row r="41" spans="1:4" x14ac:dyDescent="0.25">
      <c r="A41" t="s">
        <v>194</v>
      </c>
      <c r="B41" s="34" t="s">
        <v>118</v>
      </c>
    </row>
    <row r="42" spans="1:4" x14ac:dyDescent="0.25">
      <c r="A42" t="s">
        <v>195</v>
      </c>
      <c r="B42" s="34" t="s">
        <v>118</v>
      </c>
    </row>
    <row r="44" spans="1:4" ht="69.95" customHeight="1" x14ac:dyDescent="0.25">
      <c r="A44" s="71" t="s">
        <v>205</v>
      </c>
      <c r="B44" s="71" t="s">
        <v>206</v>
      </c>
      <c r="C44" s="71" t="s">
        <v>5</v>
      </c>
      <c r="D44" s="71" t="s">
        <v>6</v>
      </c>
    </row>
    <row r="45" spans="1:4" ht="69.95" customHeight="1" x14ac:dyDescent="0.25">
      <c r="A45" s="71" t="s">
        <v>2904</v>
      </c>
      <c r="B45" s="71"/>
      <c r="C45" s="71" t="s">
        <v>107</v>
      </c>
      <c r="D4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3"/>
  <sheetViews>
    <sheetView showGridLines="0" workbookViewId="0">
      <pane ySplit="4" topLeftCell="A73" activePane="bottomLeft" state="frozen"/>
      <selection pane="bottomLeft" activeCell="A79" sqref="A79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544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545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546</v>
      </c>
      <c r="B11" s="30" t="s">
        <v>547</v>
      </c>
      <c r="C11" s="30" t="s">
        <v>216</v>
      </c>
      <c r="D11" s="13">
        <v>157000000</v>
      </c>
      <c r="E11" s="14">
        <v>151333.4</v>
      </c>
      <c r="F11" s="15">
        <v>0.13769999999999999</v>
      </c>
      <c r="G11" s="15">
        <v>7.5318999999999997E-2</v>
      </c>
    </row>
    <row r="12" spans="1:8" x14ac:dyDescent="0.25">
      <c r="A12" s="12" t="s">
        <v>548</v>
      </c>
      <c r="B12" s="30" t="s">
        <v>549</v>
      </c>
      <c r="C12" s="30" t="s">
        <v>216</v>
      </c>
      <c r="D12" s="13">
        <v>127500000</v>
      </c>
      <c r="E12" s="14">
        <v>122740.68</v>
      </c>
      <c r="F12" s="15">
        <v>0.11169999999999999</v>
      </c>
      <c r="G12" s="15">
        <v>7.5499999999999998E-2</v>
      </c>
    </row>
    <row r="13" spans="1:8" x14ac:dyDescent="0.25">
      <c r="A13" s="12" t="s">
        <v>550</v>
      </c>
      <c r="B13" s="30" t="s">
        <v>551</v>
      </c>
      <c r="C13" s="30" t="s">
        <v>216</v>
      </c>
      <c r="D13" s="13">
        <v>87500000</v>
      </c>
      <c r="E13" s="14">
        <v>83932.71</v>
      </c>
      <c r="F13" s="15">
        <v>7.6399999999999996E-2</v>
      </c>
      <c r="G13" s="15">
        <v>7.4249999999999997E-2</v>
      </c>
    </row>
    <row r="14" spans="1:8" x14ac:dyDescent="0.25">
      <c r="A14" s="12" t="s">
        <v>552</v>
      </c>
      <c r="B14" s="30" t="s">
        <v>553</v>
      </c>
      <c r="C14" s="30" t="s">
        <v>213</v>
      </c>
      <c r="D14" s="13">
        <v>83700000</v>
      </c>
      <c r="E14" s="14">
        <v>83125.820000000007</v>
      </c>
      <c r="F14" s="15">
        <v>7.5700000000000003E-2</v>
      </c>
      <c r="G14" s="15">
        <v>7.5950000000000004E-2</v>
      </c>
    </row>
    <row r="15" spans="1:8" x14ac:dyDescent="0.25">
      <c r="A15" s="12" t="s">
        <v>554</v>
      </c>
      <c r="B15" s="30" t="s">
        <v>555</v>
      </c>
      <c r="C15" s="30" t="s">
        <v>216</v>
      </c>
      <c r="D15" s="13">
        <v>82000000</v>
      </c>
      <c r="E15" s="14">
        <v>79337.87</v>
      </c>
      <c r="F15" s="15">
        <v>7.22E-2</v>
      </c>
      <c r="G15" s="15">
        <v>7.4149999999999994E-2</v>
      </c>
    </row>
    <row r="16" spans="1:8" x14ac:dyDescent="0.25">
      <c r="A16" s="12" t="s">
        <v>556</v>
      </c>
      <c r="B16" s="30" t="s">
        <v>557</v>
      </c>
      <c r="C16" s="30" t="s">
        <v>216</v>
      </c>
      <c r="D16" s="13">
        <v>75000000</v>
      </c>
      <c r="E16" s="14">
        <v>72500.55</v>
      </c>
      <c r="F16" s="15">
        <v>6.6000000000000003E-2</v>
      </c>
      <c r="G16" s="15">
        <v>7.4273000000000006E-2</v>
      </c>
    </row>
    <row r="17" spans="1:7" x14ac:dyDescent="0.25">
      <c r="A17" s="12" t="s">
        <v>558</v>
      </c>
      <c r="B17" s="30" t="s">
        <v>559</v>
      </c>
      <c r="C17" s="30" t="s">
        <v>216</v>
      </c>
      <c r="D17" s="13">
        <v>50500000</v>
      </c>
      <c r="E17" s="14">
        <v>51729.120000000003</v>
      </c>
      <c r="F17" s="15">
        <v>4.7100000000000003E-2</v>
      </c>
      <c r="G17" s="15">
        <v>7.3749999999999996E-2</v>
      </c>
    </row>
    <row r="18" spans="1:7" x14ac:dyDescent="0.25">
      <c r="A18" s="12" t="s">
        <v>560</v>
      </c>
      <c r="B18" s="30" t="s">
        <v>561</v>
      </c>
      <c r="C18" s="30" t="s">
        <v>216</v>
      </c>
      <c r="D18" s="13">
        <v>50000000</v>
      </c>
      <c r="E18" s="14">
        <v>47961.2</v>
      </c>
      <c r="F18" s="15">
        <v>4.3700000000000003E-2</v>
      </c>
      <c r="G18" s="15">
        <v>7.535E-2</v>
      </c>
    </row>
    <row r="19" spans="1:7" x14ac:dyDescent="0.25">
      <c r="A19" s="12" t="s">
        <v>562</v>
      </c>
      <c r="B19" s="30" t="s">
        <v>563</v>
      </c>
      <c r="C19" s="30" t="s">
        <v>216</v>
      </c>
      <c r="D19" s="13">
        <v>39500000</v>
      </c>
      <c r="E19" s="14">
        <v>40508.47</v>
      </c>
      <c r="F19" s="15">
        <v>3.6900000000000002E-2</v>
      </c>
      <c r="G19" s="15">
        <v>7.3749999999999996E-2</v>
      </c>
    </row>
    <row r="20" spans="1:7" x14ac:dyDescent="0.25">
      <c r="A20" s="12" t="s">
        <v>564</v>
      </c>
      <c r="B20" s="30" t="s">
        <v>565</v>
      </c>
      <c r="C20" s="30" t="s">
        <v>216</v>
      </c>
      <c r="D20" s="13">
        <v>38000000</v>
      </c>
      <c r="E20" s="14">
        <v>36527.54</v>
      </c>
      <c r="F20" s="15">
        <v>3.32E-2</v>
      </c>
      <c r="G20" s="15">
        <v>7.5029999999999999E-2</v>
      </c>
    </row>
    <row r="21" spans="1:7" x14ac:dyDescent="0.25">
      <c r="A21" s="12" t="s">
        <v>566</v>
      </c>
      <c r="B21" s="30" t="s">
        <v>567</v>
      </c>
      <c r="C21" s="30" t="s">
        <v>216</v>
      </c>
      <c r="D21" s="13">
        <v>28000000</v>
      </c>
      <c r="E21" s="14">
        <v>27168.959999999999</v>
      </c>
      <c r="F21" s="15">
        <v>2.47E-2</v>
      </c>
      <c r="G21" s="15">
        <v>7.4522000000000005E-2</v>
      </c>
    </row>
    <row r="22" spans="1:7" x14ac:dyDescent="0.25">
      <c r="A22" s="12" t="s">
        <v>568</v>
      </c>
      <c r="B22" s="30" t="s">
        <v>569</v>
      </c>
      <c r="C22" s="30" t="s">
        <v>216</v>
      </c>
      <c r="D22" s="13">
        <v>25000000</v>
      </c>
      <c r="E22" s="14">
        <v>25408.35</v>
      </c>
      <c r="F22" s="15">
        <v>2.3099999999999999E-2</v>
      </c>
      <c r="G22" s="15">
        <v>7.5399999999999995E-2</v>
      </c>
    </row>
    <row r="23" spans="1:7" x14ac:dyDescent="0.25">
      <c r="A23" s="12" t="s">
        <v>570</v>
      </c>
      <c r="B23" s="30" t="s">
        <v>571</v>
      </c>
      <c r="C23" s="30" t="s">
        <v>216</v>
      </c>
      <c r="D23" s="13">
        <v>14000000</v>
      </c>
      <c r="E23" s="14">
        <v>13565.27</v>
      </c>
      <c r="F23" s="15">
        <v>1.23E-2</v>
      </c>
      <c r="G23" s="15">
        <v>7.4522000000000005E-2</v>
      </c>
    </row>
    <row r="24" spans="1:7" x14ac:dyDescent="0.25">
      <c r="A24" s="12" t="s">
        <v>572</v>
      </c>
      <c r="B24" s="30" t="s">
        <v>573</v>
      </c>
      <c r="C24" s="30" t="s">
        <v>216</v>
      </c>
      <c r="D24" s="13">
        <v>10000000</v>
      </c>
      <c r="E24" s="14">
        <v>9903.41</v>
      </c>
      <c r="F24" s="15">
        <v>8.9999999999999993E-3</v>
      </c>
      <c r="G24" s="15">
        <v>7.5399999999999995E-2</v>
      </c>
    </row>
    <row r="25" spans="1:7" x14ac:dyDescent="0.25">
      <c r="A25" s="12" t="s">
        <v>574</v>
      </c>
      <c r="B25" s="30" t="s">
        <v>575</v>
      </c>
      <c r="C25" s="30" t="s">
        <v>216</v>
      </c>
      <c r="D25" s="13">
        <v>8500000</v>
      </c>
      <c r="E25" s="14">
        <v>8151.12</v>
      </c>
      <c r="F25" s="15">
        <v>7.4000000000000003E-3</v>
      </c>
      <c r="G25" s="15">
        <v>7.4099999999999999E-2</v>
      </c>
    </row>
    <row r="26" spans="1:7" x14ac:dyDescent="0.25">
      <c r="A26" s="12" t="s">
        <v>576</v>
      </c>
      <c r="B26" s="30" t="s">
        <v>577</v>
      </c>
      <c r="C26" s="30" t="s">
        <v>216</v>
      </c>
      <c r="D26" s="13">
        <v>6500000</v>
      </c>
      <c r="E26" s="14">
        <v>6736.02</v>
      </c>
      <c r="F26" s="15">
        <v>6.1000000000000004E-3</v>
      </c>
      <c r="G26" s="15">
        <v>7.4399999999999994E-2</v>
      </c>
    </row>
    <row r="27" spans="1:7" x14ac:dyDescent="0.25">
      <c r="A27" s="12" t="s">
        <v>578</v>
      </c>
      <c r="B27" s="30" t="s">
        <v>579</v>
      </c>
      <c r="C27" s="30" t="s">
        <v>216</v>
      </c>
      <c r="D27" s="13">
        <v>6000000</v>
      </c>
      <c r="E27" s="14">
        <v>6262.87</v>
      </c>
      <c r="F27" s="15">
        <v>5.7000000000000002E-3</v>
      </c>
      <c r="G27" s="15">
        <v>7.4399999999999994E-2</v>
      </c>
    </row>
    <row r="28" spans="1:7" x14ac:dyDescent="0.25">
      <c r="A28" s="12" t="s">
        <v>580</v>
      </c>
      <c r="B28" s="30" t="s">
        <v>581</v>
      </c>
      <c r="C28" s="30" t="s">
        <v>216</v>
      </c>
      <c r="D28" s="13">
        <v>5500000</v>
      </c>
      <c r="E28" s="14">
        <v>5704</v>
      </c>
      <c r="F28" s="15">
        <v>5.1999999999999998E-3</v>
      </c>
      <c r="G28" s="15">
        <v>7.4099999999999999E-2</v>
      </c>
    </row>
    <row r="29" spans="1:7" x14ac:dyDescent="0.25">
      <c r="A29" s="12" t="s">
        <v>582</v>
      </c>
      <c r="B29" s="30" t="s">
        <v>583</v>
      </c>
      <c r="C29" s="30" t="s">
        <v>216</v>
      </c>
      <c r="D29" s="13">
        <v>4500000</v>
      </c>
      <c r="E29" s="14">
        <v>4663.26</v>
      </c>
      <c r="F29" s="15">
        <v>4.1999999999999997E-3</v>
      </c>
      <c r="G29" s="15">
        <v>7.4399999999999994E-2</v>
      </c>
    </row>
    <row r="30" spans="1:7" x14ac:dyDescent="0.25">
      <c r="A30" s="12" t="s">
        <v>584</v>
      </c>
      <c r="B30" s="30" t="s">
        <v>585</v>
      </c>
      <c r="C30" s="30" t="s">
        <v>216</v>
      </c>
      <c r="D30" s="13">
        <v>3500000</v>
      </c>
      <c r="E30" s="14">
        <v>3478.35</v>
      </c>
      <c r="F30" s="15">
        <v>3.2000000000000002E-3</v>
      </c>
      <c r="G30" s="15">
        <v>7.5399999999999995E-2</v>
      </c>
    </row>
    <row r="31" spans="1:7" x14ac:dyDescent="0.25">
      <c r="A31" s="12" t="s">
        <v>586</v>
      </c>
      <c r="B31" s="30" t="s">
        <v>587</v>
      </c>
      <c r="C31" s="30" t="s">
        <v>216</v>
      </c>
      <c r="D31" s="13">
        <v>1200000</v>
      </c>
      <c r="E31" s="14">
        <v>1204.26</v>
      </c>
      <c r="F31" s="15">
        <v>1.1000000000000001E-3</v>
      </c>
      <c r="G31" s="15">
        <v>7.4749999999999997E-2</v>
      </c>
    </row>
    <row r="32" spans="1:7" x14ac:dyDescent="0.25">
      <c r="A32" s="12" t="s">
        <v>588</v>
      </c>
      <c r="B32" s="30" t="s">
        <v>589</v>
      </c>
      <c r="C32" s="30" t="s">
        <v>213</v>
      </c>
      <c r="D32" s="13">
        <v>1000000</v>
      </c>
      <c r="E32" s="14">
        <v>1041.5999999999999</v>
      </c>
      <c r="F32" s="15">
        <v>8.9999999999999998E-4</v>
      </c>
      <c r="G32" s="15">
        <v>7.4700000000000003E-2</v>
      </c>
    </row>
    <row r="33" spans="1:7" x14ac:dyDescent="0.25">
      <c r="A33" s="12" t="s">
        <v>590</v>
      </c>
      <c r="B33" s="30" t="s">
        <v>591</v>
      </c>
      <c r="C33" s="30" t="s">
        <v>216</v>
      </c>
      <c r="D33" s="13">
        <v>1000000</v>
      </c>
      <c r="E33" s="14">
        <v>1003.99</v>
      </c>
      <c r="F33" s="15">
        <v>8.9999999999999998E-4</v>
      </c>
      <c r="G33" s="15">
        <v>7.4099999999999999E-2</v>
      </c>
    </row>
    <row r="34" spans="1:7" x14ac:dyDescent="0.25">
      <c r="A34" s="12" t="s">
        <v>592</v>
      </c>
      <c r="B34" s="30" t="s">
        <v>593</v>
      </c>
      <c r="C34" s="30" t="s">
        <v>216</v>
      </c>
      <c r="D34" s="13">
        <v>1000000</v>
      </c>
      <c r="E34" s="14">
        <v>975.47</v>
      </c>
      <c r="F34" s="15">
        <v>8.9999999999999998E-4</v>
      </c>
      <c r="G34" s="15">
        <v>7.4399999999999994E-2</v>
      </c>
    </row>
    <row r="35" spans="1:7" x14ac:dyDescent="0.25">
      <c r="A35" s="12" t="s">
        <v>594</v>
      </c>
      <c r="B35" s="30" t="s">
        <v>595</v>
      </c>
      <c r="C35" s="30" t="s">
        <v>216</v>
      </c>
      <c r="D35" s="13">
        <v>500000</v>
      </c>
      <c r="E35" s="14">
        <v>498.83</v>
      </c>
      <c r="F35" s="15">
        <v>5.0000000000000001E-4</v>
      </c>
      <c r="G35" s="15">
        <v>7.4199000000000001E-2</v>
      </c>
    </row>
    <row r="36" spans="1:7" x14ac:dyDescent="0.25">
      <c r="A36" s="16" t="s">
        <v>124</v>
      </c>
      <c r="B36" s="31"/>
      <c r="C36" s="31"/>
      <c r="D36" s="17"/>
      <c r="E36" s="18">
        <v>885463.12</v>
      </c>
      <c r="F36" s="19">
        <v>0.80579999999999996</v>
      </c>
      <c r="G36" s="20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16" t="s">
        <v>444</v>
      </c>
      <c r="B38" s="30"/>
      <c r="C38" s="30"/>
      <c r="D38" s="13"/>
      <c r="E38" s="14"/>
      <c r="F38" s="15"/>
      <c r="G38" s="15"/>
    </row>
    <row r="39" spans="1:7" x14ac:dyDescent="0.25">
      <c r="A39" s="12" t="s">
        <v>596</v>
      </c>
      <c r="B39" s="30" t="s">
        <v>597</v>
      </c>
      <c r="C39" s="30" t="s">
        <v>123</v>
      </c>
      <c r="D39" s="13">
        <v>168500000</v>
      </c>
      <c r="E39" s="14">
        <v>162752.79999999999</v>
      </c>
      <c r="F39" s="15">
        <v>0.14810000000000001</v>
      </c>
      <c r="G39" s="15">
        <v>7.2376229136000003E-2</v>
      </c>
    </row>
    <row r="40" spans="1:7" x14ac:dyDescent="0.25">
      <c r="A40" s="16" t="s">
        <v>124</v>
      </c>
      <c r="B40" s="31"/>
      <c r="C40" s="31"/>
      <c r="D40" s="17"/>
      <c r="E40" s="18">
        <v>162752.79999999999</v>
      </c>
      <c r="F40" s="19">
        <v>0.14810000000000001</v>
      </c>
      <c r="G40" s="20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6" t="s">
        <v>290</v>
      </c>
      <c r="B42" s="30"/>
      <c r="C42" s="30"/>
      <c r="D42" s="13"/>
      <c r="E42" s="14"/>
      <c r="F42" s="15"/>
      <c r="G42" s="15"/>
    </row>
    <row r="43" spans="1:7" x14ac:dyDescent="0.25">
      <c r="A43" s="16" t="s">
        <v>124</v>
      </c>
      <c r="B43" s="30"/>
      <c r="C43" s="30"/>
      <c r="D43" s="13"/>
      <c r="E43" s="35" t="s">
        <v>118</v>
      </c>
      <c r="F43" s="36" t="s">
        <v>118</v>
      </c>
      <c r="G43" s="15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6" t="s">
        <v>291</v>
      </c>
      <c r="B45" s="30"/>
      <c r="C45" s="30"/>
      <c r="D45" s="13"/>
      <c r="E45" s="14"/>
      <c r="F45" s="15"/>
      <c r="G45" s="15"/>
    </row>
    <row r="46" spans="1:7" x14ac:dyDescent="0.25">
      <c r="A46" s="16" t="s">
        <v>124</v>
      </c>
      <c r="B46" s="30"/>
      <c r="C46" s="30"/>
      <c r="D46" s="13"/>
      <c r="E46" s="35" t="s">
        <v>118</v>
      </c>
      <c r="F46" s="36" t="s">
        <v>118</v>
      </c>
      <c r="G46" s="15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156</v>
      </c>
      <c r="B48" s="32"/>
      <c r="C48" s="32"/>
      <c r="D48" s="22"/>
      <c r="E48" s="18">
        <v>1048215.92</v>
      </c>
      <c r="F48" s="19">
        <v>0.95389999999999997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6" t="s">
        <v>160</v>
      </c>
      <c r="B51" s="30"/>
      <c r="C51" s="30"/>
      <c r="D51" s="13"/>
      <c r="E51" s="14"/>
      <c r="F51" s="15"/>
      <c r="G51" s="15"/>
    </row>
    <row r="52" spans="1:7" x14ac:dyDescent="0.25">
      <c r="A52" s="12" t="s">
        <v>161</v>
      </c>
      <c r="B52" s="30"/>
      <c r="C52" s="30"/>
      <c r="D52" s="13"/>
      <c r="E52" s="14">
        <v>4869.1099999999997</v>
      </c>
      <c r="F52" s="15">
        <v>4.4000000000000003E-3</v>
      </c>
      <c r="G52" s="15">
        <v>6.6458000000000003E-2</v>
      </c>
    </row>
    <row r="53" spans="1:7" x14ac:dyDescent="0.25">
      <c r="A53" s="16" t="s">
        <v>124</v>
      </c>
      <c r="B53" s="31"/>
      <c r="C53" s="31"/>
      <c r="D53" s="17"/>
      <c r="E53" s="18">
        <v>4869.1099999999997</v>
      </c>
      <c r="F53" s="19">
        <v>4.4000000000000003E-3</v>
      </c>
      <c r="G53" s="20"/>
    </row>
    <row r="54" spans="1:7" x14ac:dyDescent="0.25">
      <c r="A54" s="12"/>
      <c r="B54" s="30"/>
      <c r="C54" s="30"/>
      <c r="D54" s="13"/>
      <c r="E54" s="14"/>
      <c r="F54" s="15"/>
      <c r="G54" s="15"/>
    </row>
    <row r="55" spans="1:7" x14ac:dyDescent="0.25">
      <c r="A55" s="21" t="s">
        <v>156</v>
      </c>
      <c r="B55" s="32"/>
      <c r="C55" s="32"/>
      <c r="D55" s="22"/>
      <c r="E55" s="18">
        <v>4869.1099999999997</v>
      </c>
      <c r="F55" s="19">
        <v>4.4000000000000003E-3</v>
      </c>
      <c r="G55" s="20"/>
    </row>
    <row r="56" spans="1:7" x14ac:dyDescent="0.25">
      <c r="A56" s="12" t="s">
        <v>162</v>
      </c>
      <c r="B56" s="30"/>
      <c r="C56" s="30"/>
      <c r="D56" s="13"/>
      <c r="E56" s="14">
        <v>33585.100049300003</v>
      </c>
      <c r="F56" s="15">
        <v>3.0567E-2</v>
      </c>
      <c r="G56" s="15"/>
    </row>
    <row r="57" spans="1:7" x14ac:dyDescent="0.25">
      <c r="A57" s="12" t="s">
        <v>163</v>
      </c>
      <c r="B57" s="30"/>
      <c r="C57" s="30"/>
      <c r="D57" s="13"/>
      <c r="E57" s="14">
        <v>12050.7699507</v>
      </c>
      <c r="F57" s="15">
        <v>1.1133000000000001E-2</v>
      </c>
      <c r="G57" s="15">
        <v>6.6458000000000003E-2</v>
      </c>
    </row>
    <row r="58" spans="1:7" x14ac:dyDescent="0.25">
      <c r="A58" s="25" t="s">
        <v>164</v>
      </c>
      <c r="B58" s="33"/>
      <c r="C58" s="33"/>
      <c r="D58" s="26"/>
      <c r="E58" s="27">
        <v>1098720.8999999999</v>
      </c>
      <c r="F58" s="28">
        <v>1</v>
      </c>
      <c r="G58" s="28"/>
    </row>
    <row r="60" spans="1:7" x14ac:dyDescent="0.25">
      <c r="A60" s="1" t="s">
        <v>166</v>
      </c>
    </row>
    <row r="63" spans="1:7" x14ac:dyDescent="0.25">
      <c r="A63" s="1" t="s">
        <v>167</v>
      </c>
    </row>
    <row r="64" spans="1:7" x14ac:dyDescent="0.25">
      <c r="A64" s="47" t="s">
        <v>168</v>
      </c>
      <c r="B64" s="34" t="s">
        <v>118</v>
      </c>
    </row>
    <row r="65" spans="1:5" x14ac:dyDescent="0.25">
      <c r="A65" t="s">
        <v>169</v>
      </c>
    </row>
    <row r="66" spans="1:5" x14ac:dyDescent="0.25">
      <c r="A66" t="s">
        <v>298</v>
      </c>
      <c r="B66" t="s">
        <v>171</v>
      </c>
      <c r="C66" t="s">
        <v>171</v>
      </c>
    </row>
    <row r="67" spans="1:5" x14ac:dyDescent="0.25">
      <c r="B67" s="48">
        <v>45322</v>
      </c>
      <c r="C67" s="48">
        <v>45351</v>
      </c>
    </row>
    <row r="68" spans="1:5" x14ac:dyDescent="0.25">
      <c r="A68" t="s">
        <v>299</v>
      </c>
      <c r="B68">
        <v>1112.5634</v>
      </c>
      <c r="C68">
        <v>1128.3004000000001</v>
      </c>
      <c r="E68" s="2"/>
    </row>
    <row r="69" spans="1:5" x14ac:dyDescent="0.25">
      <c r="E69" s="2"/>
    </row>
    <row r="70" spans="1:5" x14ac:dyDescent="0.25">
      <c r="A70" t="s">
        <v>186</v>
      </c>
      <c r="B70" s="34" t="s">
        <v>118</v>
      </c>
    </row>
    <row r="71" spans="1:5" x14ac:dyDescent="0.25">
      <c r="A71" t="s">
        <v>187</v>
      </c>
      <c r="B71" s="34" t="s">
        <v>118</v>
      </c>
    </row>
    <row r="72" spans="1:5" ht="30" customHeight="1" x14ac:dyDescent="0.25">
      <c r="A72" s="47" t="s">
        <v>188</v>
      </c>
      <c r="B72" s="34" t="s">
        <v>118</v>
      </c>
    </row>
    <row r="73" spans="1:5" ht="30" customHeight="1" x14ac:dyDescent="0.25">
      <c r="A73" s="47" t="s">
        <v>189</v>
      </c>
      <c r="B73" s="34" t="s">
        <v>118</v>
      </c>
    </row>
    <row r="74" spans="1:5" x14ac:dyDescent="0.25">
      <c r="A74" t="s">
        <v>190</v>
      </c>
      <c r="B74" s="49">
        <f>+B88</f>
        <v>7.8940758080457938</v>
      </c>
    </row>
    <row r="75" spans="1:5" ht="45" customHeight="1" x14ac:dyDescent="0.25">
      <c r="A75" s="47" t="s">
        <v>191</v>
      </c>
      <c r="B75" s="34" t="s">
        <v>118</v>
      </c>
    </row>
    <row r="76" spans="1:5" ht="30" customHeight="1" x14ac:dyDescent="0.25">
      <c r="A76" s="47" t="s">
        <v>192</v>
      </c>
      <c r="B76" s="34" t="s">
        <v>118</v>
      </c>
    </row>
    <row r="77" spans="1:5" ht="30" customHeight="1" x14ac:dyDescent="0.25">
      <c r="A77" s="47" t="s">
        <v>193</v>
      </c>
      <c r="B77" s="49">
        <v>430959.80108160002</v>
      </c>
    </row>
    <row r="78" spans="1:5" x14ac:dyDescent="0.25">
      <c r="A78" t="s">
        <v>194</v>
      </c>
      <c r="B78" s="34" t="s">
        <v>118</v>
      </c>
    </row>
    <row r="79" spans="1:5" x14ac:dyDescent="0.25">
      <c r="A79" t="s">
        <v>195</v>
      </c>
      <c r="B79" s="34" t="s">
        <v>118</v>
      </c>
    </row>
    <row r="81" spans="1:4" x14ac:dyDescent="0.25">
      <c r="A81" t="s">
        <v>196</v>
      </c>
    </row>
    <row r="82" spans="1:4" ht="30" customHeight="1" x14ac:dyDescent="0.25">
      <c r="A82" s="55" t="s">
        <v>197</v>
      </c>
      <c r="B82" s="56" t="s">
        <v>598</v>
      </c>
    </row>
    <row r="83" spans="1:4" x14ac:dyDescent="0.25">
      <c r="A83" s="55" t="s">
        <v>199</v>
      </c>
      <c r="B83" s="55" t="s">
        <v>301</v>
      </c>
    </row>
    <row r="84" spans="1:4" x14ac:dyDescent="0.25">
      <c r="A84" s="55"/>
      <c r="B84" s="55"/>
    </row>
    <row r="85" spans="1:4" x14ac:dyDescent="0.25">
      <c r="A85" s="55" t="s">
        <v>201</v>
      </c>
      <c r="B85" s="57">
        <v>7.4366013868212439</v>
      </c>
    </row>
    <row r="86" spans="1:4" x14ac:dyDescent="0.25">
      <c r="A86" s="55"/>
      <c r="B86" s="55"/>
    </row>
    <row r="87" spans="1:4" x14ac:dyDescent="0.25">
      <c r="A87" s="55" t="s">
        <v>202</v>
      </c>
      <c r="B87" s="58">
        <v>6.0648999999999997</v>
      </c>
    </row>
    <row r="88" spans="1:4" x14ac:dyDescent="0.25">
      <c r="A88" s="55" t="s">
        <v>203</v>
      </c>
      <c r="B88" s="58">
        <v>7.8940758080457938</v>
      </c>
    </row>
    <row r="89" spans="1:4" x14ac:dyDescent="0.25">
      <c r="A89" s="55"/>
      <c r="B89" s="55"/>
    </row>
    <row r="90" spans="1:4" x14ac:dyDescent="0.25">
      <c r="A90" s="55" t="s">
        <v>204</v>
      </c>
      <c r="B90" s="59">
        <v>45351</v>
      </c>
    </row>
    <row r="92" spans="1:4" ht="69.95" customHeight="1" x14ac:dyDescent="0.25">
      <c r="A92" s="71" t="s">
        <v>205</v>
      </c>
      <c r="B92" s="71" t="s">
        <v>206</v>
      </c>
      <c r="C92" s="71" t="s">
        <v>5</v>
      </c>
      <c r="D92" s="71" t="s">
        <v>6</v>
      </c>
    </row>
    <row r="93" spans="1:4" ht="69.95" customHeight="1" x14ac:dyDescent="0.25">
      <c r="A93" s="71" t="s">
        <v>598</v>
      </c>
      <c r="B93" s="71"/>
      <c r="C93" s="71" t="s">
        <v>18</v>
      </c>
      <c r="D9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72" activePane="bottomLeft" state="frozen"/>
      <selection pane="bottomLeft" activeCell="A74" sqref="A74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599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600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601</v>
      </c>
      <c r="B11" s="30" t="s">
        <v>602</v>
      </c>
      <c r="C11" s="30" t="s">
        <v>227</v>
      </c>
      <c r="D11" s="13">
        <v>53500000</v>
      </c>
      <c r="E11" s="14">
        <v>53933.67</v>
      </c>
      <c r="F11" s="15">
        <v>9.7699999999999995E-2</v>
      </c>
      <c r="G11" s="15">
        <v>7.4149000000000007E-2</v>
      </c>
    </row>
    <row r="12" spans="1:8" x14ac:dyDescent="0.25">
      <c r="A12" s="12" t="s">
        <v>603</v>
      </c>
      <c r="B12" s="30" t="s">
        <v>604</v>
      </c>
      <c r="C12" s="30" t="s">
        <v>216</v>
      </c>
      <c r="D12" s="13">
        <v>40500000</v>
      </c>
      <c r="E12" s="14">
        <v>41019.82</v>
      </c>
      <c r="F12" s="15">
        <v>7.4300000000000005E-2</v>
      </c>
      <c r="G12" s="15">
        <v>7.3400000000000007E-2</v>
      </c>
    </row>
    <row r="13" spans="1:8" x14ac:dyDescent="0.25">
      <c r="A13" s="12" t="s">
        <v>605</v>
      </c>
      <c r="B13" s="30" t="s">
        <v>606</v>
      </c>
      <c r="C13" s="30" t="s">
        <v>216</v>
      </c>
      <c r="D13" s="13">
        <v>37700000</v>
      </c>
      <c r="E13" s="14">
        <v>37852.46</v>
      </c>
      <c r="F13" s="15">
        <v>6.8599999999999994E-2</v>
      </c>
      <c r="G13" s="15">
        <v>7.5148999999999994E-2</v>
      </c>
    </row>
    <row r="14" spans="1:8" x14ac:dyDescent="0.25">
      <c r="A14" s="12" t="s">
        <v>607</v>
      </c>
      <c r="B14" s="30" t="s">
        <v>608</v>
      </c>
      <c r="C14" s="30" t="s">
        <v>216</v>
      </c>
      <c r="D14" s="13">
        <v>37500000</v>
      </c>
      <c r="E14" s="14">
        <v>37585.760000000002</v>
      </c>
      <c r="F14" s="15">
        <v>6.8099999999999994E-2</v>
      </c>
      <c r="G14" s="15">
        <v>7.4998999999999996E-2</v>
      </c>
    </row>
    <row r="15" spans="1:8" x14ac:dyDescent="0.25">
      <c r="A15" s="12" t="s">
        <v>609</v>
      </c>
      <c r="B15" s="30" t="s">
        <v>610</v>
      </c>
      <c r="C15" s="30" t="s">
        <v>216</v>
      </c>
      <c r="D15" s="13">
        <v>37000000</v>
      </c>
      <c r="E15" s="14">
        <v>37067.9</v>
      </c>
      <c r="F15" s="15">
        <v>6.7199999999999996E-2</v>
      </c>
      <c r="G15" s="15">
        <v>7.4372999999999995E-2</v>
      </c>
    </row>
    <row r="16" spans="1:8" x14ac:dyDescent="0.25">
      <c r="A16" s="12" t="s">
        <v>611</v>
      </c>
      <c r="B16" s="30" t="s">
        <v>612</v>
      </c>
      <c r="C16" s="30" t="s">
        <v>227</v>
      </c>
      <c r="D16" s="13">
        <v>35000000</v>
      </c>
      <c r="E16" s="14">
        <v>35128.28</v>
      </c>
      <c r="F16" s="15">
        <v>6.3600000000000004E-2</v>
      </c>
      <c r="G16" s="15">
        <v>7.4611999999999998E-2</v>
      </c>
    </row>
    <row r="17" spans="1:7" x14ac:dyDescent="0.25">
      <c r="A17" s="12" t="s">
        <v>613</v>
      </c>
      <c r="B17" s="30" t="s">
        <v>614</v>
      </c>
      <c r="C17" s="30" t="s">
        <v>216</v>
      </c>
      <c r="D17" s="13">
        <v>35000000</v>
      </c>
      <c r="E17" s="14">
        <v>35108.71</v>
      </c>
      <c r="F17" s="15">
        <v>6.3600000000000004E-2</v>
      </c>
      <c r="G17" s="15">
        <v>7.3899999999999993E-2</v>
      </c>
    </row>
    <row r="18" spans="1:7" x14ac:dyDescent="0.25">
      <c r="A18" s="12" t="s">
        <v>615</v>
      </c>
      <c r="B18" s="30" t="s">
        <v>616</v>
      </c>
      <c r="C18" s="30" t="s">
        <v>216</v>
      </c>
      <c r="D18" s="13">
        <v>35000000</v>
      </c>
      <c r="E18" s="14">
        <v>35099.86</v>
      </c>
      <c r="F18" s="15">
        <v>6.3600000000000004E-2</v>
      </c>
      <c r="G18" s="15">
        <v>7.4803999999999995E-2</v>
      </c>
    </row>
    <row r="19" spans="1:7" x14ac:dyDescent="0.25">
      <c r="A19" s="12" t="s">
        <v>617</v>
      </c>
      <c r="B19" s="30" t="s">
        <v>618</v>
      </c>
      <c r="C19" s="30" t="s">
        <v>216</v>
      </c>
      <c r="D19" s="13">
        <v>29500000</v>
      </c>
      <c r="E19" s="14">
        <v>30087.200000000001</v>
      </c>
      <c r="F19" s="15">
        <v>5.45E-2</v>
      </c>
      <c r="G19" s="15">
        <v>7.4371999999999994E-2</v>
      </c>
    </row>
    <row r="20" spans="1:7" x14ac:dyDescent="0.25">
      <c r="A20" s="12" t="s">
        <v>546</v>
      </c>
      <c r="B20" s="30" t="s">
        <v>547</v>
      </c>
      <c r="C20" s="30" t="s">
        <v>216</v>
      </c>
      <c r="D20" s="13">
        <v>24000000</v>
      </c>
      <c r="E20" s="14">
        <v>23133.77</v>
      </c>
      <c r="F20" s="15">
        <v>4.19E-2</v>
      </c>
      <c r="G20" s="15">
        <v>7.5318999999999997E-2</v>
      </c>
    </row>
    <row r="21" spans="1:7" x14ac:dyDescent="0.25">
      <c r="A21" s="12" t="s">
        <v>619</v>
      </c>
      <c r="B21" s="30" t="s">
        <v>620</v>
      </c>
      <c r="C21" s="30" t="s">
        <v>216</v>
      </c>
      <c r="D21" s="13">
        <v>16000000</v>
      </c>
      <c r="E21" s="14">
        <v>16188.72</v>
      </c>
      <c r="F21" s="15">
        <v>2.93E-2</v>
      </c>
      <c r="G21" s="15">
        <v>7.5148999999999994E-2</v>
      </c>
    </row>
    <row r="22" spans="1:7" x14ac:dyDescent="0.25">
      <c r="A22" s="12" t="s">
        <v>621</v>
      </c>
      <c r="B22" s="30" t="s">
        <v>622</v>
      </c>
      <c r="C22" s="30" t="s">
        <v>216</v>
      </c>
      <c r="D22" s="13">
        <v>15000000</v>
      </c>
      <c r="E22" s="14">
        <v>15431.88</v>
      </c>
      <c r="F22" s="15">
        <v>2.8000000000000001E-2</v>
      </c>
      <c r="G22" s="15">
        <v>7.4200000000000002E-2</v>
      </c>
    </row>
    <row r="23" spans="1:7" x14ac:dyDescent="0.25">
      <c r="A23" s="12" t="s">
        <v>623</v>
      </c>
      <c r="B23" s="30" t="s">
        <v>624</v>
      </c>
      <c r="C23" s="30" t="s">
        <v>216</v>
      </c>
      <c r="D23" s="13">
        <v>15000000</v>
      </c>
      <c r="E23" s="14">
        <v>15196.32</v>
      </c>
      <c r="F23" s="15">
        <v>2.75E-2</v>
      </c>
      <c r="G23" s="15">
        <v>7.4803999999999995E-2</v>
      </c>
    </row>
    <row r="24" spans="1:7" x14ac:dyDescent="0.25">
      <c r="A24" s="12" t="s">
        <v>548</v>
      </c>
      <c r="B24" s="30" t="s">
        <v>549</v>
      </c>
      <c r="C24" s="30" t="s">
        <v>216</v>
      </c>
      <c r="D24" s="13">
        <v>12500000</v>
      </c>
      <c r="E24" s="14">
        <v>12033.4</v>
      </c>
      <c r="F24" s="15">
        <v>2.18E-2</v>
      </c>
      <c r="G24" s="15">
        <v>7.5499999999999998E-2</v>
      </c>
    </row>
    <row r="25" spans="1:7" x14ac:dyDescent="0.25">
      <c r="A25" s="12" t="s">
        <v>625</v>
      </c>
      <c r="B25" s="30" t="s">
        <v>626</v>
      </c>
      <c r="C25" s="30" t="s">
        <v>216</v>
      </c>
      <c r="D25" s="13">
        <v>10000000</v>
      </c>
      <c r="E25" s="14">
        <v>10194.06</v>
      </c>
      <c r="F25" s="15">
        <v>1.8499999999999999E-2</v>
      </c>
      <c r="G25" s="15">
        <v>7.5148999999999994E-2</v>
      </c>
    </row>
    <row r="26" spans="1:7" x14ac:dyDescent="0.25">
      <c r="A26" s="12" t="s">
        <v>627</v>
      </c>
      <c r="B26" s="30" t="s">
        <v>628</v>
      </c>
      <c r="C26" s="30" t="s">
        <v>216</v>
      </c>
      <c r="D26" s="13">
        <v>9000000</v>
      </c>
      <c r="E26" s="14">
        <v>9122.92</v>
      </c>
      <c r="F26" s="15">
        <v>1.6500000000000001E-2</v>
      </c>
      <c r="G26" s="15">
        <v>7.4273000000000006E-2</v>
      </c>
    </row>
    <row r="27" spans="1:7" x14ac:dyDescent="0.25">
      <c r="A27" s="12" t="s">
        <v>629</v>
      </c>
      <c r="B27" s="30" t="s">
        <v>630</v>
      </c>
      <c r="C27" s="30" t="s">
        <v>216</v>
      </c>
      <c r="D27" s="13">
        <v>8000000</v>
      </c>
      <c r="E27" s="14">
        <v>8002.06</v>
      </c>
      <c r="F27" s="15">
        <v>1.4500000000000001E-2</v>
      </c>
      <c r="G27" s="15">
        <v>7.4248999999999996E-2</v>
      </c>
    </row>
    <row r="28" spans="1:7" x14ac:dyDescent="0.25">
      <c r="A28" s="12" t="s">
        <v>631</v>
      </c>
      <c r="B28" s="30" t="s">
        <v>632</v>
      </c>
      <c r="C28" s="30" t="s">
        <v>216</v>
      </c>
      <c r="D28" s="13">
        <v>3000000</v>
      </c>
      <c r="E28" s="14">
        <v>3207.64</v>
      </c>
      <c r="F28" s="15">
        <v>5.7999999999999996E-3</v>
      </c>
      <c r="G28" s="15">
        <v>7.4200000000000002E-2</v>
      </c>
    </row>
    <row r="29" spans="1:7" x14ac:dyDescent="0.25">
      <c r="A29" s="12" t="s">
        <v>633</v>
      </c>
      <c r="B29" s="30" t="s">
        <v>634</v>
      </c>
      <c r="C29" s="30" t="s">
        <v>216</v>
      </c>
      <c r="D29" s="13">
        <v>1000000</v>
      </c>
      <c r="E29" s="14">
        <v>1008.92</v>
      </c>
      <c r="F29" s="15">
        <v>1.8E-3</v>
      </c>
      <c r="G29" s="15">
        <v>7.535E-2</v>
      </c>
    </row>
    <row r="30" spans="1:7" x14ac:dyDescent="0.25">
      <c r="A30" s="16" t="s">
        <v>124</v>
      </c>
      <c r="B30" s="31"/>
      <c r="C30" s="31"/>
      <c r="D30" s="17"/>
      <c r="E30" s="18">
        <v>456403.35</v>
      </c>
      <c r="F30" s="19">
        <v>0.82679999999999998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444</v>
      </c>
      <c r="B32" s="30"/>
      <c r="C32" s="30"/>
      <c r="D32" s="13"/>
      <c r="E32" s="14"/>
      <c r="F32" s="15"/>
      <c r="G32" s="15"/>
    </row>
    <row r="33" spans="1:7" x14ac:dyDescent="0.25">
      <c r="A33" s="12" t="s">
        <v>635</v>
      </c>
      <c r="B33" s="30" t="s">
        <v>636</v>
      </c>
      <c r="C33" s="30" t="s">
        <v>123</v>
      </c>
      <c r="D33" s="13">
        <v>58500000</v>
      </c>
      <c r="E33" s="14">
        <v>59040.83</v>
      </c>
      <c r="F33" s="15">
        <v>0.107</v>
      </c>
      <c r="G33" s="15">
        <v>7.2388655844000005E-2</v>
      </c>
    </row>
    <row r="34" spans="1:7" x14ac:dyDescent="0.25">
      <c r="A34" s="12" t="s">
        <v>637</v>
      </c>
      <c r="B34" s="30" t="s">
        <v>638</v>
      </c>
      <c r="C34" s="30" t="s">
        <v>123</v>
      </c>
      <c r="D34" s="13">
        <v>20500000</v>
      </c>
      <c r="E34" s="14">
        <v>20706.48</v>
      </c>
      <c r="F34" s="15">
        <v>3.7499999999999999E-2</v>
      </c>
      <c r="G34" s="15">
        <v>7.2307883529E-2</v>
      </c>
    </row>
    <row r="35" spans="1:7" x14ac:dyDescent="0.25">
      <c r="A35" s="16" t="s">
        <v>124</v>
      </c>
      <c r="B35" s="31"/>
      <c r="C35" s="31"/>
      <c r="D35" s="17"/>
      <c r="E35" s="18">
        <v>79747.31</v>
      </c>
      <c r="F35" s="19">
        <v>0.14449999999999999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290</v>
      </c>
      <c r="B37" s="30"/>
      <c r="C37" s="30"/>
      <c r="D37" s="13"/>
      <c r="E37" s="14"/>
      <c r="F37" s="15"/>
      <c r="G37" s="15"/>
    </row>
    <row r="38" spans="1:7" x14ac:dyDescent="0.25">
      <c r="A38" s="16" t="s">
        <v>124</v>
      </c>
      <c r="B38" s="30"/>
      <c r="C38" s="30"/>
      <c r="D38" s="13"/>
      <c r="E38" s="35" t="s">
        <v>118</v>
      </c>
      <c r="F38" s="36" t="s">
        <v>118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291</v>
      </c>
      <c r="B40" s="30"/>
      <c r="C40" s="30"/>
      <c r="D40" s="13"/>
      <c r="E40" s="14"/>
      <c r="F40" s="15"/>
      <c r="G40" s="15"/>
    </row>
    <row r="41" spans="1:7" x14ac:dyDescent="0.25">
      <c r="A41" s="16" t="s">
        <v>124</v>
      </c>
      <c r="B41" s="30"/>
      <c r="C41" s="30"/>
      <c r="D41" s="13"/>
      <c r="E41" s="35" t="s">
        <v>118</v>
      </c>
      <c r="F41" s="36" t="s">
        <v>118</v>
      </c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21" t="s">
        <v>156</v>
      </c>
      <c r="B43" s="32"/>
      <c r="C43" s="32"/>
      <c r="D43" s="22"/>
      <c r="E43" s="18">
        <v>536150.66</v>
      </c>
      <c r="F43" s="19">
        <v>0.97130000000000005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160</v>
      </c>
      <c r="B46" s="30"/>
      <c r="C46" s="30"/>
      <c r="D46" s="13"/>
      <c r="E46" s="14"/>
      <c r="F46" s="15"/>
      <c r="G46" s="15"/>
    </row>
    <row r="47" spans="1:7" x14ac:dyDescent="0.25">
      <c r="A47" s="12" t="s">
        <v>161</v>
      </c>
      <c r="B47" s="30"/>
      <c r="C47" s="30"/>
      <c r="D47" s="13"/>
      <c r="E47" s="14">
        <v>136.97999999999999</v>
      </c>
      <c r="F47" s="15">
        <v>2.0000000000000001E-4</v>
      </c>
      <c r="G47" s="15">
        <v>6.6458000000000003E-2</v>
      </c>
    </row>
    <row r="48" spans="1:7" x14ac:dyDescent="0.25">
      <c r="A48" s="16" t="s">
        <v>124</v>
      </c>
      <c r="B48" s="31"/>
      <c r="C48" s="31"/>
      <c r="D48" s="17"/>
      <c r="E48" s="18">
        <v>136.97999999999999</v>
      </c>
      <c r="F48" s="19">
        <v>2.0000000000000001E-4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21" t="s">
        <v>156</v>
      </c>
      <c r="B50" s="32"/>
      <c r="C50" s="32"/>
      <c r="D50" s="22"/>
      <c r="E50" s="18">
        <v>136.97999999999999</v>
      </c>
      <c r="F50" s="19">
        <v>2.0000000000000001E-4</v>
      </c>
      <c r="G50" s="20"/>
    </row>
    <row r="51" spans="1:7" x14ac:dyDescent="0.25">
      <c r="A51" s="12" t="s">
        <v>162</v>
      </c>
      <c r="B51" s="30"/>
      <c r="C51" s="30"/>
      <c r="D51" s="13"/>
      <c r="E51" s="14">
        <v>15630.510416700001</v>
      </c>
      <c r="F51" s="15">
        <v>2.8317999999999999E-2</v>
      </c>
      <c r="G51" s="15"/>
    </row>
    <row r="52" spans="1:7" x14ac:dyDescent="0.25">
      <c r="A52" s="12" t="s">
        <v>163</v>
      </c>
      <c r="B52" s="30"/>
      <c r="C52" s="30"/>
      <c r="D52" s="13"/>
      <c r="E52" s="14">
        <v>31.179583300000001</v>
      </c>
      <c r="F52" s="15">
        <v>1.8200000000000001E-4</v>
      </c>
      <c r="G52" s="15">
        <v>6.6458000000000003E-2</v>
      </c>
    </row>
    <row r="53" spans="1:7" x14ac:dyDescent="0.25">
      <c r="A53" s="25" t="s">
        <v>164</v>
      </c>
      <c r="B53" s="33"/>
      <c r="C53" s="33"/>
      <c r="D53" s="26"/>
      <c r="E53" s="27">
        <v>551949.32999999996</v>
      </c>
      <c r="F53" s="28">
        <v>1</v>
      </c>
      <c r="G53" s="28"/>
    </row>
    <row r="55" spans="1:7" x14ac:dyDescent="0.25">
      <c r="A55" s="1" t="s">
        <v>166</v>
      </c>
    </row>
    <row r="58" spans="1:7" x14ac:dyDescent="0.25">
      <c r="A58" s="1" t="s">
        <v>167</v>
      </c>
    </row>
    <row r="59" spans="1:7" x14ac:dyDescent="0.25">
      <c r="A59" s="47" t="s">
        <v>168</v>
      </c>
      <c r="B59" s="34" t="s">
        <v>118</v>
      </c>
    </row>
    <row r="60" spans="1:7" x14ac:dyDescent="0.25">
      <c r="A60" t="s">
        <v>169</v>
      </c>
    </row>
    <row r="61" spans="1:7" x14ac:dyDescent="0.25">
      <c r="A61" t="s">
        <v>298</v>
      </c>
      <c r="B61" t="s">
        <v>171</v>
      </c>
      <c r="C61" t="s">
        <v>171</v>
      </c>
    </row>
    <row r="62" spans="1:7" x14ac:dyDescent="0.25">
      <c r="B62" s="48">
        <v>45322</v>
      </c>
      <c r="C62" s="48">
        <v>45351</v>
      </c>
    </row>
    <row r="63" spans="1:7" x14ac:dyDescent="0.25">
      <c r="A63" t="s">
        <v>299</v>
      </c>
      <c r="B63">
        <v>1081.0976000000001</v>
      </c>
      <c r="C63">
        <v>1097.3487</v>
      </c>
      <c r="E63" s="2"/>
    </row>
    <row r="64" spans="1:7" x14ac:dyDescent="0.25">
      <c r="E64" s="2"/>
    </row>
    <row r="65" spans="1:2" x14ac:dyDescent="0.25">
      <c r="A65" t="s">
        <v>186</v>
      </c>
      <c r="B65" s="34" t="s">
        <v>118</v>
      </c>
    </row>
    <row r="66" spans="1:2" x14ac:dyDescent="0.25">
      <c r="A66" t="s">
        <v>187</v>
      </c>
      <c r="B66" s="34" t="s">
        <v>118</v>
      </c>
    </row>
    <row r="67" spans="1:2" ht="30" customHeight="1" x14ac:dyDescent="0.25">
      <c r="A67" s="47" t="s">
        <v>188</v>
      </c>
      <c r="B67" s="34" t="s">
        <v>118</v>
      </c>
    </row>
    <row r="68" spans="1:2" ht="30" customHeight="1" x14ac:dyDescent="0.25">
      <c r="A68" s="47" t="s">
        <v>189</v>
      </c>
      <c r="B68" s="34" t="s">
        <v>118</v>
      </c>
    </row>
    <row r="69" spans="1:2" x14ac:dyDescent="0.25">
      <c r="A69" t="s">
        <v>190</v>
      </c>
      <c r="B69" s="49">
        <f>+B83</f>
        <v>8.914098804155854</v>
      </c>
    </row>
    <row r="70" spans="1:2" ht="45" customHeight="1" x14ac:dyDescent="0.25">
      <c r="A70" s="47" t="s">
        <v>191</v>
      </c>
      <c r="B70" s="34" t="s">
        <v>118</v>
      </c>
    </row>
    <row r="71" spans="1:2" ht="30" customHeight="1" x14ac:dyDescent="0.25">
      <c r="A71" s="47" t="s">
        <v>192</v>
      </c>
      <c r="B71" s="34" t="s">
        <v>118</v>
      </c>
    </row>
    <row r="72" spans="1:2" ht="30" customHeight="1" x14ac:dyDescent="0.25">
      <c r="A72" s="47" t="s">
        <v>193</v>
      </c>
      <c r="B72" s="49">
        <v>206973.94424300001</v>
      </c>
    </row>
    <row r="73" spans="1:2" x14ac:dyDescent="0.25">
      <c r="A73" t="s">
        <v>194</v>
      </c>
      <c r="B73" s="34" t="s">
        <v>118</v>
      </c>
    </row>
    <row r="74" spans="1:2" x14ac:dyDescent="0.25">
      <c r="A74" t="s">
        <v>195</v>
      </c>
      <c r="B74" s="34" t="s">
        <v>118</v>
      </c>
    </row>
    <row r="76" spans="1:2" x14ac:dyDescent="0.25">
      <c r="A76" t="s">
        <v>196</v>
      </c>
    </row>
    <row r="77" spans="1:2" ht="30" customHeight="1" x14ac:dyDescent="0.25">
      <c r="A77" s="55" t="s">
        <v>197</v>
      </c>
      <c r="B77" s="56" t="s">
        <v>639</v>
      </c>
    </row>
    <row r="78" spans="1:2" x14ac:dyDescent="0.25">
      <c r="A78" s="55" t="s">
        <v>199</v>
      </c>
      <c r="B78" s="55" t="s">
        <v>301</v>
      </c>
    </row>
    <row r="79" spans="1:2" x14ac:dyDescent="0.25">
      <c r="A79" s="55"/>
      <c r="B79" s="55"/>
    </row>
    <row r="80" spans="1:2" x14ac:dyDescent="0.25">
      <c r="A80" s="55" t="s">
        <v>201</v>
      </c>
      <c r="B80" s="57">
        <v>7.42109506465117</v>
      </c>
    </row>
    <row r="81" spans="1:4" x14ac:dyDescent="0.25">
      <c r="A81" s="55"/>
      <c r="B81" s="55"/>
    </row>
    <row r="82" spans="1:4" x14ac:dyDescent="0.25">
      <c r="A82" s="55" t="s">
        <v>202</v>
      </c>
      <c r="B82" s="58">
        <v>6.6033999999999997</v>
      </c>
    </row>
    <row r="83" spans="1:4" x14ac:dyDescent="0.25">
      <c r="A83" s="55" t="s">
        <v>203</v>
      </c>
      <c r="B83" s="58">
        <v>8.914098804155854</v>
      </c>
    </row>
    <row r="84" spans="1:4" x14ac:dyDescent="0.25">
      <c r="A84" s="55"/>
      <c r="B84" s="55"/>
    </row>
    <row r="85" spans="1:4" x14ac:dyDescent="0.25">
      <c r="A85" s="55" t="s">
        <v>204</v>
      </c>
      <c r="B85" s="59">
        <v>45351</v>
      </c>
    </row>
    <row r="87" spans="1:4" ht="69.95" customHeight="1" x14ac:dyDescent="0.25">
      <c r="A87" s="71" t="s">
        <v>205</v>
      </c>
      <c r="B87" s="71" t="s">
        <v>206</v>
      </c>
      <c r="C87" s="71" t="s">
        <v>5</v>
      </c>
      <c r="D87" s="71" t="s">
        <v>6</v>
      </c>
    </row>
    <row r="88" spans="1:4" ht="69.95" customHeight="1" x14ac:dyDescent="0.25">
      <c r="A88" s="71" t="s">
        <v>640</v>
      </c>
      <c r="B88" s="71"/>
      <c r="C88" s="71" t="s">
        <v>20</v>
      </c>
      <c r="D8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5"/>
  <sheetViews>
    <sheetView showGridLines="0" workbookViewId="0">
      <pane ySplit="4" topLeftCell="A41" activePane="bottomLeft" state="frozen"/>
      <selection pane="bottomLeft" activeCell="A48" sqref="A48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641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642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209</v>
      </c>
      <c r="B9" s="30"/>
      <c r="C9" s="30"/>
      <c r="D9" s="13"/>
      <c r="E9" s="14"/>
      <c r="F9" s="15"/>
      <c r="G9" s="15"/>
    </row>
    <row r="10" spans="1:8" x14ac:dyDescent="0.25">
      <c r="A10" s="16" t="s">
        <v>210</v>
      </c>
      <c r="B10" s="30"/>
      <c r="C10" s="30"/>
      <c r="D10" s="13"/>
      <c r="E10" s="14"/>
      <c r="F10" s="15"/>
      <c r="G10" s="15"/>
    </row>
    <row r="11" spans="1:8" x14ac:dyDescent="0.25">
      <c r="A11" s="12" t="s">
        <v>324</v>
      </c>
      <c r="B11" s="30" t="s">
        <v>325</v>
      </c>
      <c r="C11" s="30" t="s">
        <v>326</v>
      </c>
      <c r="D11" s="13">
        <v>2500000</v>
      </c>
      <c r="E11" s="14">
        <v>2494.0100000000002</v>
      </c>
      <c r="F11" s="15">
        <v>8.43E-2</v>
      </c>
      <c r="G11" s="15">
        <v>7.4499999999999997E-2</v>
      </c>
    </row>
    <row r="12" spans="1:8" x14ac:dyDescent="0.25">
      <c r="A12" s="12" t="s">
        <v>515</v>
      </c>
      <c r="B12" s="30" t="s">
        <v>516</v>
      </c>
      <c r="C12" s="30" t="s">
        <v>227</v>
      </c>
      <c r="D12" s="13">
        <v>2000000</v>
      </c>
      <c r="E12" s="14">
        <v>2079.5300000000002</v>
      </c>
      <c r="F12" s="15">
        <v>7.0300000000000001E-2</v>
      </c>
      <c r="G12" s="15">
        <v>7.5931999999999999E-2</v>
      </c>
    </row>
    <row r="13" spans="1:8" x14ac:dyDescent="0.25">
      <c r="A13" s="12" t="s">
        <v>337</v>
      </c>
      <c r="B13" s="30" t="s">
        <v>338</v>
      </c>
      <c r="C13" s="30" t="s">
        <v>216</v>
      </c>
      <c r="D13" s="13">
        <v>2000000</v>
      </c>
      <c r="E13" s="14">
        <v>2003.26</v>
      </c>
      <c r="F13" s="15">
        <v>6.7699999999999996E-2</v>
      </c>
      <c r="G13" s="15">
        <v>7.4450000000000002E-2</v>
      </c>
    </row>
    <row r="14" spans="1:8" x14ac:dyDescent="0.25">
      <c r="A14" s="12" t="s">
        <v>308</v>
      </c>
      <c r="B14" s="30" t="s">
        <v>309</v>
      </c>
      <c r="C14" s="30" t="s">
        <v>216</v>
      </c>
      <c r="D14" s="13">
        <v>1990000</v>
      </c>
      <c r="E14" s="14">
        <v>1951.27</v>
      </c>
      <c r="F14" s="15">
        <v>6.59E-2</v>
      </c>
      <c r="G14" s="15">
        <v>7.4399999999999994E-2</v>
      </c>
    </row>
    <row r="15" spans="1:8" x14ac:dyDescent="0.25">
      <c r="A15" s="12" t="s">
        <v>351</v>
      </c>
      <c r="B15" s="30" t="s">
        <v>352</v>
      </c>
      <c r="C15" s="30" t="s">
        <v>216</v>
      </c>
      <c r="D15" s="13">
        <v>1850000</v>
      </c>
      <c r="E15" s="14">
        <v>1944.19</v>
      </c>
      <c r="F15" s="15">
        <v>6.5699999999999995E-2</v>
      </c>
      <c r="G15" s="15">
        <v>7.6050000000000006E-2</v>
      </c>
    </row>
    <row r="16" spans="1:8" x14ac:dyDescent="0.25">
      <c r="A16" s="12" t="s">
        <v>357</v>
      </c>
      <c r="B16" s="30" t="s">
        <v>358</v>
      </c>
      <c r="C16" s="30" t="s">
        <v>359</v>
      </c>
      <c r="D16" s="13">
        <v>1900000</v>
      </c>
      <c r="E16" s="14">
        <v>1902.41</v>
      </c>
      <c r="F16" s="15">
        <v>6.4299999999999996E-2</v>
      </c>
      <c r="G16" s="15">
        <v>7.6016E-2</v>
      </c>
    </row>
    <row r="17" spans="1:7" x14ac:dyDescent="0.25">
      <c r="A17" s="12" t="s">
        <v>329</v>
      </c>
      <c r="B17" s="30" t="s">
        <v>330</v>
      </c>
      <c r="C17" s="30" t="s">
        <v>216</v>
      </c>
      <c r="D17" s="13">
        <v>1300000</v>
      </c>
      <c r="E17" s="14">
        <v>1303.44</v>
      </c>
      <c r="F17" s="15">
        <v>4.41E-2</v>
      </c>
      <c r="G17" s="15">
        <v>7.4138999999999997E-2</v>
      </c>
    </row>
    <row r="18" spans="1:7" x14ac:dyDescent="0.25">
      <c r="A18" s="12" t="s">
        <v>442</v>
      </c>
      <c r="B18" s="30" t="s">
        <v>443</v>
      </c>
      <c r="C18" s="30" t="s">
        <v>216</v>
      </c>
      <c r="D18" s="13">
        <v>1000000</v>
      </c>
      <c r="E18" s="14">
        <v>1058.58</v>
      </c>
      <c r="F18" s="15">
        <v>3.5799999999999998E-2</v>
      </c>
      <c r="G18" s="15">
        <v>7.5090000000000004E-2</v>
      </c>
    </row>
    <row r="19" spans="1:7" x14ac:dyDescent="0.25">
      <c r="A19" s="12" t="s">
        <v>376</v>
      </c>
      <c r="B19" s="30" t="s">
        <v>377</v>
      </c>
      <c r="C19" s="30" t="s">
        <v>216</v>
      </c>
      <c r="D19" s="13">
        <v>1000000</v>
      </c>
      <c r="E19" s="14">
        <v>1035.0999999999999</v>
      </c>
      <c r="F19" s="15">
        <v>3.5000000000000003E-2</v>
      </c>
      <c r="G19" s="15">
        <v>7.4099999999999999E-2</v>
      </c>
    </row>
    <row r="20" spans="1:7" x14ac:dyDescent="0.25">
      <c r="A20" s="12" t="s">
        <v>517</v>
      </c>
      <c r="B20" s="30" t="s">
        <v>518</v>
      </c>
      <c r="C20" s="30" t="s">
        <v>216</v>
      </c>
      <c r="D20" s="13">
        <v>1000000</v>
      </c>
      <c r="E20" s="14">
        <v>1034.5999999999999</v>
      </c>
      <c r="F20" s="15">
        <v>3.5000000000000003E-2</v>
      </c>
      <c r="G20" s="15">
        <v>7.4325000000000002E-2</v>
      </c>
    </row>
    <row r="21" spans="1:7" x14ac:dyDescent="0.25">
      <c r="A21" s="12" t="s">
        <v>339</v>
      </c>
      <c r="B21" s="30" t="s">
        <v>340</v>
      </c>
      <c r="C21" s="30" t="s">
        <v>213</v>
      </c>
      <c r="D21" s="13">
        <v>1000000</v>
      </c>
      <c r="E21" s="14">
        <v>1030.53</v>
      </c>
      <c r="F21" s="15">
        <v>3.4799999999999998E-2</v>
      </c>
      <c r="G21" s="15">
        <v>7.5268000000000002E-2</v>
      </c>
    </row>
    <row r="22" spans="1:7" x14ac:dyDescent="0.25">
      <c r="A22" s="12" t="s">
        <v>368</v>
      </c>
      <c r="B22" s="30" t="s">
        <v>369</v>
      </c>
      <c r="C22" s="30" t="s">
        <v>227</v>
      </c>
      <c r="D22" s="13">
        <v>1000000</v>
      </c>
      <c r="E22" s="14">
        <v>1020.31</v>
      </c>
      <c r="F22" s="15">
        <v>3.4500000000000003E-2</v>
      </c>
      <c r="G22" s="15">
        <v>7.5929999999999997E-2</v>
      </c>
    </row>
    <row r="23" spans="1:7" x14ac:dyDescent="0.25">
      <c r="A23" s="12" t="s">
        <v>430</v>
      </c>
      <c r="B23" s="30" t="s">
        <v>431</v>
      </c>
      <c r="C23" s="30" t="s">
        <v>216</v>
      </c>
      <c r="D23" s="13">
        <v>1000000</v>
      </c>
      <c r="E23" s="14">
        <v>992.74</v>
      </c>
      <c r="F23" s="15">
        <v>3.3599999999999998E-2</v>
      </c>
      <c r="G23" s="15">
        <v>7.4950000000000003E-2</v>
      </c>
    </row>
    <row r="24" spans="1:7" x14ac:dyDescent="0.25">
      <c r="A24" s="12" t="s">
        <v>310</v>
      </c>
      <c r="B24" s="30" t="s">
        <v>311</v>
      </c>
      <c r="C24" s="30" t="s">
        <v>216</v>
      </c>
      <c r="D24" s="13">
        <v>1000000</v>
      </c>
      <c r="E24" s="14">
        <v>992.25</v>
      </c>
      <c r="F24" s="15">
        <v>3.3500000000000002E-2</v>
      </c>
      <c r="G24" s="15">
        <v>7.5749999999999998E-2</v>
      </c>
    </row>
    <row r="25" spans="1:7" x14ac:dyDescent="0.25">
      <c r="A25" s="12" t="s">
        <v>322</v>
      </c>
      <c r="B25" s="30" t="s">
        <v>323</v>
      </c>
      <c r="C25" s="30" t="s">
        <v>216</v>
      </c>
      <c r="D25" s="13">
        <v>800000</v>
      </c>
      <c r="E25" s="14">
        <v>796.63</v>
      </c>
      <c r="F25" s="15">
        <v>2.69E-2</v>
      </c>
      <c r="G25" s="15">
        <v>7.5899999999999995E-2</v>
      </c>
    </row>
    <row r="26" spans="1:7" x14ac:dyDescent="0.25">
      <c r="A26" s="12" t="s">
        <v>643</v>
      </c>
      <c r="B26" s="30" t="s">
        <v>644</v>
      </c>
      <c r="C26" s="30" t="s">
        <v>359</v>
      </c>
      <c r="D26" s="13">
        <v>500000</v>
      </c>
      <c r="E26" s="14">
        <v>527.20000000000005</v>
      </c>
      <c r="F26" s="15">
        <v>1.78E-2</v>
      </c>
      <c r="G26" s="15">
        <v>7.6016E-2</v>
      </c>
    </row>
    <row r="27" spans="1:7" x14ac:dyDescent="0.25">
      <c r="A27" s="12" t="s">
        <v>645</v>
      </c>
      <c r="B27" s="30" t="s">
        <v>646</v>
      </c>
      <c r="C27" s="30" t="s">
        <v>216</v>
      </c>
      <c r="D27" s="13">
        <v>500000</v>
      </c>
      <c r="E27" s="14">
        <v>525.29999999999995</v>
      </c>
      <c r="F27" s="15">
        <v>1.78E-2</v>
      </c>
      <c r="G27" s="15">
        <v>7.4349999999999999E-2</v>
      </c>
    </row>
    <row r="28" spans="1:7" x14ac:dyDescent="0.25">
      <c r="A28" s="12" t="s">
        <v>647</v>
      </c>
      <c r="B28" s="30" t="s">
        <v>648</v>
      </c>
      <c r="C28" s="30" t="s">
        <v>216</v>
      </c>
      <c r="D28" s="13">
        <v>500000</v>
      </c>
      <c r="E28" s="14">
        <v>515.54</v>
      </c>
      <c r="F28" s="15">
        <v>1.7399999999999999E-2</v>
      </c>
      <c r="G28" s="15">
        <v>7.6355999999999993E-2</v>
      </c>
    </row>
    <row r="29" spans="1:7" x14ac:dyDescent="0.25">
      <c r="A29" s="12" t="s">
        <v>318</v>
      </c>
      <c r="B29" s="30" t="s">
        <v>319</v>
      </c>
      <c r="C29" s="30" t="s">
        <v>216</v>
      </c>
      <c r="D29" s="13">
        <v>500000</v>
      </c>
      <c r="E29" s="14">
        <v>505.97</v>
      </c>
      <c r="F29" s="15">
        <v>1.7100000000000001E-2</v>
      </c>
      <c r="G29" s="15">
        <v>7.4138999999999997E-2</v>
      </c>
    </row>
    <row r="30" spans="1:7" x14ac:dyDescent="0.25">
      <c r="A30" s="12" t="s">
        <v>649</v>
      </c>
      <c r="B30" s="30" t="s">
        <v>650</v>
      </c>
      <c r="C30" s="30" t="s">
        <v>216</v>
      </c>
      <c r="D30" s="13">
        <v>120000</v>
      </c>
      <c r="E30" s="14">
        <v>128.6</v>
      </c>
      <c r="F30" s="15">
        <v>4.3E-3</v>
      </c>
      <c r="G30" s="15">
        <v>7.46E-2</v>
      </c>
    </row>
    <row r="31" spans="1:7" x14ac:dyDescent="0.25">
      <c r="A31" s="12" t="s">
        <v>651</v>
      </c>
      <c r="B31" s="30" t="s">
        <v>652</v>
      </c>
      <c r="C31" s="30" t="s">
        <v>216</v>
      </c>
      <c r="D31" s="13">
        <v>10000</v>
      </c>
      <c r="E31" s="14">
        <v>10.34</v>
      </c>
      <c r="F31" s="15">
        <v>2.9999999999999997E-4</v>
      </c>
      <c r="G31" s="15">
        <v>7.8600000000000003E-2</v>
      </c>
    </row>
    <row r="32" spans="1:7" x14ac:dyDescent="0.25">
      <c r="A32" s="16" t="s">
        <v>124</v>
      </c>
      <c r="B32" s="31"/>
      <c r="C32" s="31"/>
      <c r="D32" s="17"/>
      <c r="E32" s="18">
        <v>23851.8</v>
      </c>
      <c r="F32" s="19">
        <v>0.80610000000000004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6" t="s">
        <v>444</v>
      </c>
      <c r="B34" s="30"/>
      <c r="C34" s="30"/>
      <c r="D34" s="13"/>
      <c r="E34" s="14"/>
      <c r="F34" s="15"/>
      <c r="G34" s="15"/>
    </row>
    <row r="35" spans="1:7" x14ac:dyDescent="0.25">
      <c r="A35" s="12" t="s">
        <v>445</v>
      </c>
      <c r="B35" s="30" t="s">
        <v>446</v>
      </c>
      <c r="C35" s="30" t="s">
        <v>123</v>
      </c>
      <c r="D35" s="13">
        <v>4500000</v>
      </c>
      <c r="E35" s="14">
        <v>4502.17</v>
      </c>
      <c r="F35" s="15">
        <v>0.1522</v>
      </c>
      <c r="G35" s="15">
        <v>7.2113214041000004E-2</v>
      </c>
    </row>
    <row r="36" spans="1:7" x14ac:dyDescent="0.25">
      <c r="A36" s="16" t="s">
        <v>124</v>
      </c>
      <c r="B36" s="31"/>
      <c r="C36" s="31"/>
      <c r="D36" s="17"/>
      <c r="E36" s="18">
        <v>4502.17</v>
      </c>
      <c r="F36" s="19">
        <v>0.1522</v>
      </c>
      <c r="G36" s="20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16" t="s">
        <v>290</v>
      </c>
      <c r="B38" s="30"/>
      <c r="C38" s="30"/>
      <c r="D38" s="13"/>
      <c r="E38" s="14"/>
      <c r="F38" s="15"/>
      <c r="G38" s="15"/>
    </row>
    <row r="39" spans="1:7" x14ac:dyDescent="0.25">
      <c r="A39" s="16" t="s">
        <v>124</v>
      </c>
      <c r="B39" s="30"/>
      <c r="C39" s="30"/>
      <c r="D39" s="13"/>
      <c r="E39" s="35" t="s">
        <v>118</v>
      </c>
      <c r="F39" s="36" t="s">
        <v>118</v>
      </c>
      <c r="G39" s="15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16" t="s">
        <v>291</v>
      </c>
      <c r="B41" s="30"/>
      <c r="C41" s="30"/>
      <c r="D41" s="13"/>
      <c r="E41" s="14"/>
      <c r="F41" s="15"/>
      <c r="G41" s="15"/>
    </row>
    <row r="42" spans="1:7" x14ac:dyDescent="0.25">
      <c r="A42" s="16" t="s">
        <v>124</v>
      </c>
      <c r="B42" s="30"/>
      <c r="C42" s="30"/>
      <c r="D42" s="13"/>
      <c r="E42" s="35" t="s">
        <v>118</v>
      </c>
      <c r="F42" s="36" t="s">
        <v>118</v>
      </c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21" t="s">
        <v>156</v>
      </c>
      <c r="B44" s="32"/>
      <c r="C44" s="32"/>
      <c r="D44" s="22"/>
      <c r="E44" s="18">
        <v>28353.97</v>
      </c>
      <c r="F44" s="19">
        <v>0.95830000000000004</v>
      </c>
      <c r="G44" s="20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2"/>
      <c r="B46" s="30"/>
      <c r="C46" s="30"/>
      <c r="D46" s="13"/>
      <c r="E46" s="14"/>
      <c r="F46" s="15"/>
      <c r="G46" s="15"/>
    </row>
    <row r="47" spans="1:7" x14ac:dyDescent="0.25">
      <c r="A47" s="16" t="s">
        <v>157</v>
      </c>
      <c r="B47" s="30"/>
      <c r="C47" s="30"/>
      <c r="D47" s="13"/>
      <c r="E47" s="14"/>
      <c r="F47" s="15"/>
      <c r="G47" s="15"/>
    </row>
    <row r="48" spans="1:7" x14ac:dyDescent="0.25">
      <c r="A48" s="12" t="s">
        <v>158</v>
      </c>
      <c r="B48" s="30" t="s">
        <v>159</v>
      </c>
      <c r="C48" s="30"/>
      <c r="D48" s="13">
        <v>888.45600000000002</v>
      </c>
      <c r="E48" s="14">
        <v>90.21</v>
      </c>
      <c r="F48" s="15">
        <v>3.0000000000000001E-3</v>
      </c>
      <c r="G48" s="15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21" t="s">
        <v>156</v>
      </c>
      <c r="B50" s="32"/>
      <c r="C50" s="32"/>
      <c r="D50" s="22"/>
      <c r="E50" s="18">
        <v>90.21</v>
      </c>
      <c r="F50" s="19">
        <v>3.0000000000000001E-3</v>
      </c>
      <c r="G50" s="20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16" t="s">
        <v>160</v>
      </c>
      <c r="B52" s="30"/>
      <c r="C52" s="30"/>
      <c r="D52" s="13"/>
      <c r="E52" s="14"/>
      <c r="F52" s="15"/>
      <c r="G52" s="15"/>
    </row>
    <row r="53" spans="1:7" x14ac:dyDescent="0.25">
      <c r="A53" s="12" t="s">
        <v>161</v>
      </c>
      <c r="B53" s="30"/>
      <c r="C53" s="30"/>
      <c r="D53" s="13"/>
      <c r="E53" s="14">
        <v>23</v>
      </c>
      <c r="F53" s="15">
        <v>8.0000000000000004E-4</v>
      </c>
      <c r="G53" s="15">
        <v>6.6458000000000003E-2</v>
      </c>
    </row>
    <row r="54" spans="1:7" x14ac:dyDescent="0.25">
      <c r="A54" s="16" t="s">
        <v>124</v>
      </c>
      <c r="B54" s="31"/>
      <c r="C54" s="31"/>
      <c r="D54" s="17"/>
      <c r="E54" s="18">
        <v>23</v>
      </c>
      <c r="F54" s="19">
        <v>8.0000000000000004E-4</v>
      </c>
      <c r="G54" s="20"/>
    </row>
    <row r="55" spans="1:7" x14ac:dyDescent="0.25">
      <c r="A55" s="12"/>
      <c r="B55" s="30"/>
      <c r="C55" s="30"/>
      <c r="D55" s="13"/>
      <c r="E55" s="14"/>
      <c r="F55" s="15"/>
      <c r="G55" s="15"/>
    </row>
    <row r="56" spans="1:7" x14ac:dyDescent="0.25">
      <c r="A56" s="21" t="s">
        <v>156</v>
      </c>
      <c r="B56" s="32"/>
      <c r="C56" s="32"/>
      <c r="D56" s="22"/>
      <c r="E56" s="18">
        <v>23</v>
      </c>
      <c r="F56" s="19">
        <v>8.0000000000000004E-4</v>
      </c>
      <c r="G56" s="20"/>
    </row>
    <row r="57" spans="1:7" x14ac:dyDescent="0.25">
      <c r="A57" s="12" t="s">
        <v>162</v>
      </c>
      <c r="B57" s="30"/>
      <c r="C57" s="30"/>
      <c r="D57" s="13"/>
      <c r="E57" s="14">
        <v>1142.3876035000001</v>
      </c>
      <c r="F57" s="15">
        <v>3.8608999999999997E-2</v>
      </c>
      <c r="G57" s="15"/>
    </row>
    <row r="58" spans="1:7" x14ac:dyDescent="0.25">
      <c r="A58" s="12" t="s">
        <v>163</v>
      </c>
      <c r="B58" s="30"/>
      <c r="C58" s="30"/>
      <c r="D58" s="13"/>
      <c r="E58" s="23">
        <v>-21.257603499999998</v>
      </c>
      <c r="F58" s="24">
        <v>-7.0899999999999999E-4</v>
      </c>
      <c r="G58" s="15">
        <v>6.6458000000000003E-2</v>
      </c>
    </row>
    <row r="59" spans="1:7" x14ac:dyDescent="0.25">
      <c r="A59" s="25" t="s">
        <v>164</v>
      </c>
      <c r="B59" s="33"/>
      <c r="C59" s="33"/>
      <c r="D59" s="26"/>
      <c r="E59" s="27">
        <v>29588.31</v>
      </c>
      <c r="F59" s="28">
        <v>1</v>
      </c>
      <c r="G59" s="28"/>
    </row>
    <row r="61" spans="1:7" x14ac:dyDescent="0.25">
      <c r="A61" s="1" t="s">
        <v>166</v>
      </c>
    </row>
    <row r="64" spans="1:7" x14ac:dyDescent="0.25">
      <c r="A64" s="1" t="s">
        <v>167</v>
      </c>
    </row>
    <row r="65" spans="1:5" x14ac:dyDescent="0.25">
      <c r="A65" s="47" t="s">
        <v>168</v>
      </c>
      <c r="B65" s="34" t="s">
        <v>118</v>
      </c>
    </row>
    <row r="66" spans="1:5" x14ac:dyDescent="0.25">
      <c r="A66" t="s">
        <v>169</v>
      </c>
    </row>
    <row r="67" spans="1:5" x14ac:dyDescent="0.25">
      <c r="A67" t="s">
        <v>170</v>
      </c>
      <c r="B67" t="s">
        <v>171</v>
      </c>
      <c r="C67" t="s">
        <v>171</v>
      </c>
    </row>
    <row r="68" spans="1:5" x14ac:dyDescent="0.25">
      <c r="B68" s="48">
        <v>45322</v>
      </c>
      <c r="C68" s="48">
        <v>45351</v>
      </c>
    </row>
    <row r="69" spans="1:5" x14ac:dyDescent="0.25">
      <c r="A69" t="s">
        <v>173</v>
      </c>
      <c r="B69" t="s">
        <v>174</v>
      </c>
      <c r="C69" t="s">
        <v>174</v>
      </c>
      <c r="E69" s="2"/>
    </row>
    <row r="70" spans="1:5" x14ac:dyDescent="0.25">
      <c r="A70" t="s">
        <v>653</v>
      </c>
      <c r="B70">
        <v>14.5083</v>
      </c>
      <c r="C70">
        <v>14.497400000000001</v>
      </c>
      <c r="E70" s="2"/>
    </row>
    <row r="71" spans="1:5" x14ac:dyDescent="0.25">
      <c r="A71" t="s">
        <v>175</v>
      </c>
      <c r="B71">
        <v>22.622800000000002</v>
      </c>
      <c r="C71">
        <v>22.822500000000002</v>
      </c>
      <c r="E71" s="2"/>
    </row>
    <row r="72" spans="1:5" x14ac:dyDescent="0.25">
      <c r="A72" t="s">
        <v>176</v>
      </c>
      <c r="B72">
        <v>18.113600000000002</v>
      </c>
      <c r="C72">
        <v>18.273599999999998</v>
      </c>
      <c r="E72" s="2"/>
    </row>
    <row r="73" spans="1:5" x14ac:dyDescent="0.25">
      <c r="A73" t="s">
        <v>654</v>
      </c>
      <c r="B73">
        <v>10.9191</v>
      </c>
      <c r="C73">
        <v>10.9322</v>
      </c>
      <c r="E73" s="2"/>
    </row>
    <row r="74" spans="1:5" x14ac:dyDescent="0.25">
      <c r="A74" t="s">
        <v>655</v>
      </c>
      <c r="B74">
        <v>10.5518</v>
      </c>
      <c r="C74">
        <v>10.5639</v>
      </c>
      <c r="E74" s="2"/>
    </row>
    <row r="75" spans="1:5" x14ac:dyDescent="0.25">
      <c r="A75" t="s">
        <v>184</v>
      </c>
      <c r="B75" t="s">
        <v>174</v>
      </c>
      <c r="C75" t="s">
        <v>174</v>
      </c>
      <c r="E75" s="2"/>
    </row>
    <row r="76" spans="1:5" x14ac:dyDescent="0.25">
      <c r="A76" t="s">
        <v>656</v>
      </c>
      <c r="B76">
        <v>14.126300000000001</v>
      </c>
      <c r="C76">
        <v>14.1158</v>
      </c>
      <c r="E76" s="2"/>
    </row>
    <row r="77" spans="1:5" x14ac:dyDescent="0.25">
      <c r="A77" t="s">
        <v>657</v>
      </c>
      <c r="B77">
        <v>21.928000000000001</v>
      </c>
      <c r="C77">
        <v>22.116099999999999</v>
      </c>
      <c r="E77" s="2"/>
    </row>
    <row r="78" spans="1:5" x14ac:dyDescent="0.25">
      <c r="A78" t="s">
        <v>658</v>
      </c>
      <c r="B78">
        <v>17.443000000000001</v>
      </c>
      <c r="C78">
        <v>17.592700000000001</v>
      </c>
      <c r="E78" s="2"/>
    </row>
    <row r="79" spans="1:5" x14ac:dyDescent="0.25">
      <c r="A79" t="s">
        <v>659</v>
      </c>
      <c r="B79">
        <v>11.161799999999999</v>
      </c>
      <c r="C79">
        <v>11.1769</v>
      </c>
      <c r="E79" s="2"/>
    </row>
    <row r="80" spans="1:5" x14ac:dyDescent="0.25">
      <c r="A80" t="s">
        <v>660</v>
      </c>
      <c r="B80">
        <v>10.1471</v>
      </c>
      <c r="C80">
        <v>10.158099999999999</v>
      </c>
      <c r="E80" s="2"/>
    </row>
    <row r="81" spans="1:5" x14ac:dyDescent="0.25">
      <c r="A81" t="s">
        <v>185</v>
      </c>
      <c r="E81" s="2"/>
    </row>
    <row r="83" spans="1:5" x14ac:dyDescent="0.25">
      <c r="A83" t="s">
        <v>661</v>
      </c>
    </row>
    <row r="85" spans="1:5" x14ac:dyDescent="0.25">
      <c r="A85" s="50" t="s">
        <v>662</v>
      </c>
      <c r="B85" s="50" t="s">
        <v>663</v>
      </c>
      <c r="C85" s="50" t="s">
        <v>664</v>
      </c>
      <c r="D85" s="50" t="s">
        <v>665</v>
      </c>
    </row>
    <row r="86" spans="1:5" x14ac:dyDescent="0.25">
      <c r="A86" s="50" t="s">
        <v>666</v>
      </c>
      <c r="B86" s="50"/>
      <c r="C86" s="50">
        <v>0.22273019999999999</v>
      </c>
      <c r="D86" s="50">
        <v>0.22273019999999999</v>
      </c>
    </row>
    <row r="87" spans="1:5" x14ac:dyDescent="0.25">
      <c r="A87" s="50" t="s">
        <v>667</v>
      </c>
      <c r="B87" s="50"/>
      <c r="C87" s="50">
        <v>8.31292E-2</v>
      </c>
      <c r="D87" s="50">
        <v>8.31292E-2</v>
      </c>
    </row>
    <row r="88" spans="1:5" x14ac:dyDescent="0.25">
      <c r="A88" s="50" t="s">
        <v>668</v>
      </c>
      <c r="B88" s="50"/>
      <c r="C88" s="50">
        <v>8.0823500000000006E-2</v>
      </c>
      <c r="D88" s="50">
        <v>8.0823500000000006E-2</v>
      </c>
    </row>
    <row r="89" spans="1:5" x14ac:dyDescent="0.25">
      <c r="A89" s="50" t="s">
        <v>669</v>
      </c>
      <c r="B89" s="50"/>
      <c r="C89" s="50">
        <v>0.21136940000000001</v>
      </c>
      <c r="D89" s="50">
        <v>0.21136940000000001</v>
      </c>
    </row>
    <row r="90" spans="1:5" x14ac:dyDescent="0.25">
      <c r="A90" s="50" t="s">
        <v>670</v>
      </c>
      <c r="B90" s="50"/>
      <c r="C90" s="50">
        <v>8.0562599999999998E-2</v>
      </c>
      <c r="D90" s="50">
        <v>8.0562599999999998E-2</v>
      </c>
    </row>
    <row r="91" spans="1:5" x14ac:dyDescent="0.25">
      <c r="A91" s="50" t="s">
        <v>671</v>
      </c>
      <c r="B91" s="50"/>
      <c r="C91" s="50">
        <v>7.5897699999999998E-2</v>
      </c>
      <c r="D91" s="50">
        <v>7.5897699999999998E-2</v>
      </c>
    </row>
    <row r="93" spans="1:5" x14ac:dyDescent="0.25">
      <c r="A93" t="s">
        <v>187</v>
      </c>
      <c r="B93" s="34" t="s">
        <v>118</v>
      </c>
    </row>
    <row r="94" spans="1:5" ht="30" customHeight="1" x14ac:dyDescent="0.25">
      <c r="A94" s="47" t="s">
        <v>188</v>
      </c>
      <c r="B94" s="34" t="s">
        <v>118</v>
      </c>
    </row>
    <row r="95" spans="1:5" ht="30" customHeight="1" x14ac:dyDescent="0.25">
      <c r="A95" s="47" t="s">
        <v>189</v>
      </c>
      <c r="B95" s="34" t="s">
        <v>118</v>
      </c>
    </row>
    <row r="96" spans="1:5" x14ac:dyDescent="0.25">
      <c r="A96" t="s">
        <v>190</v>
      </c>
      <c r="B96" s="49">
        <f>+B110</f>
        <v>5.4170512934746213</v>
      </c>
    </row>
    <row r="97" spans="1:2" ht="45" customHeight="1" x14ac:dyDescent="0.25">
      <c r="A97" s="47" t="s">
        <v>191</v>
      </c>
      <c r="B97" s="34" t="s">
        <v>118</v>
      </c>
    </row>
    <row r="98" spans="1:2" ht="30" customHeight="1" x14ac:dyDescent="0.25">
      <c r="A98" s="47" t="s">
        <v>192</v>
      </c>
      <c r="B98" s="34" t="s">
        <v>118</v>
      </c>
    </row>
    <row r="99" spans="1:2" ht="30" customHeight="1" x14ac:dyDescent="0.25">
      <c r="A99" s="47" t="s">
        <v>193</v>
      </c>
      <c r="B99" s="34" t="s">
        <v>118</v>
      </c>
    </row>
    <row r="100" spans="1:2" x14ac:dyDescent="0.25">
      <c r="A100" t="s">
        <v>194</v>
      </c>
      <c r="B100" s="34" t="s">
        <v>118</v>
      </c>
    </row>
    <row r="101" spans="1:2" x14ac:dyDescent="0.25">
      <c r="A101" t="s">
        <v>195</v>
      </c>
      <c r="B101" s="34" t="s">
        <v>118</v>
      </c>
    </row>
    <row r="103" spans="1:2" x14ac:dyDescent="0.25">
      <c r="A103" t="s">
        <v>196</v>
      </c>
    </row>
    <row r="104" spans="1:2" ht="45" customHeight="1" x14ac:dyDescent="0.25">
      <c r="A104" s="55" t="s">
        <v>197</v>
      </c>
      <c r="B104" s="56" t="s">
        <v>672</v>
      </c>
    </row>
    <row r="105" spans="1:2" ht="30" customHeight="1" x14ac:dyDescent="0.25">
      <c r="A105" s="55" t="s">
        <v>199</v>
      </c>
      <c r="B105" s="56" t="s">
        <v>673</v>
      </c>
    </row>
    <row r="106" spans="1:2" x14ac:dyDescent="0.25">
      <c r="A106" s="55"/>
      <c r="B106" s="55"/>
    </row>
    <row r="107" spans="1:2" x14ac:dyDescent="0.25">
      <c r="A107" s="55" t="s">
        <v>201</v>
      </c>
      <c r="B107" s="57">
        <v>7.4438800130022367</v>
      </c>
    </row>
    <row r="108" spans="1:2" x14ac:dyDescent="0.25">
      <c r="A108" s="55"/>
      <c r="B108" s="55"/>
    </row>
    <row r="109" spans="1:2" x14ac:dyDescent="0.25">
      <c r="A109" s="55" t="s">
        <v>202</v>
      </c>
      <c r="B109" s="58">
        <v>4.4215</v>
      </c>
    </row>
    <row r="110" spans="1:2" x14ac:dyDescent="0.25">
      <c r="A110" s="55" t="s">
        <v>203</v>
      </c>
      <c r="B110" s="58">
        <v>5.4170512934746213</v>
      </c>
    </row>
    <row r="111" spans="1:2" x14ac:dyDescent="0.25">
      <c r="A111" s="55"/>
      <c r="B111" s="55"/>
    </row>
    <row r="112" spans="1:2" x14ac:dyDescent="0.25">
      <c r="A112" s="55" t="s">
        <v>204</v>
      </c>
      <c r="B112" s="59">
        <v>45351</v>
      </c>
    </row>
    <row r="114" spans="1:6" ht="69.95" customHeight="1" x14ac:dyDescent="0.25">
      <c r="A114" s="71" t="s">
        <v>205</v>
      </c>
      <c r="B114" s="71" t="s">
        <v>206</v>
      </c>
      <c r="C114" s="71" t="s">
        <v>5</v>
      </c>
      <c r="D114" s="71" t="s">
        <v>6</v>
      </c>
      <c r="E114" s="71" t="s">
        <v>5</v>
      </c>
      <c r="F114" s="71" t="s">
        <v>6</v>
      </c>
    </row>
    <row r="115" spans="1:6" ht="69.95" customHeight="1" x14ac:dyDescent="0.25">
      <c r="A115" s="71" t="s">
        <v>674</v>
      </c>
      <c r="B115" s="71"/>
      <c r="C115" s="71" t="s">
        <v>22</v>
      </c>
      <c r="D115" s="71"/>
      <c r="E115" s="71" t="s">
        <v>23</v>
      </c>
      <c r="F11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62" activePane="bottomLeft" state="frozen"/>
      <selection pane="bottomLeft" activeCell="A66" sqref="A66"/>
    </sheetView>
  </sheetViews>
  <sheetFormatPr defaultRowHeight="15" x14ac:dyDescent="0.25"/>
  <cols>
    <col min="1" max="1" width="61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3" t="s">
        <v>675</v>
      </c>
      <c r="B1" s="74"/>
      <c r="C1" s="74"/>
      <c r="D1" s="74"/>
      <c r="E1" s="74"/>
      <c r="F1" s="74"/>
      <c r="G1" s="75"/>
      <c r="H1" s="51" t="str">
        <f>HYPERLINK("[EDEL_Portfolio Monthly Notes 29-Feb-2024.xlsx]Index!A1","Index")</f>
        <v>Index</v>
      </c>
    </row>
    <row r="2" spans="1:8" ht="19.5" customHeight="1" x14ac:dyDescent="0.25">
      <c r="A2" s="73" t="s">
        <v>676</v>
      </c>
      <c r="B2" s="74"/>
      <c r="C2" s="74"/>
      <c r="D2" s="74"/>
      <c r="E2" s="74"/>
      <c r="F2" s="74"/>
      <c r="G2" s="75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209</v>
      </c>
      <c r="B8" s="30"/>
      <c r="C8" s="30"/>
      <c r="D8" s="13"/>
      <c r="E8" s="14"/>
      <c r="F8" s="15"/>
      <c r="G8" s="15"/>
    </row>
    <row r="9" spans="1:8" x14ac:dyDescent="0.25">
      <c r="A9" s="16" t="s">
        <v>677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444</v>
      </c>
      <c r="B12" s="30"/>
      <c r="C12" s="30"/>
      <c r="D12" s="13"/>
      <c r="E12" s="14"/>
      <c r="F12" s="15"/>
      <c r="G12" s="15"/>
    </row>
    <row r="13" spans="1:8" x14ac:dyDescent="0.25">
      <c r="A13" s="12" t="s">
        <v>678</v>
      </c>
      <c r="B13" s="30" t="s">
        <v>679</v>
      </c>
      <c r="C13" s="30" t="s">
        <v>123</v>
      </c>
      <c r="D13" s="13">
        <v>4750000</v>
      </c>
      <c r="E13" s="14">
        <v>4792.9399999999996</v>
      </c>
      <c r="F13" s="15">
        <v>0.52039999999999997</v>
      </c>
      <c r="G13" s="15">
        <v>7.1878184540000001E-2</v>
      </c>
    </row>
    <row r="14" spans="1:8" x14ac:dyDescent="0.25">
      <c r="A14" s="16" t="s">
        <v>124</v>
      </c>
      <c r="B14" s="31"/>
      <c r="C14" s="31"/>
      <c r="D14" s="17"/>
      <c r="E14" s="18">
        <v>4792.9399999999996</v>
      </c>
      <c r="F14" s="19">
        <v>0.52039999999999997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680</v>
      </c>
      <c r="B16" s="30"/>
      <c r="C16" s="30"/>
      <c r="D16" s="13"/>
      <c r="E16" s="14"/>
      <c r="F16" s="15"/>
      <c r="G16" s="15"/>
    </row>
    <row r="17" spans="1:7" x14ac:dyDescent="0.25">
      <c r="A17" s="12" t="s">
        <v>681</v>
      </c>
      <c r="B17" s="30" t="s">
        <v>682</v>
      </c>
      <c r="C17" s="30" t="s">
        <v>123</v>
      </c>
      <c r="D17" s="13">
        <v>1500000</v>
      </c>
      <c r="E17" s="14">
        <v>1493.31</v>
      </c>
      <c r="F17" s="15">
        <v>0.16209999999999999</v>
      </c>
      <c r="G17" s="15">
        <v>7.4648405756E-2</v>
      </c>
    </row>
    <row r="18" spans="1:7" x14ac:dyDescent="0.25">
      <c r="A18" s="12" t="s">
        <v>683</v>
      </c>
      <c r="B18" s="30" t="s">
        <v>684</v>
      </c>
      <c r="C18" s="30" t="s">
        <v>123</v>
      </c>
      <c r="D18" s="13">
        <v>1000000</v>
      </c>
      <c r="E18" s="14">
        <v>1009.67</v>
      </c>
      <c r="F18" s="15">
        <v>0.1096</v>
      </c>
      <c r="G18" s="15">
        <v>7.4798725625000007E-2</v>
      </c>
    </row>
    <row r="19" spans="1:7" x14ac:dyDescent="0.25">
      <c r="A19" s="12" t="s">
        <v>685</v>
      </c>
      <c r="B19" s="30" t="s">
        <v>686</v>
      </c>
      <c r="C19" s="30" t="s">
        <v>123</v>
      </c>
      <c r="D19" s="13">
        <v>500000</v>
      </c>
      <c r="E19" s="14">
        <v>502.41</v>
      </c>
      <c r="F19" s="15">
        <v>5.4600000000000003E-2</v>
      </c>
      <c r="G19" s="15">
        <v>7.4783174805999997E-2</v>
      </c>
    </row>
    <row r="20" spans="1:7" x14ac:dyDescent="0.25">
      <c r="A20" s="12" t="s">
        <v>687</v>
      </c>
      <c r="B20" s="30" t="s">
        <v>688</v>
      </c>
      <c r="C20" s="30" t="s">
        <v>123</v>
      </c>
      <c r="D20" s="13">
        <v>500000</v>
      </c>
      <c r="E20" s="14">
        <v>502.18</v>
      </c>
      <c r="F20" s="15">
        <v>5.45E-2</v>
      </c>
      <c r="G20" s="15">
        <v>7.4849525750000007E-2</v>
      </c>
    </row>
    <row r="21" spans="1:7" x14ac:dyDescent="0.25">
      <c r="A21" s="12" t="s">
        <v>689</v>
      </c>
      <c r="B21" s="30" t="s">
        <v>690</v>
      </c>
      <c r="C21" s="30" t="s">
        <v>123</v>
      </c>
      <c r="D21" s="13">
        <v>500000</v>
      </c>
      <c r="E21" s="14">
        <v>502.17</v>
      </c>
      <c r="F21" s="15">
        <v>5.45E-2</v>
      </c>
      <c r="G21" s="15">
        <v>7.4961497611999994E-2</v>
      </c>
    </row>
    <row r="22" spans="1:7" x14ac:dyDescent="0.25">
      <c r="A22" s="12" t="s">
        <v>691</v>
      </c>
      <c r="B22" s="30" t="s">
        <v>692</v>
      </c>
      <c r="C22" s="30" t="s">
        <v>123</v>
      </c>
      <c r="D22" s="13">
        <v>200000</v>
      </c>
      <c r="E22" s="14">
        <v>201.67</v>
      </c>
      <c r="F22" s="15">
        <v>2.1899999999999999E-2</v>
      </c>
      <c r="G22" s="15">
        <v>7.4960460808999999E-2</v>
      </c>
    </row>
    <row r="23" spans="1:7" x14ac:dyDescent="0.25">
      <c r="A23" s="16" t="s">
        <v>124</v>
      </c>
      <c r="B23" s="31"/>
      <c r="C23" s="31"/>
      <c r="D23" s="17"/>
      <c r="E23" s="18">
        <v>4211.41</v>
      </c>
      <c r="F23" s="19">
        <v>0.4572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290</v>
      </c>
      <c r="B26" s="30"/>
      <c r="C26" s="30"/>
      <c r="D26" s="13"/>
      <c r="E26" s="14"/>
      <c r="F26" s="15"/>
      <c r="G26" s="15"/>
    </row>
    <row r="27" spans="1:7" x14ac:dyDescent="0.25">
      <c r="A27" s="16" t="s">
        <v>124</v>
      </c>
      <c r="B27" s="30"/>
      <c r="C27" s="30"/>
      <c r="D27" s="13"/>
      <c r="E27" s="35" t="s">
        <v>118</v>
      </c>
      <c r="F27" s="36" t="s">
        <v>118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16" t="s">
        <v>291</v>
      </c>
      <c r="B29" s="30"/>
      <c r="C29" s="30"/>
      <c r="D29" s="13"/>
      <c r="E29" s="14"/>
      <c r="F29" s="15"/>
      <c r="G29" s="15"/>
    </row>
    <row r="30" spans="1:7" x14ac:dyDescent="0.25">
      <c r="A30" s="16" t="s">
        <v>124</v>
      </c>
      <c r="B30" s="30"/>
      <c r="C30" s="30"/>
      <c r="D30" s="13"/>
      <c r="E30" s="35" t="s">
        <v>118</v>
      </c>
      <c r="F30" s="36" t="s">
        <v>118</v>
      </c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21" t="s">
        <v>156</v>
      </c>
      <c r="B32" s="32"/>
      <c r="C32" s="32"/>
      <c r="D32" s="22"/>
      <c r="E32" s="18">
        <v>9004.35</v>
      </c>
      <c r="F32" s="19">
        <v>0.97760000000000002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160</v>
      </c>
      <c r="B35" s="30"/>
      <c r="C35" s="30"/>
      <c r="D35" s="13"/>
      <c r="E35" s="14"/>
      <c r="F35" s="15"/>
      <c r="G35" s="15"/>
    </row>
    <row r="36" spans="1:7" x14ac:dyDescent="0.25">
      <c r="A36" s="12" t="s">
        <v>161</v>
      </c>
      <c r="B36" s="30"/>
      <c r="C36" s="30"/>
      <c r="D36" s="13"/>
      <c r="E36" s="14">
        <v>48.99</v>
      </c>
      <c r="F36" s="15">
        <v>5.3E-3</v>
      </c>
      <c r="G36" s="15">
        <v>6.6458000000000003E-2</v>
      </c>
    </row>
    <row r="37" spans="1:7" x14ac:dyDescent="0.25">
      <c r="A37" s="16" t="s">
        <v>124</v>
      </c>
      <c r="B37" s="31"/>
      <c r="C37" s="31"/>
      <c r="D37" s="17"/>
      <c r="E37" s="18">
        <v>48.99</v>
      </c>
      <c r="F37" s="19">
        <v>5.3E-3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21" t="s">
        <v>156</v>
      </c>
      <c r="B39" s="32"/>
      <c r="C39" s="32"/>
      <c r="D39" s="22"/>
      <c r="E39" s="18">
        <v>48.99</v>
      </c>
      <c r="F39" s="19">
        <v>5.3E-3</v>
      </c>
      <c r="G39" s="20"/>
    </row>
    <row r="40" spans="1:7" x14ac:dyDescent="0.25">
      <c r="A40" s="12" t="s">
        <v>162</v>
      </c>
      <c r="B40" s="30"/>
      <c r="C40" s="30"/>
      <c r="D40" s="13"/>
      <c r="E40" s="14">
        <v>158.9146423</v>
      </c>
      <c r="F40" s="15">
        <v>1.7255E-2</v>
      </c>
      <c r="G40" s="15"/>
    </row>
    <row r="41" spans="1:7" x14ac:dyDescent="0.25">
      <c r="A41" s="12" t="s">
        <v>163</v>
      </c>
      <c r="B41" s="30"/>
      <c r="C41" s="30"/>
      <c r="D41" s="13"/>
      <c r="E41" s="23">
        <v>-2.7346423</v>
      </c>
      <c r="F41" s="24">
        <v>-1.55E-4</v>
      </c>
      <c r="G41" s="15">
        <v>6.6458000000000003E-2</v>
      </c>
    </row>
    <row r="42" spans="1:7" x14ac:dyDescent="0.25">
      <c r="A42" s="25" t="s">
        <v>164</v>
      </c>
      <c r="B42" s="33"/>
      <c r="C42" s="33"/>
      <c r="D42" s="26"/>
      <c r="E42" s="27">
        <v>9209.52</v>
      </c>
      <c r="F42" s="28">
        <v>1</v>
      </c>
      <c r="G42" s="28"/>
    </row>
    <row r="44" spans="1:7" x14ac:dyDescent="0.25">
      <c r="A44" s="1" t="s">
        <v>166</v>
      </c>
    </row>
    <row r="47" spans="1:7" x14ac:dyDescent="0.25">
      <c r="A47" s="1" t="s">
        <v>167</v>
      </c>
    </row>
    <row r="48" spans="1:7" x14ac:dyDescent="0.25">
      <c r="A48" s="47" t="s">
        <v>168</v>
      </c>
      <c r="B48" s="34" t="s">
        <v>118</v>
      </c>
    </row>
    <row r="49" spans="1:5" x14ac:dyDescent="0.25">
      <c r="A49" t="s">
        <v>169</v>
      </c>
    </row>
    <row r="50" spans="1:5" x14ac:dyDescent="0.25">
      <c r="A50" t="s">
        <v>170</v>
      </c>
      <c r="B50" t="s">
        <v>171</v>
      </c>
      <c r="C50" t="s">
        <v>171</v>
      </c>
    </row>
    <row r="51" spans="1:5" x14ac:dyDescent="0.25">
      <c r="B51" s="48">
        <v>45322</v>
      </c>
      <c r="C51" s="48">
        <v>45351</v>
      </c>
    </row>
    <row r="52" spans="1:5" x14ac:dyDescent="0.25">
      <c r="A52" t="s">
        <v>693</v>
      </c>
      <c r="B52">
        <v>11.0153</v>
      </c>
      <c r="C52">
        <v>11.0831</v>
      </c>
      <c r="E52" s="2"/>
    </row>
    <row r="53" spans="1:5" x14ac:dyDescent="0.25">
      <c r="A53" t="s">
        <v>176</v>
      </c>
      <c r="B53">
        <v>11.0146</v>
      </c>
      <c r="C53">
        <v>11.0824</v>
      </c>
      <c r="E53" s="2"/>
    </row>
    <row r="54" spans="1:5" x14ac:dyDescent="0.25">
      <c r="A54" t="s">
        <v>694</v>
      </c>
      <c r="B54">
        <v>10.980700000000001</v>
      </c>
      <c r="C54">
        <v>11.045999999999999</v>
      </c>
      <c r="E54" s="2"/>
    </row>
    <row r="55" spans="1:5" x14ac:dyDescent="0.25">
      <c r="A55" t="s">
        <v>658</v>
      </c>
      <c r="B55">
        <v>10.9808</v>
      </c>
      <c r="C55">
        <v>11.046099999999999</v>
      </c>
      <c r="E55" s="2"/>
    </row>
    <row r="56" spans="1:5" x14ac:dyDescent="0.25">
      <c r="E56" s="2"/>
    </row>
    <row r="57" spans="1:5" x14ac:dyDescent="0.25">
      <c r="A57" t="s">
        <v>186</v>
      </c>
      <c r="B57" s="34" t="s">
        <v>118</v>
      </c>
    </row>
    <row r="58" spans="1:5" x14ac:dyDescent="0.25">
      <c r="A58" t="s">
        <v>187</v>
      </c>
      <c r="B58" s="34" t="s">
        <v>118</v>
      </c>
    </row>
    <row r="59" spans="1:5" ht="30" customHeight="1" x14ac:dyDescent="0.25">
      <c r="A59" s="47" t="s">
        <v>188</v>
      </c>
      <c r="B59" s="34" t="s">
        <v>118</v>
      </c>
    </row>
    <row r="60" spans="1:5" ht="30" customHeight="1" x14ac:dyDescent="0.25">
      <c r="A60" s="47" t="s">
        <v>189</v>
      </c>
      <c r="B60" s="34" t="s">
        <v>118</v>
      </c>
    </row>
    <row r="61" spans="1:5" x14ac:dyDescent="0.25">
      <c r="A61" t="s">
        <v>190</v>
      </c>
      <c r="B61" s="49">
        <f>+B75</f>
        <v>3.164502934763783</v>
      </c>
    </row>
    <row r="62" spans="1:5" ht="45" customHeight="1" x14ac:dyDescent="0.25">
      <c r="A62" s="47" t="s">
        <v>191</v>
      </c>
      <c r="B62" s="34" t="s">
        <v>118</v>
      </c>
    </row>
    <row r="63" spans="1:5" ht="30" customHeight="1" x14ac:dyDescent="0.25">
      <c r="A63" s="47" t="s">
        <v>192</v>
      </c>
      <c r="B63" s="34" t="s">
        <v>118</v>
      </c>
    </row>
    <row r="64" spans="1:5" ht="30" customHeight="1" x14ac:dyDescent="0.25">
      <c r="A64" s="47" t="s">
        <v>193</v>
      </c>
      <c r="B64" s="34" t="s">
        <v>118</v>
      </c>
    </row>
    <row r="65" spans="1:4" x14ac:dyDescent="0.25">
      <c r="A65" t="s">
        <v>194</v>
      </c>
      <c r="B65" s="34" t="s">
        <v>118</v>
      </c>
    </row>
    <row r="66" spans="1:4" x14ac:dyDescent="0.25">
      <c r="A66" t="s">
        <v>195</v>
      </c>
      <c r="B66" s="34" t="s">
        <v>118</v>
      </c>
    </row>
    <row r="68" spans="1:4" x14ac:dyDescent="0.25">
      <c r="A68" t="s">
        <v>196</v>
      </c>
    </row>
    <row r="69" spans="1:4" ht="75" customHeight="1" x14ac:dyDescent="0.25">
      <c r="A69" s="55" t="s">
        <v>197</v>
      </c>
      <c r="B69" s="56" t="s">
        <v>695</v>
      </c>
    </row>
    <row r="70" spans="1:4" ht="45" customHeight="1" x14ac:dyDescent="0.25">
      <c r="A70" s="55" t="s">
        <v>199</v>
      </c>
      <c r="B70" s="56" t="s">
        <v>696</v>
      </c>
    </row>
    <row r="71" spans="1:4" x14ac:dyDescent="0.25">
      <c r="A71" s="55"/>
      <c r="B71" s="55"/>
    </row>
    <row r="72" spans="1:4" x14ac:dyDescent="0.25">
      <c r="A72" s="55" t="s">
        <v>201</v>
      </c>
      <c r="B72" s="57">
        <v>7.3210165710544706</v>
      </c>
    </row>
    <row r="73" spans="1:4" x14ac:dyDescent="0.25">
      <c r="A73" s="55"/>
      <c r="B73" s="55"/>
    </row>
    <row r="74" spans="1:4" x14ac:dyDescent="0.25">
      <c r="A74" s="55" t="s">
        <v>202</v>
      </c>
      <c r="B74" s="58">
        <v>2.8283</v>
      </c>
    </row>
    <row r="75" spans="1:4" x14ac:dyDescent="0.25">
      <c r="A75" s="55" t="s">
        <v>203</v>
      </c>
      <c r="B75" s="58">
        <v>3.164502934763783</v>
      </c>
    </row>
    <row r="76" spans="1:4" x14ac:dyDescent="0.25">
      <c r="A76" s="55"/>
      <c r="B76" s="55"/>
    </row>
    <row r="77" spans="1:4" x14ac:dyDescent="0.25">
      <c r="A77" s="55" t="s">
        <v>204</v>
      </c>
      <c r="B77" s="59">
        <v>45351</v>
      </c>
    </row>
    <row r="79" spans="1:4" ht="69.95" customHeight="1" x14ac:dyDescent="0.25">
      <c r="A79" s="71" t="s">
        <v>205</v>
      </c>
      <c r="B79" s="71" t="s">
        <v>206</v>
      </c>
      <c r="C79" s="71" t="s">
        <v>5</v>
      </c>
      <c r="D79" s="71" t="s">
        <v>6</v>
      </c>
    </row>
    <row r="80" spans="1:4" ht="69.95" customHeight="1" x14ac:dyDescent="0.25">
      <c r="A80" s="71" t="s">
        <v>697</v>
      </c>
      <c r="B80" s="71"/>
      <c r="C80" s="71" t="s">
        <v>25</v>
      </c>
      <c r="D8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2024-03-07T12:51:46Z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2024-03-07T12:51:46Z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0903602b-b3e5-4ee5-ac11-e3cf35d4e04d</vt:lpwstr>
  </property>
  <property fmtid="{D5CDD505-2E9C-101B-9397-08002B2CF9AE}" pid="8" name="MSIP_Label_fae7b159-da8a-4f43-b4ed-ba6115f6e9fb_ContentBits">
    <vt:lpwstr>0</vt:lpwstr>
  </property>
</Properties>
</file>