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4/1. January 2024/"/>
    </mc:Choice>
  </mc:AlternateContent>
  <xr:revisionPtr revIDLastSave="15" documentId="11_BDC9A8B3080B7C3AFB5FAD80B5959F496E33E77E" xr6:coauthVersionLast="47" xr6:coauthVersionMax="47" xr10:uidLastSave="{D32DB83D-3DA4-4A69-847F-86ABAC019152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AAF" sheetId="36" r:id="rId36"/>
    <sheet name="EEMCPF" sheetId="37" r:id="rId37"/>
    <sheet name="EEMOF1" sheetId="38" r:id="rId38"/>
    <sheet name="EENN50" sheetId="39" r:id="rId39"/>
    <sheet name="EEPRUA" sheetId="40" r:id="rId40"/>
    <sheet name="EES250" sheetId="41" r:id="rId41"/>
    <sheet name="EESMCF" sheetId="42" r:id="rId42"/>
    <sheet name="EGOLDE" sheetId="43" r:id="rId43"/>
    <sheet name="EGSFOF" sheetId="44" r:id="rId44"/>
    <sheet name="ELLIQF" sheetId="45" r:id="rId45"/>
    <sheet name="EOASEF" sheetId="46" r:id="rId46"/>
    <sheet name="EOCHIF" sheetId="47" r:id="rId47"/>
    <sheet name="EODWHF" sheetId="48" r:id="rId48"/>
    <sheet name="EOEDOF" sheetId="49" r:id="rId49"/>
    <sheet name="EOEMOP" sheetId="50" r:id="rId50"/>
    <sheet name="EOUSEF" sheetId="51" r:id="rId51"/>
    <sheet name="EOUSTF" sheetId="52" r:id="rId52"/>
    <sheet name="ESLVRE" sheetId="53" r:id="rId53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EEMAAF!#REF!</definedName>
    <definedName name="Hedging_Positions_through_Futures_AS_ON_MMMM_DD__YYYY___NIL" localSheetId="36">EEMCPF!#REF!</definedName>
    <definedName name="Hedging_Positions_through_Futures_AS_ON_MMMM_DD__YYYY___NIL" localSheetId="37">EEMOF1!#REF!</definedName>
    <definedName name="Hedging_Positions_through_Futures_AS_ON_MMMM_DD__YYYY___NIL" localSheetId="38">EENN50!#REF!</definedName>
    <definedName name="Hedging_Positions_through_Futures_AS_ON_MMMM_DD__YYYY___NIL" localSheetId="39">EEPRUA!#REF!</definedName>
    <definedName name="Hedging_Positions_through_Futures_AS_ON_MMMM_DD__YYYY___NIL" localSheetId="40">'EES250'!#REF!</definedName>
    <definedName name="Hedging_Positions_through_Futures_AS_ON_MMMM_DD__YYYY___NIL" localSheetId="41">EESMCF!#REF!</definedName>
    <definedName name="Hedging_Positions_through_Futures_AS_ON_MMMM_DD__YYYY___NIL" localSheetId="42">EGOLDE!#REF!</definedName>
    <definedName name="Hedging_Positions_through_Futures_AS_ON_MMMM_DD__YYYY___NIL" localSheetId="43">EGSFOF!#REF!</definedName>
    <definedName name="Hedging_Positions_through_Futures_AS_ON_MMMM_DD__YYYY___NIL" localSheetId="44">ELLIQF!#REF!</definedName>
    <definedName name="Hedging_Positions_through_Futures_AS_ON_MMMM_DD__YYYY___NIL" localSheetId="45">EOASEF!#REF!</definedName>
    <definedName name="Hedging_Positions_through_Futures_AS_ON_MMMM_DD__YYYY___NIL" localSheetId="46">EOCHIF!#REF!</definedName>
    <definedName name="Hedging_Positions_through_Futures_AS_ON_MMMM_DD__YYYY___NIL" localSheetId="47">EODWHF!#REF!</definedName>
    <definedName name="Hedging_Positions_through_Futures_AS_ON_MMMM_DD__YYYY___NIL" localSheetId="48">EOEDOF!#REF!</definedName>
    <definedName name="Hedging_Positions_through_Futures_AS_ON_MMMM_DD__YYYY___NIL" localSheetId="49">EOEMOP!#REF!</definedName>
    <definedName name="Hedging_Positions_through_Futures_AS_ON_MMMM_DD__YYYY___NIL" localSheetId="50">EOUSEF!#REF!</definedName>
    <definedName name="Hedging_Positions_through_Futures_AS_ON_MMMM_DD__YYYY___NIL" localSheetId="51">EOUSTF!#REF!</definedName>
    <definedName name="Hedging_Positions_through_Futures_AS_ON_MMMM_DD__YYYY___NIL" localSheetId="52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EEMAAF!#REF!</definedName>
    <definedName name="JPM_Footer_disp" localSheetId="36">EEMCPF!#REF!</definedName>
    <definedName name="JPM_Footer_disp" localSheetId="37">EEMOF1!#REF!</definedName>
    <definedName name="JPM_Footer_disp" localSheetId="38">EENN50!#REF!</definedName>
    <definedName name="JPM_Footer_disp" localSheetId="39">EEPRUA!#REF!</definedName>
    <definedName name="JPM_Footer_disp" localSheetId="40">'EES250'!#REF!</definedName>
    <definedName name="JPM_Footer_disp" localSheetId="41">EESMCF!#REF!</definedName>
    <definedName name="JPM_Footer_disp" localSheetId="42">EGOLDE!#REF!</definedName>
    <definedName name="JPM_Footer_disp" localSheetId="43">EGSFOF!#REF!</definedName>
    <definedName name="JPM_Footer_disp" localSheetId="44">ELLIQF!#REF!</definedName>
    <definedName name="JPM_Footer_disp" localSheetId="45">EOASEF!#REF!</definedName>
    <definedName name="JPM_Footer_disp" localSheetId="46">EOCHIF!#REF!</definedName>
    <definedName name="JPM_Footer_disp" localSheetId="47">EODWHF!#REF!</definedName>
    <definedName name="JPM_Footer_disp" localSheetId="48">EOEDOF!#REF!</definedName>
    <definedName name="JPM_Footer_disp" localSheetId="49">EOEMOP!#REF!</definedName>
    <definedName name="JPM_Footer_disp" localSheetId="50">EOUSEF!#REF!</definedName>
    <definedName name="JPM_Footer_disp" localSheetId="51">EOUSTF!#REF!</definedName>
    <definedName name="JPM_Footer_disp" localSheetId="52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EEMAAF!#REF!</definedName>
    <definedName name="JPM_Footer_disp12" localSheetId="36">EEMCPF!#REF!</definedName>
    <definedName name="JPM_Footer_disp12" localSheetId="37">EEMOF1!#REF!</definedName>
    <definedName name="JPM_Footer_disp12" localSheetId="38">EENN50!#REF!</definedName>
    <definedName name="JPM_Footer_disp12" localSheetId="39">EEPRUA!#REF!</definedName>
    <definedName name="JPM_Footer_disp12" localSheetId="40">'EES250'!#REF!</definedName>
    <definedName name="JPM_Footer_disp12" localSheetId="41">EESMCF!#REF!</definedName>
    <definedName name="JPM_Footer_disp12" localSheetId="42">EGOLDE!#REF!</definedName>
    <definedName name="JPM_Footer_disp12" localSheetId="43">EGSFOF!#REF!</definedName>
    <definedName name="JPM_Footer_disp12" localSheetId="44">ELLIQF!#REF!</definedName>
    <definedName name="JPM_Footer_disp12" localSheetId="45">EOASEF!#REF!</definedName>
    <definedName name="JPM_Footer_disp12" localSheetId="46">EOCHIF!#REF!</definedName>
    <definedName name="JPM_Footer_disp12" localSheetId="47">EODWHF!#REF!</definedName>
    <definedName name="JPM_Footer_disp12" localSheetId="48">EOEDOF!#REF!</definedName>
    <definedName name="JPM_Footer_disp12" localSheetId="49">EOEMOP!#REF!</definedName>
    <definedName name="JPM_Footer_disp12" localSheetId="50">EOUSEF!#REF!</definedName>
    <definedName name="JPM_Footer_disp12" localSheetId="51">EOUSTF!#REF!</definedName>
    <definedName name="JPM_Footer_disp12" localSheetId="52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3" l="1"/>
  <c r="E15" i="53"/>
  <c r="F13" i="53"/>
  <c r="E13" i="53"/>
  <c r="F12" i="53"/>
  <c r="F8" i="53"/>
  <c r="E8" i="53"/>
  <c r="H1" i="53"/>
  <c r="H1" i="52"/>
  <c r="H1" i="51"/>
  <c r="H1" i="50"/>
  <c r="H1" i="49"/>
  <c r="B87" i="48"/>
  <c r="F57" i="48"/>
  <c r="E57" i="48"/>
  <c r="F33" i="48"/>
  <c r="E33" i="48"/>
  <c r="H1" i="48"/>
  <c r="H1" i="47"/>
  <c r="H1" i="46"/>
  <c r="B151" i="45"/>
  <c r="H1" i="45"/>
  <c r="H1" i="44"/>
  <c r="F13" i="43"/>
  <c r="E13" i="43"/>
  <c r="F12" i="43"/>
  <c r="F8" i="43"/>
  <c r="E8" i="43"/>
  <c r="H1" i="43"/>
  <c r="H1" i="42"/>
  <c r="H1" i="41"/>
  <c r="H1" i="40"/>
  <c r="H1" i="39"/>
  <c r="H1" i="38"/>
  <c r="H1" i="37"/>
  <c r="B206" i="36"/>
  <c r="E186" i="36"/>
  <c r="F185" i="36"/>
  <c r="F184" i="36"/>
  <c r="F181" i="36"/>
  <c r="F183" i="36" s="1"/>
  <c r="F180" i="36"/>
  <c r="E177" i="36"/>
  <c r="F175" i="36"/>
  <c r="F177" i="36" s="1"/>
  <c r="E175" i="36"/>
  <c r="F174" i="36"/>
  <c r="F172" i="36"/>
  <c r="E172" i="36"/>
  <c r="F171" i="36"/>
  <c r="F158" i="36"/>
  <c r="F157" i="36"/>
  <c r="F159" i="36" s="1"/>
  <c r="F156" i="36"/>
  <c r="F152" i="36"/>
  <c r="F151" i="36"/>
  <c r="F150" i="36"/>
  <c r="F149" i="36"/>
  <c r="F148" i="36"/>
  <c r="F147" i="36"/>
  <c r="F153" i="36" s="1"/>
  <c r="F146" i="36"/>
  <c r="F145" i="36"/>
  <c r="E141" i="36"/>
  <c r="E139" i="36"/>
  <c r="F138" i="36"/>
  <c r="F137" i="36"/>
  <c r="F136" i="36"/>
  <c r="F135" i="36"/>
  <c r="F134" i="36"/>
  <c r="F139" i="36" s="1"/>
  <c r="F141" i="36" s="1"/>
  <c r="F133" i="36"/>
  <c r="E69" i="36"/>
  <c r="E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66" i="36" s="1"/>
  <c r="F69" i="36" s="1"/>
  <c r="F17" i="36"/>
  <c r="F16" i="36"/>
  <c r="F15" i="36"/>
  <c r="F14" i="36"/>
  <c r="F13" i="36"/>
  <c r="F12" i="36"/>
  <c r="F11" i="36"/>
  <c r="F10" i="36"/>
  <c r="F9" i="36"/>
  <c r="F8" i="36"/>
  <c r="H1" i="36"/>
  <c r="H1" i="35"/>
  <c r="H1" i="34"/>
  <c r="H1" i="33"/>
  <c r="H1" i="32"/>
  <c r="H1" i="31"/>
  <c r="H1" i="30"/>
  <c r="H1" i="29"/>
  <c r="H1" i="28"/>
  <c r="H1" i="27"/>
  <c r="H1" i="26"/>
  <c r="H1" i="25"/>
  <c r="F196" i="24"/>
  <c r="E196" i="24"/>
  <c r="F182" i="24"/>
  <c r="E182" i="24"/>
  <c r="F118" i="24"/>
  <c r="E118" i="24"/>
  <c r="F116" i="24"/>
  <c r="E116" i="24"/>
  <c r="H1" i="24"/>
  <c r="H1" i="23"/>
  <c r="H1" i="22"/>
  <c r="B129" i="21"/>
  <c r="H1" i="21"/>
  <c r="B104" i="20"/>
  <c r="H1" i="20"/>
  <c r="B76" i="19"/>
  <c r="H1" i="19"/>
  <c r="B58" i="18"/>
  <c r="H1" i="18"/>
  <c r="B42" i="17"/>
  <c r="H1" i="17"/>
  <c r="B58" i="16"/>
  <c r="H1" i="16"/>
  <c r="B42" i="15"/>
  <c r="H1" i="15"/>
  <c r="B42" i="14"/>
  <c r="H1" i="14"/>
  <c r="B62" i="13"/>
  <c r="H1" i="13"/>
  <c r="B89" i="12"/>
  <c r="H1" i="12"/>
  <c r="B67" i="11"/>
  <c r="H1" i="11"/>
  <c r="B63" i="10"/>
  <c r="H1" i="10"/>
  <c r="B61" i="9"/>
  <c r="H1" i="9"/>
  <c r="B98" i="8"/>
  <c r="H1" i="8"/>
  <c r="B69" i="7"/>
  <c r="H1" i="7"/>
  <c r="B74" i="6"/>
  <c r="H1" i="6"/>
  <c r="B100" i="5"/>
  <c r="H1" i="5"/>
  <c r="B117" i="4"/>
  <c r="H1" i="4"/>
  <c r="B90" i="3"/>
  <c r="H1" i="3"/>
  <c r="B77" i="2"/>
  <c r="H1" i="2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F186" i="36" l="1"/>
  <c r="F167" i="36"/>
</calcChain>
</file>

<file path=xl/sharedStrings.xml><?xml version="1.0" encoding="utf-8"?>
<sst xmlns="http://schemas.openxmlformats.org/spreadsheetml/2006/main" count="11847" uniqueCount="2889">
  <si>
    <t>EDELWEISS MUTUAL FUND</t>
  </si>
  <si>
    <t>PORTFOLIO STATEMENT as on 31 Jan 02024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</si>
  <si>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</si>
  <si>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</si>
  <si>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</si>
  <si>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</si>
  <si>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</si>
  <si>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</si>
  <si>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</si>
  <si>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</si>
  <si>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</si>
  <si>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</si>
  <si>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</si>
  <si>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</si>
  <si>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</si>
  <si>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</si>
  <si>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</si>
  <si>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</si>
  <si>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</si>
  <si>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</si>
  <si>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</si>
  <si>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</si>
  <si>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</si>
  <si>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</si>
  <si>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</si>
  <si>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</si>
  <si>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</si>
  <si>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</si>
  <si>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</si>
  <si>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</si>
  <si>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</si>
  <si>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</si>
  <si>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</si>
  <si>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</si>
  <si>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</si>
  <si>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</si>
  <si>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</si>
  <si>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</si>
  <si>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</si>
  <si>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</si>
  <si>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</si>
  <si>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</si>
  <si>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</si>
  <si>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</si>
  <si>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</si>
  <si>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</si>
  <si>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</si>
  <si>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</si>
  <si>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</si>
  <si>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</si>
  <si>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</si>
  <si>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</si>
  <si>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</si>
  <si>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</si>
  <si>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</si>
  <si>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</si>
  <si>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</si>
  <si>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</si>
  <si>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</si>
  <si>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</si>
  <si>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</si>
  <si>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</si>
  <si>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</si>
  <si>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</si>
  <si>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</si>
  <si>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</si>
  <si>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</si>
  <si>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</si>
  <si>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</si>
  <si>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</si>
  <si>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</si>
  <si>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</si>
  <si>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</si>
  <si>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</si>
  <si>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</si>
  <si>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</si>
  <si>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</si>
  <si>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</si>
  <si>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</si>
  <si>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</si>
  <si>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</si>
  <si>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</si>
  <si>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</si>
  <si>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</si>
  <si>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</si>
  <si>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EGOLDE</t>
  </si>
  <si>
    <t>Domestic prices of Gold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</si>
  <si>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</si>
  <si>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</si>
  <si>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</si>
  <si>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</si>
  <si>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</si>
  <si>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</si>
  <si>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</si>
  <si>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</si>
  <si>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</si>
  <si>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</si>
  <si>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</si>
  <si>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</si>
  <si>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</si>
  <si>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</si>
  <si>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</si>
  <si>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</si>
  <si>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</si>
  <si>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</si>
  <si>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</si>
  <si>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</si>
  <si>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</si>
  <si>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JANUARY 31,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</si>
  <si>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</si>
  <si>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</si>
  <si>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</si>
  <si>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</si>
  <si>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</si>
  <si>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</si>
  <si>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</si>
  <si>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</si>
  <si>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</si>
  <si>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</si>
  <si>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</si>
  <si>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</si>
  <si>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364 DAYS TBILL RED 16-01-2025</t>
  </si>
  <si>
    <t>IN002023Z448</t>
  </si>
  <si>
    <t>SOVEREIGN</t>
  </si>
  <si>
    <t>Sub Total</t>
  </si>
  <si>
    <t>Certificate of Deposit</t>
  </si>
  <si>
    <t>EXIM BANK CD RED 14-03-2024#</t>
  </si>
  <si>
    <t>INE514E16CE0</t>
  </si>
  <si>
    <t>CRISIL A1+</t>
  </si>
  <si>
    <t>FEDERAL BANK LTD CD RED 15-03-2024#**</t>
  </si>
  <si>
    <t>INE171A16LE8</t>
  </si>
  <si>
    <t>STATE BK OF INDIA CD RED 17-05-2024#**</t>
  </si>
  <si>
    <t>INE062A16499</t>
  </si>
  <si>
    <t>ICRA A1+</t>
  </si>
  <si>
    <t>ICICI BANK CD RED 13-06-2024#**</t>
  </si>
  <si>
    <t>INE090A169Z3</t>
  </si>
  <si>
    <t>KOTAK MAHINDRA BANK CD RED 06-09-2024#**</t>
  </si>
  <si>
    <t>INE237A166U4</t>
  </si>
  <si>
    <t>CANARA BANK CD RED 16-01-2025#**</t>
  </si>
  <si>
    <t>INE476A16XI7</t>
  </si>
  <si>
    <t>AXIS BANK LTD CD RED 14-01-2025#**</t>
  </si>
  <si>
    <t>INE238AD6637</t>
  </si>
  <si>
    <t>SIDBI CD RED 16-01-2025#**</t>
  </si>
  <si>
    <t>INE556F16AP8</t>
  </si>
  <si>
    <t>UNION BANK OF INDIA CD RED 17-01-2025#**</t>
  </si>
  <si>
    <t>INE692A16GQ7</t>
  </si>
  <si>
    <t>NABARD CD RED 17-01-2025#**</t>
  </si>
  <si>
    <t>INE261F16769</t>
  </si>
  <si>
    <t>INDUSIND BANK LTD CD RED 23-01-2025#**</t>
  </si>
  <si>
    <t>INE095A16V12</t>
  </si>
  <si>
    <t>Commercial Paper</t>
  </si>
  <si>
    <t>KOTAK MAH PRIME CP RED 07-05-2024**</t>
  </si>
  <si>
    <t>INE916D142L9</t>
  </si>
  <si>
    <t>LIC HSG FIN CP RED 13-01-2025**</t>
  </si>
  <si>
    <t>INE115A14ES5</t>
  </si>
  <si>
    <t>ICICI SECURITIES CP RED 30-01-25**</t>
  </si>
  <si>
    <t>INE763G14SN0</t>
  </si>
  <si>
    <t>TOTAL</t>
  </si>
  <si>
    <t>Investment in AIF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</si>
  <si>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</si>
  <si>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</si>
  <si>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</si>
  <si>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</si>
  <si>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</si>
  <si>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</si>
  <si>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</si>
  <si>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</si>
  <si>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</si>
  <si>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</si>
  <si>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</si>
  <si>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</si>
  <si>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</si>
  <si>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</si>
  <si>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</si>
  <si>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</si>
  <si>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</si>
  <si>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</si>
  <si>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</si>
  <si>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</si>
  <si>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</si>
  <si>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</si>
  <si>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</si>
  <si>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</si>
  <si>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</si>
  <si>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</si>
  <si>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</si>
  <si>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</si>
  <si>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</si>
  <si>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</si>
  <si>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January 31,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</si>
  <si>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</si>
  <si>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</si>
  <si>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</si>
  <si>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</si>
  <si>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</si>
  <si>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</si>
  <si>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</si>
  <si>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</si>
  <si>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</si>
  <si>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</si>
  <si>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</si>
  <si>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</si>
  <si>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</si>
  <si>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</si>
  <si>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</si>
  <si>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</si>
  <si>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</si>
  <si>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</si>
  <si>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JANUARY 31, 2024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</si>
  <si>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</si>
  <si>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</si>
  <si>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</si>
  <si>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</si>
  <si>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</si>
  <si>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</si>
  <si>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</si>
  <si>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</si>
  <si>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</si>
  <si>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</si>
  <si>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</si>
  <si>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6.88% NHB LTD NCD RED 21-01-2025**</t>
  </si>
  <si>
    <t>INE557F08FH9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</si>
  <si>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</si>
  <si>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</si>
  <si>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</si>
  <si>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</si>
  <si>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</si>
  <si>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</si>
  <si>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</si>
  <si>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</si>
  <si>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</si>
  <si>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</si>
  <si>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</si>
  <si>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</si>
  <si>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</si>
  <si>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</si>
  <si>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</si>
  <si>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</si>
  <si>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</si>
  <si>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</si>
  <si>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</si>
  <si>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</si>
  <si>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</si>
  <si>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6.99% IRFC NCD RED 19-03-2025**</t>
  </si>
  <si>
    <t>INE053F07CB1</t>
  </si>
  <si>
    <t>5.70% SIDBI NCD RED 28-03-2025**</t>
  </si>
  <si>
    <t>INE556F08JX0</t>
  </si>
  <si>
    <t>6.39% INDIAN OIL CORP NCD RED 06-03-2025**</t>
  </si>
  <si>
    <t>INE242A08452</t>
  </si>
  <si>
    <t>8.27% REC LTD NCD RED 06-02-2025**</t>
  </si>
  <si>
    <t>INE020B08906</t>
  </si>
  <si>
    <t>8.23% REC LTD NCD RED 23-01-2025**</t>
  </si>
  <si>
    <t>INE020B08898</t>
  </si>
  <si>
    <t>9.18% NUCLEAR POWER CORP NCD RD 23-01-25**</t>
  </si>
  <si>
    <t>INE206D08170</t>
  </si>
  <si>
    <t>8.48% POWER FIN CORP NCD RED 09-12-2024**</t>
  </si>
  <si>
    <t>INE134E08GU1</t>
  </si>
  <si>
    <t>8.65% POWER FINANCE NCD RED 28-12-2024**</t>
  </si>
  <si>
    <t>INE134E08GV9</t>
  </si>
  <si>
    <t>8.30% REC LTD NCD RED 10-04-2025</t>
  </si>
  <si>
    <t>INE020B08930</t>
  </si>
  <si>
    <t>6.85% POWER GRID CORP NCD RED 15-04-2025**</t>
  </si>
  <si>
    <t>INE752E08643</t>
  </si>
  <si>
    <t>8.20% POWER GRID CORP NCD RED 23-01-2025**</t>
  </si>
  <si>
    <t>INE752E07MG9</t>
  </si>
  <si>
    <t>9.34% REC LTD NCD RED 25-08-2024**</t>
  </si>
  <si>
    <t>INE020B07IZ5</t>
  </si>
  <si>
    <t>8.60% POWER FINANCE NCD 07-08-2024**</t>
  </si>
  <si>
    <t>INE134E08BP2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</si>
  <si>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</si>
  <si>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</si>
  <si>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</si>
  <si>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</si>
  <si>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</si>
  <si>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</si>
  <si>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</si>
  <si>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</si>
  <si>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</si>
  <si>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</si>
  <si>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</si>
  <si>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</si>
  <si>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8.93% POWER GRID CORP NCD 19-10-2024**</t>
  </si>
  <si>
    <t>INE752E07LY4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</si>
  <si>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</si>
  <si>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</si>
  <si>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</si>
  <si>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</si>
  <si>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</si>
  <si>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</si>
  <si>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7.49% POWER GRID CORP NCD 25-10-2024**</t>
  </si>
  <si>
    <t>INE752E08593</t>
  </si>
  <si>
    <t>(b)Privately Placed/Unlisted</t>
  </si>
  <si>
    <t>(c)Securitised Debt Instruments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</si>
  <si>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</si>
  <si>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</si>
  <si>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</si>
  <si>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</si>
  <si>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</si>
  <si>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</si>
  <si>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JANUARY 31, 2024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</si>
  <si>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</si>
  <si>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</si>
  <si>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</si>
  <si>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</si>
  <si>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</si>
  <si>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</si>
  <si>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</si>
  <si>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</si>
  <si>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</si>
  <si>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</si>
  <si>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</si>
  <si>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</si>
  <si>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</si>
  <si>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</si>
  <si>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</si>
  <si>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7.70% NHAI NCD RED 13-09-2029**</t>
  </si>
  <si>
    <t>INE906B07HH5</t>
  </si>
  <si>
    <t>7.4% MANGALORE REF &amp; PET NCD 12-04-2030**</t>
  </si>
  <si>
    <t>INE103A08019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</si>
  <si>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</si>
  <si>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</si>
  <si>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</si>
  <si>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</si>
  <si>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</si>
  <si>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</si>
  <si>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</si>
  <si>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7.49% NHAI NCD RED 01-08-2029**</t>
  </si>
  <si>
    <t>INE906B07HG7</t>
  </si>
  <si>
    <t>7.75% MANGALORE REF &amp; PET NCD 29-01-2030**</t>
  </si>
  <si>
    <t>INE103A08035</t>
  </si>
  <si>
    <t>7.08% IRFC NCD RED 28-02-2030**</t>
  </si>
  <si>
    <t>INE053F07CA3</t>
  </si>
  <si>
    <t>7.38% POWER GRID CORP NCD RED 12-04-2030**</t>
  </si>
  <si>
    <t>INE752E08635</t>
  </si>
  <si>
    <t>7.48% IRFC NCD RED 13-08-2029**</t>
  </si>
  <si>
    <t>INE053F07BU3</t>
  </si>
  <si>
    <t>8.12% NHPC NCD GOI SERVICED 22-03-2029**</t>
  </si>
  <si>
    <t>INE848E08136</t>
  </si>
  <si>
    <t>7.55% IRFC NCD RED 06-11-29**</t>
  </si>
  <si>
    <t>INE053F07BX7</t>
  </si>
  <si>
    <t>7.74% HPCL NCD RED 02-03-2028**</t>
  </si>
  <si>
    <t>INE094A08150</t>
  </si>
  <si>
    <t>7.82% PFC SR BS225 NCD RED 13-03-2030**</t>
  </si>
  <si>
    <t>INE134E08MF0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</si>
  <si>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</si>
  <si>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</si>
  <si>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</si>
  <si>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</si>
  <si>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</si>
  <si>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</si>
  <si>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</si>
  <si>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</si>
  <si>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7.64% FOOD CORP GOI GRNT NCD 12-12-2029**</t>
  </si>
  <si>
    <t>INE861G08050</t>
  </si>
  <si>
    <t>CRISIL AAA(CE)</t>
  </si>
  <si>
    <t>8.3% REC LTD NCD RED 25-06-2029**</t>
  </si>
  <si>
    <t>INE020B08BU9</t>
  </si>
  <si>
    <t>8.25% REC GOI SERVICED NCD RED 26-03-30**</t>
  </si>
  <si>
    <t>INE020B08CR3</t>
  </si>
  <si>
    <t>7.93% PFC LTD NCD RED 31-12-2029**</t>
  </si>
  <si>
    <t>INE134E08KI8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</si>
  <si>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</si>
  <si>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</si>
  <si>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</si>
  <si>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</si>
  <si>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</si>
  <si>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</si>
  <si>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8.35% IRFC NCD RED 13-03-2029**</t>
  </si>
  <si>
    <t>INE053F07BC1</t>
  </si>
  <si>
    <t>8.24% POWER GRID NCD GOI SERV 14-02-2029**</t>
  </si>
  <si>
    <t>INE752E08551</t>
  </si>
  <si>
    <t>8.27% NHAI NCD RED 28-03-2029**</t>
  </si>
  <si>
    <t>INE906B07GP0</t>
  </si>
  <si>
    <t>8.23% IRFC NCD RED 29-03-2029**</t>
  </si>
  <si>
    <t>INE053F07BE7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</si>
  <si>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</si>
  <si>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</si>
  <si>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</si>
  <si>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</si>
  <si>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</si>
  <si>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</si>
  <si>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</si>
  <si>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</si>
  <si>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</si>
  <si>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</si>
  <si>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</si>
  <si>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</si>
  <si>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</si>
  <si>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</si>
  <si>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8.22% NABARD NCD RED 13-12-2028**</t>
  </si>
  <si>
    <t>INE261F08AV0</t>
  </si>
  <si>
    <t>8.15% NABARD NCD RED 28-03-2029**</t>
  </si>
  <si>
    <t>INE261F08BH7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</si>
  <si>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</si>
  <si>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</si>
  <si>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</si>
  <si>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</si>
  <si>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</si>
  <si>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</si>
  <si>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</si>
  <si>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</si>
  <si>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8.15% EXIM NCB 21-01-2030 R21 - 2030**</t>
  </si>
  <si>
    <t>INE514E08EJ2</t>
  </si>
  <si>
    <t>8.15% POWER GRID CORP NCD RED 09-03-2030**</t>
  </si>
  <si>
    <t>INE752E07MK1</t>
  </si>
  <si>
    <t>9.3% POWER GRID CORP NCD RED 04-09-2029**</t>
  </si>
  <si>
    <t>INE752E07LR8</t>
  </si>
  <si>
    <t>8.55% IRFC NCD RED 21-02-2029**</t>
  </si>
  <si>
    <t>INE053F07BA5</t>
  </si>
  <si>
    <t>8.50% NABARD NCD GOI SERVICED 27-02-2029**</t>
  </si>
  <si>
    <t>INE261F08BC8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</si>
  <si>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</si>
  <si>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</si>
  <si>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</si>
  <si>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</si>
  <si>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</si>
  <si>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</si>
  <si>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</si>
  <si>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</si>
  <si>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</si>
  <si>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</si>
  <si>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</si>
  <si>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</si>
  <si>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7.34% POWER GRID CORP NCD 13-07-2029**</t>
  </si>
  <si>
    <t>INE752E08577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</si>
  <si>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</si>
  <si>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</si>
  <si>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</si>
  <si>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</si>
  <si>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</si>
  <si>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</si>
  <si>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</si>
  <si>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</si>
  <si>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</si>
  <si>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</si>
  <si>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</si>
  <si>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</si>
  <si>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Government Securities</t>
  </si>
  <si>
    <t>7.10% GOVT OF INDIA RED 18-04-2029</t>
  </si>
  <si>
    <t>IN0020220011</t>
  </si>
  <si>
    <t>6.79% GOVT OF INDIA RED 26-12-2029</t>
  </si>
  <si>
    <t>IN0020160118</t>
  </si>
  <si>
    <t>BHARAT Bond ETF - April 2030</t>
  </si>
  <si>
    <t>PORTFOLIO STATEMENT OF BHARAT BOND ETF – APRIL 2031 AS ON JANUARY 31,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</si>
  <si>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</si>
  <si>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</si>
  <si>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</si>
  <si>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</si>
  <si>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</si>
  <si>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</si>
  <si>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</si>
  <si>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</si>
  <si>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</si>
  <si>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</si>
  <si>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</si>
  <si>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</si>
  <si>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</si>
  <si>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</si>
  <si>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</si>
  <si>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</si>
  <si>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</si>
  <si>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</si>
  <si>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</si>
  <si>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23-10-2030**</t>
  </si>
  <si>
    <t>INE861G08076</t>
  </si>
  <si>
    <t>ICRA AAA(CE)</t>
  </si>
  <si>
    <t>7.57% NHB NCD RED 09-01-2031**</t>
  </si>
  <si>
    <t>INE557F08FT4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</si>
  <si>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</si>
  <si>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</si>
  <si>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</si>
  <si>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</si>
  <si>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</si>
  <si>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</si>
  <si>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</si>
  <si>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</si>
  <si>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</si>
  <si>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</si>
  <si>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7.04% PFC LTD NCD RED 16-12-2030**</t>
  </si>
  <si>
    <t>INE134E08LC9</t>
  </si>
  <si>
    <t>6.90% REC LTD. NCD RED 31-01-2031**</t>
  </si>
  <si>
    <t>INE020B08DG4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</si>
  <si>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</si>
  <si>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</si>
  <si>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</si>
  <si>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</si>
  <si>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</si>
  <si>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</si>
  <si>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7.35% NHAI NCD RED 26-04-2030**</t>
  </si>
  <si>
    <t>INE906B07HP8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</si>
  <si>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</si>
  <si>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</si>
  <si>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</si>
  <si>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</si>
  <si>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</si>
  <si>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</si>
  <si>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</si>
  <si>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</si>
  <si>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7.68% POWER FIN CORP NCD RED 15-07-2030**</t>
  </si>
  <si>
    <t>INE134E08KR9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</si>
  <si>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</si>
  <si>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</si>
  <si>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</si>
  <si>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</si>
  <si>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</si>
  <si>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</si>
  <si>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8.41% HUDCO NCD GOI SERVICED 15-03-2029**</t>
  </si>
  <si>
    <t>INE031A08699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</si>
  <si>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</si>
  <si>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</si>
  <si>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</si>
  <si>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</si>
  <si>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</si>
  <si>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</si>
  <si>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</si>
  <si>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</si>
  <si>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</si>
  <si>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</si>
  <si>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</si>
  <si>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</si>
  <si>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</si>
  <si>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</si>
  <si>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8.14% NUCLEAR POWER NCD RED 25-03-2030**</t>
  </si>
  <si>
    <t>INE206D08303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</si>
  <si>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</si>
  <si>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</si>
  <si>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</si>
  <si>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</si>
  <si>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</si>
  <si>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</si>
  <si>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7.61% GOVT OF INDIA RED 09-05-2030</t>
  </si>
  <si>
    <t>IN0020160019</t>
  </si>
  <si>
    <t>7.32% GOVT OF INDIA RED 13-11-2030</t>
  </si>
  <si>
    <t>IN0020230135</t>
  </si>
  <si>
    <t>7.17% GOVT OF INDIA RED 17-04-2030</t>
  </si>
  <si>
    <t>IN0020230036</t>
  </si>
  <si>
    <t>BHARAT Bond ETF - April 2031</t>
  </si>
  <si>
    <t>PORTFOLIO STATEMENT OF BHARAT BOND ETF – APRIL 2032 AS ON JANUARY 31, 2024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</si>
  <si>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</si>
  <si>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</si>
  <si>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</si>
  <si>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</si>
  <si>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</si>
  <si>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</si>
  <si>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</si>
  <si>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</si>
  <si>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</si>
  <si>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</si>
  <si>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</si>
  <si>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</si>
  <si>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</si>
  <si>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</si>
  <si>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</si>
  <si>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</si>
  <si>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</si>
  <si>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</si>
  <si>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</si>
  <si>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</si>
  <si>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</si>
  <si>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</si>
  <si>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</si>
  <si>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</si>
  <si>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</si>
  <si>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</si>
  <si>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</si>
  <si>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</si>
  <si>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</si>
  <si>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</si>
  <si>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</si>
  <si>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8.12% EXIM BANK SR T02 NCD 25-04-2031**</t>
  </si>
  <si>
    <t>INE514E08FC4</t>
  </si>
  <si>
    <t>8.25% EXIM BANK SR T04 NCD 23-06-2031**</t>
  </si>
  <si>
    <t>INE514E08FE0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</si>
  <si>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</si>
  <si>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</si>
  <si>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</si>
  <si>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</si>
  <si>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</si>
  <si>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</si>
  <si>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7.55% PGCIL NCD 21-09-2031**</t>
  </si>
  <si>
    <t>INE752E07OB6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</si>
  <si>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</si>
  <si>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</si>
  <si>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</si>
  <si>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</si>
  <si>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</si>
  <si>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</si>
  <si>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</si>
  <si>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</si>
  <si>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</si>
  <si>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</si>
  <si>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</si>
  <si>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JANUARY 31,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</si>
  <si>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</si>
  <si>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</si>
  <si>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</si>
  <si>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</si>
  <si>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</si>
  <si>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</si>
  <si>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</si>
  <si>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</si>
  <si>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</si>
  <si>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</si>
  <si>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</si>
  <si>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7.53% RECL SR 217 NCD RED 31-03-2033**</t>
  </si>
  <si>
    <t>INE020B08EC1</t>
  </si>
  <si>
    <t>7.52% HUDCO SERIES B NCD RED 15-04-2033**</t>
  </si>
  <si>
    <t>INE031A08863</t>
  </si>
  <si>
    <t>7.44% NTPC LTD. SR 79 NCD RED 15-04-2033**</t>
  </si>
  <si>
    <t>INE733E08239</t>
  </si>
  <si>
    <t>7.75% IRFC NCD RED 15-04-2033</t>
  </si>
  <si>
    <t>INE053F08270</t>
  </si>
  <si>
    <t>7.88% EXIM BANK SR U05 NCD 11-01-2033**</t>
  </si>
  <si>
    <t>INE514E08FQ4</t>
  </si>
  <si>
    <t>7.69% RECL SR 218 NCD RED 31-01-2033**</t>
  </si>
  <si>
    <t>INE020B08EE7</t>
  </si>
  <si>
    <t>7.70% PFC SR BS226 B NCD RED 15-04-2033**</t>
  </si>
  <si>
    <t>INE134E08MI4</t>
  </si>
  <si>
    <t>7.82% PFC SR BS225 NCD RED 11-03-2033**</t>
  </si>
  <si>
    <t>INE134E08MD5</t>
  </si>
  <si>
    <t>7.65% IRFC NCD SR167 RED 30-12-2032</t>
  </si>
  <si>
    <t>INE053F08221</t>
  </si>
  <si>
    <t>7.44% NTPC LTD. SR 78 NCD RED 25-08-2032**</t>
  </si>
  <si>
    <t>INE733E08221</t>
  </si>
  <si>
    <t>8.5% EXIM BANK NCD RED 14-03-2033**</t>
  </si>
  <si>
    <t>INE514E08FS0</t>
  </si>
  <si>
    <t>7.69% NABARD NCD SR LTIF 1E 31-03-2032**</t>
  </si>
  <si>
    <t>INE261F08832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</si>
  <si>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</si>
  <si>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</si>
  <si>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</si>
  <si>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</si>
  <si>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</si>
  <si>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</si>
  <si>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JANUARY 31, 2024</t>
  </si>
  <si>
    <t>(An open ended debt scheme predominantly investing in Debt Instruments of Banks, Public Sector Undertakings,
Public Financial Institutions and Municipal Bonds.)</t>
  </si>
  <si>
    <t>8.95% FOOD CORP OF INDIA NCD 01-03-2029**</t>
  </si>
  <si>
    <t>INE861G08043</t>
  </si>
  <si>
    <t>8.40% NUCLEAR POW COR IN LTD NCD28-11-29**</t>
  </si>
  <si>
    <t>INE206D08253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</si>
  <si>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</si>
  <si>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</si>
  <si>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</si>
  <si>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</si>
  <si>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</si>
  <si>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</si>
  <si>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</si>
  <si>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</si>
  <si>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</si>
  <si>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</si>
  <si>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</si>
  <si>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</si>
  <si>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</si>
  <si>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</si>
  <si>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</si>
  <si>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</si>
  <si>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>individual &amp; HUF</t>
  </si>
  <si>
    <t>others</t>
  </si>
  <si>
    <t>Direct Plan - IDCW</t>
  </si>
  <si>
    <t>Direct Plan Fortnightly IDCW</t>
  </si>
  <si>
    <t>Direct Plan Monthly IDCW</t>
  </si>
  <si>
    <t>Direct Plan weekly IDCW</t>
  </si>
  <si>
    <t>Regular Plan Fortnightly IDCW</t>
  </si>
  <si>
    <t>Regular Plan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</si>
  <si>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</si>
  <si>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</si>
  <si>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</si>
  <si>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</si>
  <si>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</si>
  <si>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JANUARY 31, 2024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</si>
  <si>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</si>
  <si>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</si>
  <si>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7.38% GOVT OF INDIA RED 20-06-2027</t>
  </si>
  <si>
    <t>IN0020220037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</si>
  <si>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</si>
  <si>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</si>
  <si>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</si>
  <si>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</si>
  <si>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</si>
  <si>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</si>
  <si>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</si>
  <si>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7.52% UTTAR PRADESH SDL 24-05-2027</t>
  </si>
  <si>
    <t>IN3320170043</t>
  </si>
  <si>
    <t>7.51% MAHARASHTRA SDL RED 24-05-2027</t>
  </si>
  <si>
    <t>IN2220170020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</si>
  <si>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</si>
  <si>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</si>
  <si>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</si>
  <si>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</si>
  <si>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</si>
  <si>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</si>
  <si>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</si>
  <si>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JANUARY 31,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</si>
  <si>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</si>
  <si>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</si>
  <si>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</si>
  <si>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</si>
  <si>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</si>
  <si>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</si>
  <si>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</si>
  <si>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</si>
  <si>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</si>
  <si>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</si>
  <si>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</si>
  <si>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</si>
  <si>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</si>
  <si>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</si>
  <si>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</si>
  <si>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</si>
  <si>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</si>
  <si>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</si>
  <si>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</si>
  <si>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</si>
  <si>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JANUARY 31,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</si>
  <si>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</si>
  <si>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</si>
  <si>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</si>
  <si>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</si>
  <si>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</si>
  <si>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</si>
  <si>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</si>
  <si>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</si>
  <si>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</si>
  <si>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</si>
  <si>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</si>
  <si>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</si>
  <si>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</si>
  <si>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7.74% UTTAR PRADESH SDL 15-03-2037</t>
  </si>
  <si>
    <t>IN3320220152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</si>
  <si>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</si>
  <si>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</si>
  <si>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</si>
  <si>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</si>
  <si>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</si>
  <si>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</si>
  <si>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</si>
  <si>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</si>
  <si>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</si>
  <si>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</si>
  <si>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</si>
  <si>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</si>
  <si>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</si>
  <si>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</si>
  <si>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</si>
  <si>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JANUARY 31, 2024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</si>
  <si>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</si>
  <si>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</si>
  <si>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</si>
  <si>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</si>
  <si>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</si>
  <si>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</si>
  <si>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</si>
  <si>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</si>
  <si>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</si>
  <si>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</si>
  <si>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</si>
  <si>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</si>
  <si>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</si>
  <si>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</si>
  <si>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</si>
  <si>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</si>
  <si>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</si>
  <si>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</si>
  <si>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</si>
  <si>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22-05-25**</t>
  </si>
  <si>
    <t>INE134E08KT5</t>
  </si>
  <si>
    <t>7.25% NABARD NCD RED 01-08-2025**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</si>
  <si>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</si>
  <si>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</si>
  <si>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</si>
  <si>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</si>
  <si>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</si>
  <si>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21-07-2025**</t>
  </si>
  <si>
    <t>INE556F08JZ5</t>
  </si>
  <si>
    <t>6.11% BPCL SERIES I NCD RED 04-07-2025**</t>
  </si>
  <si>
    <t>INE029A08065</t>
  </si>
  <si>
    <t>5.22% GOVT OF INDIA RED 15-06-2025</t>
  </si>
  <si>
    <t>IN0020200112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</si>
  <si>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</si>
  <si>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</si>
  <si>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</si>
  <si>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</si>
  <si>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</si>
  <si>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</si>
  <si>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8.30% JHARKHAND SDL RED 29-07-2025</t>
  </si>
  <si>
    <t>IN3720150017</t>
  </si>
  <si>
    <t>8.27% KERALA SDL RED 12-08-2025</t>
  </si>
  <si>
    <t>IN2020150073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</si>
  <si>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</si>
  <si>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</si>
  <si>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</si>
  <si>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</si>
  <si>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</si>
  <si>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</si>
  <si>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</si>
  <si>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</si>
  <si>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7.96% MAHARASHTRA SDL RED 14-10-2025</t>
  </si>
  <si>
    <t>IN2220150105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</si>
  <si>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</si>
  <si>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</si>
  <si>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</si>
  <si>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</si>
  <si>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</si>
  <si>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</si>
  <si>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8.24% KERALA SDL RED 13-05-2025</t>
  </si>
  <si>
    <t>IN2020150032</t>
  </si>
  <si>
    <t>8.18% ANDHRA PRADESH SDL RED 27-05-2025</t>
  </si>
  <si>
    <t>IN1020150018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</si>
  <si>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</si>
  <si>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</si>
  <si>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</si>
  <si>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</si>
  <si>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</si>
  <si>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</si>
  <si>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</si>
  <si>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</si>
  <si>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</si>
  <si>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</si>
  <si>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</si>
  <si>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JANUARY 31, 2024</t>
  </si>
  <si>
    <t>(An open-ended debt Index Fund investing in the constituents of CRISIL IBX 50:50 Gilt Plus SDL Short Duration Index. A relatively high interest rate ri)</t>
  </si>
  <si>
    <t>6.89% GOVT OF INDIA RED 16-01-2025</t>
  </si>
  <si>
    <t>IN0020220128</t>
  </si>
  <si>
    <t>7.59% GUJARAT SDL RED 15-02-2027</t>
  </si>
  <si>
    <t>IN1520160194</t>
  </si>
  <si>
    <t>7.59% KARNATAKA SDL 15-02-2027</t>
  </si>
  <si>
    <t>IN1920160091</t>
  </si>
  <si>
    <t>7.76% KARNATAKA SDL RED 13-12-2027</t>
  </si>
  <si>
    <t>IN1920170116</t>
  </si>
  <si>
    <t>7.75% GUJARAT SDL RED 13-12-2027</t>
  </si>
  <si>
    <t>IN1520170136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</si>
  <si>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</si>
  <si>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</si>
  <si>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</si>
  <si>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</si>
  <si>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</si>
  <si>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JANUARY 31, 2024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</si>
  <si>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</si>
  <si>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</si>
  <si>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</si>
  <si>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</si>
  <si>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</si>
  <si>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</si>
  <si>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BHARAT BOND FOF – APRIL 2030 AS ON JANUARY 31,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</si>
  <si>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</si>
  <si>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</si>
  <si>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</si>
  <si>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</si>
  <si>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JANUARY 31,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</si>
  <si>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</si>
  <si>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</si>
  <si>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</si>
  <si>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</si>
  <si>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JANUARY 31,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</si>
  <si>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</si>
  <si>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</si>
  <si>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</si>
  <si>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</si>
  <si>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</si>
  <si>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JANUARY 31,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</si>
  <si>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</si>
  <si>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</si>
  <si>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</si>
  <si>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</si>
  <si>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</si>
  <si>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JANUARY 31, 2024</t>
  </si>
  <si>
    <t>(An open ended debt scheme investing in government securities across maturity)</t>
  </si>
  <si>
    <t>7.18% GOVT OF INDIA RED 24-07-2037</t>
  </si>
  <si>
    <t>IN0020230077</t>
  </si>
  <si>
    <t>7.30% GOVT OF INDIA RED 19-06-2053</t>
  </si>
  <si>
    <t>IN0020230051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</si>
  <si>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</si>
  <si>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</si>
  <si>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</si>
  <si>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</si>
  <si>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</si>
  <si>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</si>
  <si>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JANUARY 31, 2024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</si>
  <si>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</si>
  <si>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</si>
  <si>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</si>
  <si>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</si>
  <si>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</si>
  <si>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</si>
  <si>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</si>
  <si>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</si>
  <si>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</si>
  <si>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</si>
  <si>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</si>
  <si>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</si>
  <si>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</si>
  <si>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19-04-2027**</t>
  </si>
  <si>
    <t>INE556F08KK5</t>
  </si>
  <si>
    <t>7.95% RECL SR 147 NCD RED 12-03-2027**</t>
  </si>
  <si>
    <t>INE020B08AH8</t>
  </si>
  <si>
    <t>7.80% NABARD NCD SR 24E RED 15-03-2027</t>
  </si>
  <si>
    <t>INE261F08EF5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</si>
  <si>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</si>
  <si>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</si>
  <si>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</si>
  <si>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</si>
  <si>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</si>
  <si>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</si>
  <si>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</si>
  <si>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</si>
  <si>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</si>
  <si>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</si>
  <si>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</si>
  <si>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</si>
  <si>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</si>
  <si>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</si>
  <si>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</si>
  <si>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</si>
  <si>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</si>
  <si>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</si>
  <si>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</si>
  <si>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</si>
  <si>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5.74% GOVT OF INDIA RED 15-11-2026</t>
  </si>
  <si>
    <t>IN0020210186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</si>
  <si>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</si>
  <si>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</si>
  <si>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</si>
  <si>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</si>
  <si>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</si>
  <si>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</si>
  <si>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</si>
  <si>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</si>
  <si>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</si>
  <si>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</si>
  <si>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</si>
  <si>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</si>
  <si>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</si>
  <si>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</si>
  <si>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</si>
  <si>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</si>
  <si>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</si>
  <si>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</si>
  <si>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</si>
  <si>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</si>
  <si>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</si>
  <si>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</si>
  <si>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</si>
  <si>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</si>
  <si>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</si>
  <si>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</si>
  <si>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</si>
  <si>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</si>
  <si>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</si>
  <si>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</si>
  <si>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7.57% GUJARAT SDL RED 09-11-2026</t>
  </si>
  <si>
    <t>IN1520220154</t>
  </si>
  <si>
    <t>7.39% MAHARASHTRA SDL RED 09-11-2026</t>
  </si>
  <si>
    <t>IN2220160104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</si>
  <si>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</si>
  <si>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</si>
  <si>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</si>
  <si>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</si>
  <si>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</si>
  <si>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</si>
  <si>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</si>
  <si>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</si>
  <si>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</si>
  <si>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</si>
  <si>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</si>
  <si>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</si>
  <si>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</si>
  <si>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</si>
  <si>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</si>
  <si>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</si>
  <si>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7.21% WEST BENGAL SDL 25-01-2027</t>
  </si>
  <si>
    <t>IN3420160142</t>
  </si>
  <si>
    <t>7.14% ANDHRA PRADESH SDL RED 11-01-2027</t>
  </si>
  <si>
    <t>IN1020160421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</si>
  <si>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</si>
  <si>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</si>
  <si>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</si>
  <si>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JANUARY 31, 2024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</si>
  <si>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</si>
  <si>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</si>
  <si>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</si>
  <si>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</si>
  <si>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</si>
  <si>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</si>
  <si>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</si>
  <si>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</si>
  <si>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</si>
  <si>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</si>
  <si>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</si>
  <si>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</t>
  </si>
  <si>
    <t>INE733E08247</t>
  </si>
  <si>
    <t>5.94% REC LTD. NCD RED 31-01-2026**</t>
  </si>
  <si>
    <t>INE020B08DK6</t>
  </si>
  <si>
    <t>7.54% HUDCO NCD RED 11-02-2026**</t>
  </si>
  <si>
    <t>INE031A08855</t>
  </si>
  <si>
    <t>5.85% REC LTD NCD RED 20-12-2025**</t>
  </si>
  <si>
    <t>INE020B08DF6</t>
  </si>
  <si>
    <t>7.57% NABARD NCD SR 23 G RED 19-03-2026**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</si>
  <si>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</si>
  <si>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</si>
  <si>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</si>
  <si>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</si>
  <si>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</si>
  <si>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</si>
  <si>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</si>
  <si>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5.81% REC LTD. NCD RED 31-12-2025**</t>
  </si>
  <si>
    <t>INE020B08DH2</t>
  </si>
  <si>
    <t>8.18% EXIM BANK NCD RED 07-12-2025**</t>
  </si>
  <si>
    <t>INE514E08EU9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</si>
  <si>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</si>
  <si>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</si>
  <si>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</si>
  <si>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</si>
  <si>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</si>
  <si>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</si>
  <si>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</si>
  <si>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</si>
  <si>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7.60% REC LTD. NCD SR 219 RED 27-02-2026**</t>
  </si>
  <si>
    <t>INE020B08EF4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</si>
  <si>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</si>
  <si>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</si>
  <si>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</si>
  <si>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</si>
  <si>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</si>
  <si>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</si>
  <si>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</si>
  <si>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</si>
  <si>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SIDBI NCD SR IX RED 10-02-2026**</t>
  </si>
  <si>
    <t>INE556F08KG3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</si>
  <si>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</si>
  <si>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</si>
  <si>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</si>
  <si>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</si>
  <si>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</si>
  <si>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</si>
  <si>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</si>
  <si>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</si>
  <si>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</si>
  <si>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</si>
  <si>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</si>
  <si>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</si>
  <si>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</si>
  <si>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</si>
  <si>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</si>
  <si>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</si>
  <si>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</si>
  <si>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</si>
  <si>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</si>
  <si>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</si>
  <si>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</si>
  <si>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</si>
  <si>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</si>
  <si>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</si>
  <si>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</si>
  <si>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</si>
  <si>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</si>
  <si>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</si>
  <si>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</si>
  <si>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</si>
  <si>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</si>
  <si>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</si>
  <si>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</si>
  <si>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</si>
  <si>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</si>
  <si>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</si>
  <si>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</si>
  <si>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</si>
  <si>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</si>
  <si>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</si>
  <si>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</si>
  <si>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</si>
  <si>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</si>
  <si>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</si>
  <si>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</si>
  <si>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</si>
  <si>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</si>
  <si>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</si>
  <si>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</si>
  <si>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</si>
  <si>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</si>
  <si>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</si>
  <si>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</si>
  <si>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</si>
  <si>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</si>
  <si>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</si>
  <si>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</si>
  <si>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</si>
  <si>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</si>
  <si>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</si>
  <si>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</si>
  <si>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</si>
  <si>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</si>
  <si>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</si>
  <si>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</si>
  <si>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</si>
  <si>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</si>
  <si>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</si>
  <si>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</si>
  <si>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</si>
  <si>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</si>
  <si>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</si>
  <si>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8.38% HARYANA SDL RED 27-01-2026</t>
  </si>
  <si>
    <t>IN1620150129</t>
  </si>
  <si>
    <t>8.36% MAHARASHTRA SDL RED 27-01-2026</t>
  </si>
  <si>
    <t>IN2220150170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</si>
  <si>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</si>
  <si>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</si>
  <si>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</si>
  <si>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</si>
  <si>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</si>
  <si>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</si>
  <si>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</si>
  <si>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</si>
  <si>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</si>
  <si>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</si>
  <si>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</si>
  <si>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</si>
  <si>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</si>
  <si>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</si>
  <si>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</si>
  <si>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</si>
  <si>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</si>
  <si>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</si>
  <si>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</si>
  <si>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</si>
  <si>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</si>
  <si>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</si>
  <si>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</si>
  <si>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</si>
  <si>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</si>
  <si>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</si>
  <si>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</si>
  <si>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</si>
  <si>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</si>
  <si>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</si>
  <si>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</si>
  <si>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</si>
  <si>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</si>
  <si>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JANUARY 31, 2024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</si>
  <si>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</si>
  <si>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</si>
  <si>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</si>
  <si>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</si>
  <si>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</si>
  <si>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</si>
  <si>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</si>
  <si>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</si>
  <si>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</si>
  <si>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</si>
  <si>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</si>
  <si>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</si>
  <si>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</si>
  <si>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</si>
  <si>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</si>
  <si>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</si>
  <si>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</si>
  <si>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</si>
  <si>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JANUARY 31, 2024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</si>
  <si>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</si>
  <si>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</si>
  <si>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</si>
  <si>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</si>
  <si>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</si>
  <si>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Oil &amp; Natural Gas Corporation Ltd.</t>
  </si>
  <si>
    <t>INE213A01029</t>
  </si>
  <si>
    <t>Oil</t>
  </si>
  <si>
    <t>Adani Enterprises Ltd.</t>
  </si>
  <si>
    <t>INE423A01024</t>
  </si>
  <si>
    <t>Metals &amp; Minerals Trading</t>
  </si>
  <si>
    <t>Bharat Heavy Electricals Ltd.</t>
  </si>
  <si>
    <t>INE257A01026</t>
  </si>
  <si>
    <t>Electrical Equipment</t>
  </si>
  <si>
    <t>Bank of Baroda</t>
  </si>
  <si>
    <t>INE028A01039</t>
  </si>
  <si>
    <t>Steel Authority of India Ltd.</t>
  </si>
  <si>
    <t>INE114A01011</t>
  </si>
  <si>
    <t>Ferrous Metals</t>
  </si>
  <si>
    <t>Hindustan Aeronautics Ltd.</t>
  </si>
  <si>
    <t>INE066F01020</t>
  </si>
  <si>
    <t>Aerospace &amp; Defense</t>
  </si>
  <si>
    <t>Punjab National Bank</t>
  </si>
  <si>
    <t>INE160A01022</t>
  </si>
  <si>
    <t>Reliance Industries Ltd.</t>
  </si>
  <si>
    <t>INE002A01018</t>
  </si>
  <si>
    <t>Petroleum Products</t>
  </si>
  <si>
    <t>Vodafone Idea Ltd.</t>
  </si>
  <si>
    <t>INE669E01016</t>
  </si>
  <si>
    <t>Telecom - Services</t>
  </si>
  <si>
    <t>State Bank of India</t>
  </si>
  <si>
    <t>INE062A01020</t>
  </si>
  <si>
    <t>Bandhan Bank Ltd.</t>
  </si>
  <si>
    <t>INE545U01014</t>
  </si>
  <si>
    <t>NMDC Ltd.</t>
  </si>
  <si>
    <t>INE584A01023</t>
  </si>
  <si>
    <t>Minerals &amp; Mining</t>
  </si>
  <si>
    <t>Tata Consultancy Services Ltd.</t>
  </si>
  <si>
    <t>INE467B01029</t>
  </si>
  <si>
    <t>IT - Software</t>
  </si>
  <si>
    <t>National Aluminium Company Ltd.</t>
  </si>
  <si>
    <t>INE139A01034</t>
  </si>
  <si>
    <t>Non - Ferrous Metals</t>
  </si>
  <si>
    <t>REC Ltd.</t>
  </si>
  <si>
    <t>INE020B01018</t>
  </si>
  <si>
    <t>Finance</t>
  </si>
  <si>
    <t>Coal India Ltd.</t>
  </si>
  <si>
    <t>INE522F01014</t>
  </si>
  <si>
    <t>Consumable Fuels</t>
  </si>
  <si>
    <t>Hindustan Petroleum Corporation Ltd.</t>
  </si>
  <si>
    <t>INE094A01015</t>
  </si>
  <si>
    <t>DLF Ltd.</t>
  </si>
  <si>
    <t>INE271C01023</t>
  </si>
  <si>
    <t>Realty</t>
  </si>
  <si>
    <t>NTPC Ltd.</t>
  </si>
  <si>
    <t>INE733E01010</t>
  </si>
  <si>
    <t>Power</t>
  </si>
  <si>
    <t>Kotak Mahindra Bank Ltd.</t>
  </si>
  <si>
    <t>INE237A01028</t>
  </si>
  <si>
    <t>Hindustan Copper Ltd.</t>
  </si>
  <si>
    <t>INE531E01026</t>
  </si>
  <si>
    <t>Coforge Ltd.</t>
  </si>
  <si>
    <t>INE591G01017</t>
  </si>
  <si>
    <t>Indian Railway Catering &amp;Tou. Corp. Ltd.</t>
  </si>
  <si>
    <t>INE335Y01020</t>
  </si>
  <si>
    <t>Leisure Services</t>
  </si>
  <si>
    <t>Wipro Ltd.</t>
  </si>
  <si>
    <t>INE075A01022</t>
  </si>
  <si>
    <t>Aurobindo Pharma Ltd.</t>
  </si>
  <si>
    <t>INE406A01037</t>
  </si>
  <si>
    <t>Pharmaceuticals &amp; Biotechnology</t>
  </si>
  <si>
    <t>TVS Motor Company Ltd.</t>
  </si>
  <si>
    <t>INE494B01023</t>
  </si>
  <si>
    <t>Automobiles</t>
  </si>
  <si>
    <t>Bharat Petroleum Corporation Ltd.</t>
  </si>
  <si>
    <t>INE029A01011</t>
  </si>
  <si>
    <t>GAIL (India) Ltd.</t>
  </si>
  <si>
    <t>INE129A01019</t>
  </si>
  <si>
    <t>Gas</t>
  </si>
  <si>
    <t>The Federal Bank Ltd.</t>
  </si>
  <si>
    <t>INE171A01029</t>
  </si>
  <si>
    <t>Power Finance Corporation Ltd.</t>
  </si>
  <si>
    <t>INE134E01011</t>
  </si>
  <si>
    <t>Jindal Steel &amp; Power Ltd.</t>
  </si>
  <si>
    <t>INE749A01030</t>
  </si>
  <si>
    <t>ITC Ltd.</t>
  </si>
  <si>
    <t>INE154A01025</t>
  </si>
  <si>
    <t>Diversified FMCG</t>
  </si>
  <si>
    <t>Vedanta Ltd.</t>
  </si>
  <si>
    <t>INE205A01025</t>
  </si>
  <si>
    <t>Diversified Metals</t>
  </si>
  <si>
    <t>Maruti Suzuki India Ltd.</t>
  </si>
  <si>
    <t>INE585B01010</t>
  </si>
  <si>
    <t>Escorts Kubota Ltd.</t>
  </si>
  <si>
    <t>INE042A01014</t>
  </si>
  <si>
    <t>Agricultural, Commercial &amp; Construction Vehicles</t>
  </si>
  <si>
    <t>GMR Airports Infrastructure Ltd.</t>
  </si>
  <si>
    <t>INE776C01039</t>
  </si>
  <si>
    <t>Transport Infrastructure</t>
  </si>
  <si>
    <t>Adani Ports &amp; Special Economic Zone Ltd.</t>
  </si>
  <si>
    <t>INE742F01042</t>
  </si>
  <si>
    <t>Zee Entertainment Enterprises Ltd.</t>
  </si>
  <si>
    <t>INE256A01028</t>
  </si>
  <si>
    <t>Entertainment</t>
  </si>
  <si>
    <t>The Ramco Cements Ltd.</t>
  </si>
  <si>
    <t>INE331A01037</t>
  </si>
  <si>
    <t>Cement &amp; Cement Products</t>
  </si>
  <si>
    <t>PVR Inox Ltd.</t>
  </si>
  <si>
    <t>INE191H01014</t>
  </si>
  <si>
    <t>Manappuram Finance Ltd.</t>
  </si>
  <si>
    <t>INE522D01027</t>
  </si>
  <si>
    <t>Indus Towers Ltd.</t>
  </si>
  <si>
    <t>INE121J01017</t>
  </si>
  <si>
    <t>Sun TV Network Ltd.</t>
  </si>
  <si>
    <t>INE424H01027</t>
  </si>
  <si>
    <t>RBL Bank Ltd.</t>
  </si>
  <si>
    <t>INE976G01028</t>
  </si>
  <si>
    <t>Divi's Laboratories Ltd.</t>
  </si>
  <si>
    <t>INE361B01024</t>
  </si>
  <si>
    <t>Voltas Ltd.</t>
  </si>
  <si>
    <t>INE226A01021</t>
  </si>
  <si>
    <t>Consumer Durables</t>
  </si>
  <si>
    <t>JK Cement Ltd.</t>
  </si>
  <si>
    <t>INE823G01014</t>
  </si>
  <si>
    <t>Indian Energy Exchange Ltd.</t>
  </si>
  <si>
    <t>INE022Q01020</t>
  </si>
  <si>
    <t>Capital Markets</t>
  </si>
  <si>
    <t>United Breweries Ltd.</t>
  </si>
  <si>
    <t>INE686F01025</t>
  </si>
  <si>
    <t>Beverages</t>
  </si>
  <si>
    <t>Lupin Ltd.</t>
  </si>
  <si>
    <t>INE326A01037</t>
  </si>
  <si>
    <t>Piramal Enterprises Ltd.</t>
  </si>
  <si>
    <t>INE140A01024</t>
  </si>
  <si>
    <t>Dalmia Bharat Ltd.</t>
  </si>
  <si>
    <t>INE00R701025</t>
  </si>
  <si>
    <t>Mahindra &amp; Mahindra Financial Services Ltd</t>
  </si>
  <si>
    <t>INE774D01024</t>
  </si>
  <si>
    <t>Hindalco Industries Ltd.</t>
  </si>
  <si>
    <t>INE038A01020</t>
  </si>
  <si>
    <t>Tata Motors Ltd.</t>
  </si>
  <si>
    <t>INE155A01022</t>
  </si>
  <si>
    <t>Aditya Birla Fashion and Retail Ltd.</t>
  </si>
  <si>
    <t>INE647O01011</t>
  </si>
  <si>
    <t>Retailing</t>
  </si>
  <si>
    <t>InterGlobe Aviation Ltd.</t>
  </si>
  <si>
    <t>INE646L01027</t>
  </si>
  <si>
    <t>Transport Services</t>
  </si>
  <si>
    <t>Dr. Lal Path Labs Ltd.</t>
  </si>
  <si>
    <t>INE600L01024</t>
  </si>
  <si>
    <t>Healthcare Services</t>
  </si>
  <si>
    <t>Apollo Tyres Ltd.</t>
  </si>
  <si>
    <t>INE438A01022</t>
  </si>
  <si>
    <t>Auto Components</t>
  </si>
  <si>
    <t>Bata India Ltd.</t>
  </si>
  <si>
    <t>INE176A01028</t>
  </si>
  <si>
    <t>Glenmark Pharmaceuticals Ltd.</t>
  </si>
  <si>
    <t>INE935A01035</t>
  </si>
  <si>
    <t>Dixon Technologies (India) Ltd.</t>
  </si>
  <si>
    <t>INE935N01020</t>
  </si>
  <si>
    <t>Nestle India Ltd.</t>
  </si>
  <si>
    <t>INE239A01024</t>
  </si>
  <si>
    <t>Food Products</t>
  </si>
  <si>
    <t>Tata Communications Ltd.</t>
  </si>
  <si>
    <t>INE151A01013</t>
  </si>
  <si>
    <t>Multi Commodity Exchange Of India Ltd.</t>
  </si>
  <si>
    <t>INE745G01035</t>
  </si>
  <si>
    <t>Polycab India Ltd.</t>
  </si>
  <si>
    <t>INE455K01017</t>
  </si>
  <si>
    <t>Industrial Products</t>
  </si>
  <si>
    <t>Tata Power Company Ltd.</t>
  </si>
  <si>
    <t>INE245A01021</t>
  </si>
  <si>
    <t>Havells India Ltd.</t>
  </si>
  <si>
    <t>INE176B01034</t>
  </si>
  <si>
    <t>Trent Ltd.</t>
  </si>
  <si>
    <t>INE849A01020</t>
  </si>
  <si>
    <t>AU Small Finance Bank Ltd.</t>
  </si>
  <si>
    <t>INE949L01017</t>
  </si>
  <si>
    <t>Aarti Industries Ltd.</t>
  </si>
  <si>
    <t>INE769A01020</t>
  </si>
  <si>
    <t>Chemicals &amp; Petrochemicals</t>
  </si>
  <si>
    <t>City Union Bank Ltd.</t>
  </si>
  <si>
    <t>INE491A01021</t>
  </si>
  <si>
    <t>Deepak Nitrite Ltd.</t>
  </si>
  <si>
    <t>INE288B01029</t>
  </si>
  <si>
    <t>Bharat Electronics Ltd.</t>
  </si>
  <si>
    <t>INE263A01024</t>
  </si>
  <si>
    <t>The India Cements Ltd.</t>
  </si>
  <si>
    <t>INE383A01012</t>
  </si>
  <si>
    <t>IndusInd Bank Ltd.</t>
  </si>
  <si>
    <t>INE095A01012</t>
  </si>
  <si>
    <t>Bharat Forge Ltd.</t>
  </si>
  <si>
    <t>INE465A01025</t>
  </si>
  <si>
    <t>Mahindra &amp; Mahindra Ltd.</t>
  </si>
  <si>
    <t>INE101A01026</t>
  </si>
  <si>
    <t>Bajaj Finance Ltd.</t>
  </si>
  <si>
    <t>INE296A01024</t>
  </si>
  <si>
    <t>Grasim Industries Ltd.</t>
  </si>
  <si>
    <t>INE047A01021</t>
  </si>
  <si>
    <t>Tata Steel Ltd.</t>
  </si>
  <si>
    <t>INE081A01020</t>
  </si>
  <si>
    <t>Axis Bank Ltd.</t>
  </si>
  <si>
    <t>INE238A01034</t>
  </si>
  <si>
    <t>Can Fin Homes Ltd.</t>
  </si>
  <si>
    <t>INE477A01020</t>
  </si>
  <si>
    <t>Indian Oil Corporation Ltd.</t>
  </si>
  <si>
    <t>INE242A01010</t>
  </si>
  <si>
    <t>Ambuja Cements Ltd.</t>
  </si>
  <si>
    <t>INE079A01024</t>
  </si>
  <si>
    <t>HDFC Life Insurance Company Ltd.</t>
  </si>
  <si>
    <t>INE795G01014</t>
  </si>
  <si>
    <t>Insurance</t>
  </si>
  <si>
    <t>ABB India Ltd.</t>
  </si>
  <si>
    <t>INE117A01022</t>
  </si>
  <si>
    <t>Birlasoft Ltd.</t>
  </si>
  <si>
    <t>INE836A01035</t>
  </si>
  <si>
    <t>Dabur India Ltd.</t>
  </si>
  <si>
    <t>INE016A01026</t>
  </si>
  <si>
    <t>Personal Products</t>
  </si>
  <si>
    <t>Shriram Finance Ltd.</t>
  </si>
  <si>
    <t>INE721A01013</t>
  </si>
  <si>
    <t>Tata Chemicals Ltd.</t>
  </si>
  <si>
    <t>INE092A01019</t>
  </si>
  <si>
    <t>SRF Ltd.</t>
  </si>
  <si>
    <t>INE647A01010</t>
  </si>
  <si>
    <t>Dr. Reddy's Laboratories Ltd.</t>
  </si>
  <si>
    <t>INE089A01023</t>
  </si>
  <si>
    <t>Gujarat Narmada Valley Fert &amp; Chem Ltd.</t>
  </si>
  <si>
    <t>INE113A01013</t>
  </si>
  <si>
    <t>ICICI Bank Ltd.</t>
  </si>
  <si>
    <t>INE090A01021</t>
  </si>
  <si>
    <t>Alkem Laboratories Ltd.</t>
  </si>
  <si>
    <t>INE540L01014</t>
  </si>
  <si>
    <t>Hindustan Unilever Ltd.</t>
  </si>
  <si>
    <t>INE030A01027</t>
  </si>
  <si>
    <t>Oberoi Realty Ltd.</t>
  </si>
  <si>
    <t>INE093I01010</t>
  </si>
  <si>
    <t>Max Financial Services Ltd.</t>
  </si>
  <si>
    <t>INE180A01020</t>
  </si>
  <si>
    <t>Biocon Ltd.</t>
  </si>
  <si>
    <t>INE376G01013</t>
  </si>
  <si>
    <t>Indiamart Intermesh Ltd.</t>
  </si>
  <si>
    <t>INE933S01016</t>
  </si>
  <si>
    <t>Larsen &amp; Toubro Ltd.</t>
  </si>
  <si>
    <t>INE018A01030</t>
  </si>
  <si>
    <t>Construction</t>
  </si>
  <si>
    <t>Cipla Ltd.</t>
  </si>
  <si>
    <t>INE059A01026</t>
  </si>
  <si>
    <t>ICICI Lombard General Insurance Co. Ltd.</t>
  </si>
  <si>
    <t>INE765G01017</t>
  </si>
  <si>
    <t>SBI Life Insurance Company Ltd.</t>
  </si>
  <si>
    <t>INE123W01016</t>
  </si>
  <si>
    <t>Ashok Leyland Ltd.</t>
  </si>
  <si>
    <t>INE208A01029</t>
  </si>
  <si>
    <t>Crompton Greaves Cons Electrical Ltd.</t>
  </si>
  <si>
    <t>INE299U01018</t>
  </si>
  <si>
    <t>Gujarat Gas Ltd.</t>
  </si>
  <si>
    <t>INE844O01030</t>
  </si>
  <si>
    <t>Samvardhana Motherson International Ltd.</t>
  </si>
  <si>
    <t>INE775A01035</t>
  </si>
  <si>
    <t>Eicher Motors Ltd.</t>
  </si>
  <si>
    <t>INE066A01021</t>
  </si>
  <si>
    <t>Mahanagar Gas Ltd.</t>
  </si>
  <si>
    <t>INE002S01010</t>
  </si>
  <si>
    <t>Cholamandalam Investment &amp; Finance Company Ltd.</t>
  </si>
  <si>
    <t>INE121A01024</t>
  </si>
  <si>
    <t>Petronet LNG Ltd.</t>
  </si>
  <si>
    <t>INE347G01014</t>
  </si>
  <si>
    <t>IDFC Ltd.</t>
  </si>
  <si>
    <t>INE043D01016</t>
  </si>
  <si>
    <t>Marico Ltd.</t>
  </si>
  <si>
    <t>INE196A01026</t>
  </si>
  <si>
    <t>Agricultural Food &amp; other Products</t>
  </si>
  <si>
    <t>Astral Ltd.</t>
  </si>
  <si>
    <t>INE006I01046</t>
  </si>
  <si>
    <t>Tech Mahindra Ltd.</t>
  </si>
  <si>
    <t>INE669C01036</t>
  </si>
  <si>
    <t>L&amp;T Finance Holdings Ltd.</t>
  </si>
  <si>
    <t>INE498L01015</t>
  </si>
  <si>
    <t>Balkrishna Industries Ltd.</t>
  </si>
  <si>
    <t>INE787D01026</t>
  </si>
  <si>
    <t>United Spirits Ltd.</t>
  </si>
  <si>
    <t>INE854D01024</t>
  </si>
  <si>
    <t>UPL Ltd.</t>
  </si>
  <si>
    <t>INE628A01036</t>
  </si>
  <si>
    <t>Fertilizers &amp; Agrochemicals</t>
  </si>
  <si>
    <t>Page Industries Ltd.</t>
  </si>
  <si>
    <t>INE761H01022</t>
  </si>
  <si>
    <t>Textiles &amp; Apparels</t>
  </si>
  <si>
    <t>Abbott India Ltd.</t>
  </si>
  <si>
    <t>INE358A01014</t>
  </si>
  <si>
    <t>JSW Steel Ltd.</t>
  </si>
  <si>
    <t>INE019A01038</t>
  </si>
  <si>
    <t>Container Corporation Of India Ltd.</t>
  </si>
  <si>
    <t>INE111A01025</t>
  </si>
  <si>
    <t>Shree Cement Ltd.</t>
  </si>
  <si>
    <t>INE070A01015</t>
  </si>
  <si>
    <t>HCL Technologies Ltd.</t>
  </si>
  <si>
    <t>INE860A01027</t>
  </si>
  <si>
    <t>Infosys Ltd.</t>
  </si>
  <si>
    <t>INE009A01021</t>
  </si>
  <si>
    <t>Bharti Airtel Ltd.</t>
  </si>
  <si>
    <t>INE397D01024</t>
  </si>
  <si>
    <t>L&amp;T Technology Services Ltd.</t>
  </si>
  <si>
    <t>INE010V01017</t>
  </si>
  <si>
    <t>IT - Services</t>
  </si>
  <si>
    <t>Muthoot Finance Ltd.</t>
  </si>
  <si>
    <t>INE414G01012</t>
  </si>
  <si>
    <t>ACC Ltd.</t>
  </si>
  <si>
    <t>INE012A01025</t>
  </si>
  <si>
    <t>Aditya Birla Capital Ltd.</t>
  </si>
  <si>
    <t>INE674K01013</t>
  </si>
  <si>
    <t>Canara Bank</t>
  </si>
  <si>
    <t>INE476A01014</t>
  </si>
  <si>
    <t>Laurus Labs Ltd.</t>
  </si>
  <si>
    <t>INE947Q01028</t>
  </si>
  <si>
    <t>LIC Housing Finance Ltd.</t>
  </si>
  <si>
    <t>INE115A01026</t>
  </si>
  <si>
    <t>Ultratech Cement Ltd.</t>
  </si>
  <si>
    <t>INE481G01011</t>
  </si>
  <si>
    <t>Asian Paints Ltd.</t>
  </si>
  <si>
    <t>INE021A01026</t>
  </si>
  <si>
    <t>Syngene International Ltd.</t>
  </si>
  <si>
    <t>INE398R01022</t>
  </si>
  <si>
    <t>Bajaj Auto Ltd.</t>
  </si>
  <si>
    <t>INE917I01010</t>
  </si>
  <si>
    <t>IPCA Laboratories Ltd.</t>
  </si>
  <si>
    <t>INE571A01038</t>
  </si>
  <si>
    <t>Zydus Lifesciences Ltd.</t>
  </si>
  <si>
    <t>INE010B01027</t>
  </si>
  <si>
    <t>Balrampur Chini Mills Ltd.</t>
  </si>
  <si>
    <t>INE119A01028</t>
  </si>
  <si>
    <t>Siemens Ltd.</t>
  </si>
  <si>
    <t>INE003A01024</t>
  </si>
  <si>
    <t>Exide Industries Ltd.</t>
  </si>
  <si>
    <t>INE302A01020</t>
  </si>
  <si>
    <t>Delta Corp Ltd.</t>
  </si>
  <si>
    <t>INE124G01033</t>
  </si>
  <si>
    <t>Cummins India Ltd.</t>
  </si>
  <si>
    <t>INE298A01020</t>
  </si>
  <si>
    <t>Pidilite Industries Ltd.</t>
  </si>
  <si>
    <t>INE318A01026</t>
  </si>
  <si>
    <t>LTIMindtree Ltd.</t>
  </si>
  <si>
    <t>INE214T01019</t>
  </si>
  <si>
    <t>ICICI Prudential Life Insurance Co Ltd.</t>
  </si>
  <si>
    <t>INE726G01019</t>
  </si>
  <si>
    <t>Apollo Hospitals Enterprise Ltd.</t>
  </si>
  <si>
    <t>INE437A01024</t>
  </si>
  <si>
    <t>Navin Fluorine International Ltd.</t>
  </si>
  <si>
    <t>INE048G01026</t>
  </si>
  <si>
    <t>Granules India Ltd.</t>
  </si>
  <si>
    <t>INE101D01020</t>
  </si>
  <si>
    <t>Coromandel International Ltd.</t>
  </si>
  <si>
    <t>INE169A01031</t>
  </si>
  <si>
    <t>Tata Consumer Products Ltd.</t>
  </si>
  <si>
    <t>INE192A01025</t>
  </si>
  <si>
    <t>Titan Company Ltd.</t>
  </si>
  <si>
    <t>INE280A01028</t>
  </si>
  <si>
    <t>Oracle Financial Services Software Ltd.</t>
  </si>
  <si>
    <t>INE881D01027</t>
  </si>
  <si>
    <t>Bajaj Finserv Ltd.</t>
  </si>
  <si>
    <t>INE918I01026</t>
  </si>
  <si>
    <t>Sun Pharmaceutical Industries Ltd.</t>
  </si>
  <si>
    <t>INE044A01036</t>
  </si>
  <si>
    <t>Info Edge (India) Ltd.</t>
  </si>
  <si>
    <t>INE663F01024</t>
  </si>
  <si>
    <t>Mphasis Ltd.</t>
  </si>
  <si>
    <t>INE356A01018</t>
  </si>
  <si>
    <t>(b) Unlisted</t>
  </si>
  <si>
    <t>Derivatives</t>
  </si>
  <si>
    <t>(a) Index/Stock Future</t>
  </si>
  <si>
    <t>Mphasis Ltd.29/02/2024</t>
  </si>
  <si>
    <t>Info Edge (India) Ltd.29/02/2024</t>
  </si>
  <si>
    <t>Sun Pharmaceutical Industries Ltd.29/02/2024</t>
  </si>
  <si>
    <t>Bajaj Finserv Ltd.29/02/2024</t>
  </si>
  <si>
    <t>Oracle Financial Services Software Ltd.29/02/2024</t>
  </si>
  <si>
    <t>NMDC Ltd.28/03/2024</t>
  </si>
  <si>
    <t>Titan Company Ltd.29/02/2024</t>
  </si>
  <si>
    <t>Tata Consumer Products Ltd.29/02/2024</t>
  </si>
  <si>
    <t>Coromandel International Ltd.29/02/2024</t>
  </si>
  <si>
    <t>Granules India Ltd.29/02/2024</t>
  </si>
  <si>
    <t>Steel Authority of India Ltd.28/03/2024</t>
  </si>
  <si>
    <t>Navin Fluorine International Ltd.29/02/2024</t>
  </si>
  <si>
    <t>Apollo Hospitals Enterprise Ltd.29/02/2024</t>
  </si>
  <si>
    <t>Bharat Heavy Electricals Ltd.28/03/2024</t>
  </si>
  <si>
    <t>ICICI Prudential Life Insurance Co Ltd.29/02/2024</t>
  </si>
  <si>
    <t>LTIMindtree Ltd.29/02/2024</t>
  </si>
  <si>
    <t>National Aluminium Company Ltd.28/03/2024</t>
  </si>
  <si>
    <t>Cummins India Ltd.29/02/2024</t>
  </si>
  <si>
    <t>Pidilite Industries Ltd.29/02/2024</t>
  </si>
  <si>
    <t>Delta Corp Ltd.29/02/2024</t>
  </si>
  <si>
    <t>Exide Industries Ltd.29/02/2024</t>
  </si>
  <si>
    <t>Siemens Ltd.29/02/2024</t>
  </si>
  <si>
    <t>Balrampur Chini Mills Ltd.29/02/2024</t>
  </si>
  <si>
    <t>Zydus Lifesciences Ltd.29/02/2024</t>
  </si>
  <si>
    <t>IPCA Laboratories Ltd.29/02/2024</t>
  </si>
  <si>
    <t>Bajaj Auto Ltd.29/02/2024</t>
  </si>
  <si>
    <t>Syngene International Ltd.29/02/2024</t>
  </si>
  <si>
    <t>Asian Paints Ltd.29/02/2024</t>
  </si>
  <si>
    <t>Ultratech Cement Ltd.29/02/2024</t>
  </si>
  <si>
    <t>LIC Housing Finance Ltd.29/02/2024</t>
  </si>
  <si>
    <t>Laurus Labs Ltd.29/02/2024</t>
  </si>
  <si>
    <t>Canara Bank29/02/2024</t>
  </si>
  <si>
    <t>Aditya Birla Capital Ltd.29/02/2024</t>
  </si>
  <si>
    <t>Muthoot Finance Ltd.29/02/2024</t>
  </si>
  <si>
    <t>ACC Ltd.29/02/2024</t>
  </si>
  <si>
    <t>L&amp;T Technology Services Ltd.29/02/2024</t>
  </si>
  <si>
    <t>Bharti Airtel Ltd.29/02/2024</t>
  </si>
  <si>
    <t>Infosys Ltd.29/02/2024</t>
  </si>
  <si>
    <t>HCL Technologies Ltd.29/02/2024</t>
  </si>
  <si>
    <t>Shree Cement Ltd.29/02/2024</t>
  </si>
  <si>
    <t>Container Corporation Of India Ltd.29/02/2024</t>
  </si>
  <si>
    <t>JSW Steel Ltd.29/02/2024</t>
  </si>
  <si>
    <t>Abbott India Ltd.29/02/2024</t>
  </si>
  <si>
    <t>Page Industries Ltd.29/02/2024</t>
  </si>
  <si>
    <t>UPL Ltd.29/02/2024</t>
  </si>
  <si>
    <t>United Spirits Ltd.29/02/2024</t>
  </si>
  <si>
    <t>Balkrishna Industries Ltd.29/02/2024</t>
  </si>
  <si>
    <t>L&amp;T Finance Holdings Ltd.29/02/2024</t>
  </si>
  <si>
    <t>Tech Mahindra Ltd.29/02/2024</t>
  </si>
  <si>
    <t>Astral Ltd.29/02/2024</t>
  </si>
  <si>
    <t>Marico Ltd.29/02/2024</t>
  </si>
  <si>
    <t>IDFC Ltd.29/02/2024</t>
  </si>
  <si>
    <t>Petronet LNG Ltd.29/02/2024</t>
  </si>
  <si>
    <t>Cholamandalam Investment &amp; Finance Company Ltd.29/02/2024</t>
  </si>
  <si>
    <t>Mahanagar Gas Ltd.29/02/2024</t>
  </si>
  <si>
    <t>Eicher Motors Ltd.29/02/2024</t>
  </si>
  <si>
    <t>Gujarat Gas Ltd.29/02/2024</t>
  </si>
  <si>
    <t>Samvardhana Motherson International Ltd.29/02/2024</t>
  </si>
  <si>
    <t>Crompton Greaves Cons Electrical Ltd.29/02/2024</t>
  </si>
  <si>
    <t>Ashok Leyland Ltd.29/02/2024</t>
  </si>
  <si>
    <t>SBI Life Insurance Company Ltd.29/02/2024</t>
  </si>
  <si>
    <t>ICICI Lombard General Insurance Co. Ltd.29/02/2024</t>
  </si>
  <si>
    <t>Cipla Ltd.29/02/2024</t>
  </si>
  <si>
    <t>Larsen &amp; Toubro Ltd.29/02/2024</t>
  </si>
  <si>
    <t>Indiamart Intermesh Ltd.29/02/2024</t>
  </si>
  <si>
    <t>Biocon Ltd.29/02/2024</t>
  </si>
  <si>
    <t>Max Financial Services Ltd.29/02/2024</t>
  </si>
  <si>
    <t>Oberoi Realty Ltd.29/02/2024</t>
  </si>
  <si>
    <t>Hindustan Unilever Ltd.29/02/2024</t>
  </si>
  <si>
    <t>Alkem Laboratories Ltd.29/02/2024</t>
  </si>
  <si>
    <t>ICICI Bank Ltd.29/02/2024</t>
  </si>
  <si>
    <t>Dr. Reddy's Laboratories Ltd.29/02/2024</t>
  </si>
  <si>
    <t>Gujarat Narmada Valley Fert &amp; Chem Ltd.29/02/2024</t>
  </si>
  <si>
    <t>SRF Ltd.29/02/2024</t>
  </si>
  <si>
    <t>Tata Chemicals Ltd.29/02/2024</t>
  </si>
  <si>
    <t>Shriram Finance Ltd.29/02/2024</t>
  </si>
  <si>
    <t>Dabur India Ltd.29/02/2024</t>
  </si>
  <si>
    <t>Birlasoft Ltd.29/02/2024</t>
  </si>
  <si>
    <t>ABB India Ltd.29/02/2024</t>
  </si>
  <si>
    <t>HDFC Life Insurance Company Ltd.29/02/2024</t>
  </si>
  <si>
    <t>Ambuja Cements Ltd.29/02/2024</t>
  </si>
  <si>
    <t>Indian Oil Corporation Ltd.29/02/2024</t>
  </si>
  <si>
    <t>Can Fin Homes Ltd.29/02/2024</t>
  </si>
  <si>
    <t>Oil &amp; Natural Gas Corporation Ltd.28/03/2024</t>
  </si>
  <si>
    <t>Axis Bank Ltd.29/02/2024</t>
  </si>
  <si>
    <t>Tata Steel Ltd.29/02/2024</t>
  </si>
  <si>
    <t>Grasim Industries Ltd.29/02/2024</t>
  </si>
  <si>
    <t>Bajaj Finance Ltd.29/02/2024</t>
  </si>
  <si>
    <t>Mahindra &amp; Mahindra Ltd.29/02/2024</t>
  </si>
  <si>
    <t>Bharat Forge Ltd.29/02/2024</t>
  </si>
  <si>
    <t>IndusInd Bank Ltd.29/02/2024</t>
  </si>
  <si>
    <t>The India Cements Ltd.29/02/2024</t>
  </si>
  <si>
    <t>Bharat Electronics Ltd.29/02/2024</t>
  </si>
  <si>
    <t>Deepak Nitrite Ltd.29/02/2024</t>
  </si>
  <si>
    <t>City Union Bank Ltd.29/02/2024</t>
  </si>
  <si>
    <t>Aarti Industries Ltd.29/02/2024</t>
  </si>
  <si>
    <t>AU Small Finance Bank Ltd.29/02/2024</t>
  </si>
  <si>
    <t>Trent Ltd.29/02/2024</t>
  </si>
  <si>
    <t>Havells India Ltd.29/02/2024</t>
  </si>
  <si>
    <t>Tata Power Company Ltd.29/02/2024</t>
  </si>
  <si>
    <t>Polycab India Ltd.29/02/2024</t>
  </si>
  <si>
    <t>Multi Commodity Exchange Of India Ltd.29/02/2024</t>
  </si>
  <si>
    <t>Tata Communications Ltd.29/02/2024</t>
  </si>
  <si>
    <t>Nestle India Ltd.29/02/2024</t>
  </si>
  <si>
    <t>Dixon Technologies (India) Ltd.29/02/2024</t>
  </si>
  <si>
    <t>Bata India Ltd.29/02/2024</t>
  </si>
  <si>
    <t>Glenmark Pharmaceuticals Ltd.29/02/2024</t>
  </si>
  <si>
    <t>Apollo Tyres Ltd.29/02/2024</t>
  </si>
  <si>
    <t>Dr. Lal Path Labs Ltd.29/02/2024</t>
  </si>
  <si>
    <t>InterGlobe Aviation Ltd.29/02/2024</t>
  </si>
  <si>
    <t>Tata Motors Ltd.29/02/2024</t>
  </si>
  <si>
    <t>Aditya Birla Fashion and Retail Ltd.29/02/2024</t>
  </si>
  <si>
    <t>Hindalco Industries Ltd.29/02/2024</t>
  </si>
  <si>
    <t>Mahindra &amp; Mahindra Financial Services Ltd29/02/2024</t>
  </si>
  <si>
    <t>Dalmia Bharat Ltd.29/02/2024</t>
  </si>
  <si>
    <t>Piramal Enterprises Ltd.29/02/2024</t>
  </si>
  <si>
    <t>Lupin Ltd.29/02/2024</t>
  </si>
  <si>
    <t>Indian Energy Exchange Ltd.29/02/2024</t>
  </si>
  <si>
    <t>United Breweries Ltd.29/02/2024</t>
  </si>
  <si>
    <t>JK Cement Ltd.29/02/2024</t>
  </si>
  <si>
    <t>Voltas Ltd.29/02/2024</t>
  </si>
  <si>
    <t>Divi's Laboratories Ltd.29/02/2024</t>
  </si>
  <si>
    <t>RBL Bank Ltd.29/02/2024</t>
  </si>
  <si>
    <t>Sun TV Network Ltd.29/02/2024</t>
  </si>
  <si>
    <t>Manappuram Finance Ltd.29/02/2024</t>
  </si>
  <si>
    <t>Indus Towers Ltd.29/02/2024</t>
  </si>
  <si>
    <t>PVR Inox Ltd.29/02/2024</t>
  </si>
  <si>
    <t>The Ramco Cements Ltd.29/02/2024</t>
  </si>
  <si>
    <t>Zee Entertainment Enterprises Ltd.29/02/2024</t>
  </si>
  <si>
    <t>Adani Ports &amp; Special Economic Zone Ltd.29/02/2024</t>
  </si>
  <si>
    <t>GMR Airports Infrastructure Ltd.29/02/2024</t>
  </si>
  <si>
    <t>Escorts Kubota Ltd.29/02/2024</t>
  </si>
  <si>
    <t>Maruti Suzuki India Ltd.29/02/2024</t>
  </si>
  <si>
    <t>ITC Ltd.29/02/2024</t>
  </si>
  <si>
    <t>Vedanta Ltd.29/02/2024</t>
  </si>
  <si>
    <t>Jindal Steel &amp; Power Ltd.29/02/2024</t>
  </si>
  <si>
    <t>Power Finance Corporation Ltd.29/02/2024</t>
  </si>
  <si>
    <t>The Federal Bank Ltd.29/02/2024</t>
  </si>
  <si>
    <t>GAIL (India) Ltd.29/02/2024</t>
  </si>
  <si>
    <t>Bharat Petroleum Corporation Ltd.29/02/2024</t>
  </si>
  <si>
    <t>TVS Motor Company Ltd.29/02/2024</t>
  </si>
  <si>
    <t>Aurobindo Pharma Ltd.29/02/2024</t>
  </si>
  <si>
    <t>Wipro Ltd.29/02/2024</t>
  </si>
  <si>
    <t>Coforge Ltd.29/02/2024</t>
  </si>
  <si>
    <t>Indian Railway Catering &amp;Tou. Corp. Ltd.29/02/2024</t>
  </si>
  <si>
    <t>Hindustan Copper Ltd.29/02/2024</t>
  </si>
  <si>
    <t>Kotak Mahindra Bank Ltd.29/02/2024</t>
  </si>
  <si>
    <t>NTPC Ltd.29/02/2024</t>
  </si>
  <si>
    <t>DLF Ltd.29/02/2024</t>
  </si>
  <si>
    <t>Hindustan Petroleum Corporation Ltd.29/02/2024</t>
  </si>
  <si>
    <t>National Aluminium Company Ltd.29/02/2024</t>
  </si>
  <si>
    <t>Coal India Ltd.29/02/2024</t>
  </si>
  <si>
    <t>REC Ltd.29/02/2024</t>
  </si>
  <si>
    <t>Tata Consultancy Services Ltd.29/02/2024</t>
  </si>
  <si>
    <t>NMDC Ltd.29/02/2024</t>
  </si>
  <si>
    <t>Bandhan Bank Ltd.29/02/2024</t>
  </si>
  <si>
    <t>State Bank of India29/02/2024</t>
  </si>
  <si>
    <t>Vodafone Idea Ltd.29/02/2024</t>
  </si>
  <si>
    <t>Reliance Industries Ltd.29/02/2024</t>
  </si>
  <si>
    <t>Punjab National Bank29/02/2024</t>
  </si>
  <si>
    <t>Hindustan Aeronautics Ltd.29/02/2024</t>
  </si>
  <si>
    <t>Steel Authority of India Ltd.29/02/2024</t>
  </si>
  <si>
    <t>Bank of Baroda29/02/2024</t>
  </si>
  <si>
    <t>Bharat Heavy Electricals Ltd.29/02/2024</t>
  </si>
  <si>
    <t>Adani Enterprises Ltd.29/02/2024</t>
  </si>
  <si>
    <t>Oil &amp; Natural Gas Corporation Ltd.29/02/2024</t>
  </si>
  <si>
    <t>HDFC Bank Ltd.29/02/2024</t>
  </si>
  <si>
    <t>5.23% NABARD NCD RED 31-01-2025</t>
  </si>
  <si>
    <t>INE261F08DI1</t>
  </si>
  <si>
    <t>6.69% GOVT OF INDIA RED 27-06-2024</t>
  </si>
  <si>
    <t>IN0020220052</t>
  </si>
  <si>
    <t>364 DAYS TBILL RED 14-11-2024</t>
  </si>
  <si>
    <t>IN002023Z356</t>
  </si>
  <si>
    <t>364 DAYS TBILL RED 29-02-2024</t>
  </si>
  <si>
    <t>IN002022Z481</t>
  </si>
  <si>
    <t>364 DAYS TBILL RED 14-03-2024</t>
  </si>
  <si>
    <t>IN002022Z507</t>
  </si>
  <si>
    <t>364 DAYS TBILL RED 28-11-2024</t>
  </si>
  <si>
    <t>IN002023Z372</t>
  </si>
  <si>
    <t>364 DAYS TBILL RED 15-02-2024</t>
  </si>
  <si>
    <t>IN002022Z465</t>
  </si>
  <si>
    <t>364 DAYS TBILL RED 07-03-2024</t>
  </si>
  <si>
    <t>IN002022Z499</t>
  </si>
  <si>
    <t>182  DAYS TBILL RED 21-03-2024</t>
  </si>
  <si>
    <t>IN002023Y268</t>
  </si>
  <si>
    <t>364 DAYS TBILL RED 22-03-2024</t>
  </si>
  <si>
    <t>IN002022Z515</t>
  </si>
  <si>
    <t>364 DAYS TBILL RED 29-03-2024</t>
  </si>
  <si>
    <t>IN002022Z523</t>
  </si>
  <si>
    <t>182 DAYS TBILL RED 20-06-2024</t>
  </si>
  <si>
    <t>IN002023Y391</t>
  </si>
  <si>
    <t>364 DAYS TBILL RED 10-10-2024</t>
  </si>
  <si>
    <t>IN002023Z307</t>
  </si>
  <si>
    <t>364 DAYS TBILL RED 03-10-2024</t>
  </si>
  <si>
    <t>IN002023Z299</t>
  </si>
  <si>
    <t>364 DAYS TBILL RED 11-04-2024</t>
  </si>
  <si>
    <t>IN002023Z034</t>
  </si>
  <si>
    <t>91 DAYS TBILL RED 14-03-2024</t>
  </si>
  <si>
    <t>IN002023X385</t>
  </si>
  <si>
    <t>HDFC BANK CD RED 20-03-2024#**</t>
  </si>
  <si>
    <t>INE040A16DU8</t>
  </si>
  <si>
    <t>CARE A1+</t>
  </si>
  <si>
    <t>SIDBI CD RED 29-05-2024#**</t>
  </si>
  <si>
    <t>INE556F16AJ1</t>
  </si>
  <si>
    <t>HDFC BANK CD RED 06-12-2024#</t>
  </si>
  <si>
    <t>INE040A16EH3</t>
  </si>
  <si>
    <t>SIDBI CD RED 11-12-2024#**</t>
  </si>
  <si>
    <t>INE556F16AM5</t>
  </si>
  <si>
    <t>CANARA BANK CD RED 22-01-2025#**</t>
  </si>
  <si>
    <t>INE476A16XK3</t>
  </si>
  <si>
    <t>AXIS BANK LTD CD RED 17-05-2024#</t>
  </si>
  <si>
    <t>INE238AD6413</t>
  </si>
  <si>
    <t>SIDBI CD RED 06-06-2024#**</t>
  </si>
  <si>
    <t>INE556F16AK9</t>
  </si>
  <si>
    <t>BAJAJ FINANCE LTD CP RED 18-04-2024**</t>
  </si>
  <si>
    <t>INE296A14WX5</t>
  </si>
  <si>
    <t>ICICI SECURITIES CP RED 30-04-2024**</t>
  </si>
  <si>
    <t>INE763G14RD3</t>
  </si>
  <si>
    <t>AXIS FINANCE LTD CP RED 28-02-2024**</t>
  </si>
  <si>
    <t>INE891K14MB9</t>
  </si>
  <si>
    <t>KOTAK MAHINDRA INVEST CP RED 14-06-2024**</t>
  </si>
  <si>
    <t>INE975F14YW1</t>
  </si>
  <si>
    <t>BAJAJ FINANCE LTD CP RED 29-08-2024**</t>
  </si>
  <si>
    <t>INE296A14VO6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</si>
  <si>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</si>
  <si>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</si>
  <si>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</si>
  <si>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JANUARY 31, 2024</t>
  </si>
  <si>
    <t>(An open ended dynamic asset allocation fund)</t>
  </si>
  <si>
    <t>Britannia Industries Ltd.</t>
  </si>
  <si>
    <t>INE216A01030</t>
  </si>
  <si>
    <t>Brigade Enterprises Ltd.</t>
  </si>
  <si>
    <t>INE791I01019</t>
  </si>
  <si>
    <t>The Indian Hotels Company Ltd.</t>
  </si>
  <si>
    <t>INE053A01029</t>
  </si>
  <si>
    <t>Godrej Consumer Products Ltd.</t>
  </si>
  <si>
    <t>INE102D01028</t>
  </si>
  <si>
    <t>Kajaria Ceramics Ltd.</t>
  </si>
  <si>
    <t>INE217B01036</t>
  </si>
  <si>
    <t>Indian Bank</t>
  </si>
  <si>
    <t>INE562A01011</t>
  </si>
  <si>
    <t>Torrent Power Ltd.</t>
  </si>
  <si>
    <t>INE813H01021</t>
  </si>
  <si>
    <t>Colgate Palmolive (India) Ltd.</t>
  </si>
  <si>
    <t>INE259A01022</t>
  </si>
  <si>
    <t>Bosch Ltd.</t>
  </si>
  <si>
    <t>INE323A01026</t>
  </si>
  <si>
    <t>IDFC First Bank Ltd.</t>
  </si>
  <si>
    <t>INE092T01019</t>
  </si>
  <si>
    <t>AIA Engineering Ltd.</t>
  </si>
  <si>
    <t>INE212H01026</t>
  </si>
  <si>
    <t>3M India Ltd.</t>
  </si>
  <si>
    <t>INE470A01017</t>
  </si>
  <si>
    <t>Diversified</t>
  </si>
  <si>
    <t>Creditaccess Grameen Ltd.</t>
  </si>
  <si>
    <t>INE741K01010</t>
  </si>
  <si>
    <t>Cholamandalam Financial Holdings Ltd.</t>
  </si>
  <si>
    <t>INE149A01033</t>
  </si>
  <si>
    <t>UNO Minda Ltd.</t>
  </si>
  <si>
    <t>INE405E01023</t>
  </si>
  <si>
    <t>Avenue Supermarts Ltd.</t>
  </si>
  <si>
    <t>INE192R01011</t>
  </si>
  <si>
    <t>Tata Elxsi Ltd.</t>
  </si>
  <si>
    <t>INE670A01012</t>
  </si>
  <si>
    <t>Sona BLW Precision Forgings Ltd.</t>
  </si>
  <si>
    <t>INE073K01018</t>
  </si>
  <si>
    <t>Supreme Industries Ltd.</t>
  </si>
  <si>
    <t>INE195A01028</t>
  </si>
  <si>
    <t>Zomato Ltd.</t>
  </si>
  <si>
    <t>INE758T01015</t>
  </si>
  <si>
    <t>P I INDUSTRIES LIMITED</t>
  </si>
  <si>
    <t>INE603J01030</t>
  </si>
  <si>
    <t>Westlife Foodworld Ltd.</t>
  </si>
  <si>
    <t>INE274F01020</t>
  </si>
  <si>
    <t>Go Fashion (India) Ltd.</t>
  </si>
  <si>
    <t>INE0BJS01011</t>
  </si>
  <si>
    <t>JSW Energy Ltd.</t>
  </si>
  <si>
    <t>INE121E01018</t>
  </si>
  <si>
    <t>Max Healthcare Institute Ltd.</t>
  </si>
  <si>
    <t>INE027H01010</t>
  </si>
  <si>
    <t>Craftsman Automation Ltd.</t>
  </si>
  <si>
    <t>INE00LO01017</t>
  </si>
  <si>
    <t>Avalon Technologies Ltd.</t>
  </si>
  <si>
    <t>INE0LCL01028</t>
  </si>
  <si>
    <t>Sundaram Finance Ltd.</t>
  </si>
  <si>
    <t>INE660A01013</t>
  </si>
  <si>
    <t>Prestige Estates Projects Ltd.</t>
  </si>
  <si>
    <t>INE811K01011</t>
  </si>
  <si>
    <t>Persistent Systems Ltd.</t>
  </si>
  <si>
    <t>INE262H01013</t>
  </si>
  <si>
    <t>BROOKFIELD INDIA REAL ESTATE TRUST</t>
  </si>
  <si>
    <t>INE0FDU25010</t>
  </si>
  <si>
    <t>JSW Infrastructure Ltd.</t>
  </si>
  <si>
    <t>INE880J01026</t>
  </si>
  <si>
    <t>(c) Investment - CCD</t>
  </si>
  <si>
    <t>7.5% CHOLAMANDALM INV &amp; FIN CCD 30-09-26**</t>
  </si>
  <si>
    <t>INE121A08PJ0</t>
  </si>
  <si>
    <t>Persistent Systems Ltd.29/02/2024</t>
  </si>
  <si>
    <t>The Indian Hotels Company Ltd.29/02/2024</t>
  </si>
  <si>
    <t>NIFTY 29/02/2024</t>
  </si>
  <si>
    <t>INDEX FUTURES</t>
  </si>
  <si>
    <t>(B)Index / Stock Option</t>
  </si>
  <si>
    <t>PUT NIFTY 29/02/2024 23000</t>
  </si>
  <si>
    <t>INDEX OPTIONS</t>
  </si>
  <si>
    <t>PUT NIFTY 29/02/2024 22500</t>
  </si>
  <si>
    <t>PUT NIFTY 29/02/2024 22000</t>
  </si>
  <si>
    <t>CALL BHARTI AIRTEL LTD 29/02/2024 1100</t>
  </si>
  <si>
    <t>SHARE OPTIONS</t>
  </si>
  <si>
    <t>7.51% RECL NCD SR221 RED 31-07-2026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</si>
  <si>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</si>
  <si>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</si>
  <si>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</si>
  <si>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</si>
  <si>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</si>
  <si>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</si>
  <si>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</si>
  <si>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</si>
  <si>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</si>
  <si>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</si>
  <si>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</si>
  <si>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Direct plan -Quarterly IDCW option</t>
  </si>
  <si>
    <t>Regular Plan -Quarterly IDCW option</t>
  </si>
  <si>
    <t xml:space="preserve"> </t>
  </si>
  <si>
    <t>Direct Plan – Monthly IDCW</t>
  </si>
  <si>
    <t>Regular Plan - Monthly IDCW</t>
  </si>
  <si>
    <t>Edelweiss Balanced Advantage Fund</t>
  </si>
  <si>
    <t>PORTFOLIO STATEMENT OF EDELWEISS LARGE CAP FUND AS ON JANUARY 31, 2024</t>
  </si>
  <si>
    <t>(An open ended equity scheme predominantly investing in large cap stocks)</t>
  </si>
  <si>
    <t>Torrent Pharmaceuticals Ltd.</t>
  </si>
  <si>
    <t>INE685A01028</t>
  </si>
  <si>
    <t>Power Grid Corporation of India Ltd.</t>
  </si>
  <si>
    <t>INE752E01010</t>
  </si>
  <si>
    <t>Jyoti CNC Automation Ltd.</t>
  </si>
  <si>
    <t>INE980O01024</t>
  </si>
  <si>
    <t>Industrial Manufacturing</t>
  </si>
  <si>
    <t>KPIT Technologies Ltd.</t>
  </si>
  <si>
    <t>INE04I401011</t>
  </si>
  <si>
    <t>IN9155A01020</t>
  </si>
  <si>
    <t>MRF Ltd.</t>
  </si>
  <si>
    <t>INE883A01011</t>
  </si>
  <si>
    <t>The Phoenix Mills Ltd.</t>
  </si>
  <si>
    <t>INE211B01039</t>
  </si>
  <si>
    <t>Medi Assist Healthcare Services Ltd.</t>
  </si>
  <si>
    <t>INE456Z01021</t>
  </si>
  <si>
    <t>Inox India Ltd.</t>
  </si>
  <si>
    <t>INE616N01034</t>
  </si>
  <si>
    <t>Flair Writing Industries Ltd.</t>
  </si>
  <si>
    <t>INE00Y201027</t>
  </si>
  <si>
    <t>Household Products</t>
  </si>
  <si>
    <t>Nifty Bank 29/02/2024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</si>
  <si>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</si>
  <si>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</si>
  <si>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</si>
  <si>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</si>
  <si>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</si>
  <si>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JANUARY 31, 2024</t>
  </si>
  <si>
    <t>(An open ended dynamic equity scheme investing across large cap, mid cap, small cap stocks)</t>
  </si>
  <si>
    <t>Godrej Properties Ltd.</t>
  </si>
  <si>
    <t>INE484J01027</t>
  </si>
  <si>
    <t>KEI Industries Ltd.</t>
  </si>
  <si>
    <t>INE878B01027</t>
  </si>
  <si>
    <t>Amber Enterprises India Ltd.</t>
  </si>
  <si>
    <t>INE371P01015</t>
  </si>
  <si>
    <t>Bikaji Foods International Ltd.</t>
  </si>
  <si>
    <t>INE00E101023</t>
  </si>
  <si>
    <t>JB Chemicals &amp; Pharmaceuticals Ltd.</t>
  </si>
  <si>
    <t>INE572A01036</t>
  </si>
  <si>
    <t>Bharat Dynamics Ltd.</t>
  </si>
  <si>
    <t>INE171Z01018</t>
  </si>
  <si>
    <t>Karur Vysya Bank Ltd.</t>
  </si>
  <si>
    <t>INE036D01028</t>
  </si>
  <si>
    <t>Power Mech Projects Ltd.</t>
  </si>
  <si>
    <t>INE211R01019</t>
  </si>
  <si>
    <t>Endurance Technologies Ltd.</t>
  </si>
  <si>
    <t>INE913H01037</t>
  </si>
  <si>
    <t>Mazagon Dock Shipbuilders Ltd.</t>
  </si>
  <si>
    <t>INE249Z01012</t>
  </si>
  <si>
    <t>Spandana Sphoorty Financial Ltd.</t>
  </si>
  <si>
    <t>INE572J01011</t>
  </si>
  <si>
    <t>APL Apollo Tubes Ltd.</t>
  </si>
  <si>
    <t>INE702C01027</t>
  </si>
  <si>
    <t>Edelweiss Flexi Cap Fund</t>
  </si>
  <si>
    <t>PORTFOLIO STATEMENT OF EDELWEISS ELSS TAX SAVER FUND AS ON JANUARY 31, 2024</t>
  </si>
  <si>
    <t>(An open ended equity linked saving scheme with a statutory lock in of 3 years and tax benefit)</t>
  </si>
  <si>
    <t>Concord Biotech Ltd.</t>
  </si>
  <si>
    <t>INE338H01029</t>
  </si>
  <si>
    <t>India Shelter Finance Corporation Ltd.</t>
  </si>
  <si>
    <t>INE922K01024</t>
  </si>
  <si>
    <t>Fedbank Financial Services Ltd.</t>
  </si>
  <si>
    <t>INE007N01010</t>
  </si>
  <si>
    <t>Home First Finance Company India Ltd.</t>
  </si>
  <si>
    <t>INE481N01025</t>
  </si>
  <si>
    <t>Jio Financial Services Ltd.</t>
  </si>
  <si>
    <t>INE758E01017</t>
  </si>
  <si>
    <t>Radico Khaitan Ltd.</t>
  </si>
  <si>
    <t>INE944F01028</t>
  </si>
  <si>
    <t>Ajanta Pharma Ltd.</t>
  </si>
  <si>
    <t>INE031B01049</t>
  </si>
  <si>
    <t>KEC International Ltd.</t>
  </si>
  <si>
    <t>INE389H01022</t>
  </si>
  <si>
    <t>Union Bank of India</t>
  </si>
  <si>
    <t>INE692A01016</t>
  </si>
  <si>
    <t>Tata Technologies Ltd.</t>
  </si>
  <si>
    <t>INE142M01025</t>
  </si>
  <si>
    <t>Edelweiss ELSS Tax Saver Fund</t>
  </si>
  <si>
    <t>PORTFOLIO STATEMENT OF EDELWEISS LARGE &amp; MID CAP FUND AS ON JANUARY 31, 2024</t>
  </si>
  <si>
    <t>(An open ended equity scheme investing in both large cap and mid cap stocks)</t>
  </si>
  <si>
    <t>Suzlon Energy Ltd.</t>
  </si>
  <si>
    <t>INE040H01021</t>
  </si>
  <si>
    <t>Jubilant Foodworks Ltd.</t>
  </si>
  <si>
    <t>INE797F01020</t>
  </si>
  <si>
    <t>Century Plyboards (India) Ltd.</t>
  </si>
  <si>
    <t>INE348B01021</t>
  </si>
  <si>
    <t>Grindwell Norton Ltd.</t>
  </si>
  <si>
    <t>INE536A01023</t>
  </si>
  <si>
    <t>Fortis Healthcare Ltd.</t>
  </si>
  <si>
    <t>INE061F01013</t>
  </si>
  <si>
    <t>Metro Brands Ltd.</t>
  </si>
  <si>
    <t>INE317I01021</t>
  </si>
  <si>
    <t>GMM Pfaudler Ltd.</t>
  </si>
  <si>
    <t>INE541A01023</t>
  </si>
  <si>
    <t>Edelweiss Large and Mid Cap Fund</t>
  </si>
  <si>
    <t>PORTFOLIO STATEMENT OF EDELWEISS SMALL CAP FUND AS ON JANUARY 31, 2024</t>
  </si>
  <si>
    <t>(An open ended scheme predominantly investing in small cap stocks)</t>
  </si>
  <si>
    <t>Krishna Inst of Medical Sciences Ltd.</t>
  </si>
  <si>
    <t>INE967H01017</t>
  </si>
  <si>
    <t>Equitas Small Finance Bank Ltd.</t>
  </si>
  <si>
    <t>INE063P01018</t>
  </si>
  <si>
    <t>PNC Infratech Ltd.</t>
  </si>
  <si>
    <t>INE195J01029</t>
  </si>
  <si>
    <t>Ahluwalia Contracts (India) Ltd.</t>
  </si>
  <si>
    <t>INE758C01029</t>
  </si>
  <si>
    <t>Arvind Fashions Ltd.</t>
  </si>
  <si>
    <t>INE955V01021</t>
  </si>
  <si>
    <t>Ratnamani Metals &amp; Tubes Ltd.</t>
  </si>
  <si>
    <t>INE703B01027</t>
  </si>
  <si>
    <t>JK Lakshmi Cement Ltd.</t>
  </si>
  <si>
    <t>INE786A01032</t>
  </si>
  <si>
    <t>Action Construction Equipment Ltd.</t>
  </si>
  <si>
    <t>INE731H01025</t>
  </si>
  <si>
    <t>Kirloskar Pneumatic Co.Ltd.</t>
  </si>
  <si>
    <t>INE811A01020</t>
  </si>
  <si>
    <t>Rategain Travel Technologies Ltd.</t>
  </si>
  <si>
    <t>INE0CLI01024</t>
  </si>
  <si>
    <t>Mold-Tek Packaging Ltd.</t>
  </si>
  <si>
    <t>INE893J01029</t>
  </si>
  <si>
    <t>Voltamp Transformers Ltd.</t>
  </si>
  <si>
    <t>INE540H01012</t>
  </si>
  <si>
    <t>Teamlease Services Ltd.</t>
  </si>
  <si>
    <t>INE985S01024</t>
  </si>
  <si>
    <t>Commercial Services &amp; Supplies</t>
  </si>
  <si>
    <t>K.P.R. Mill Ltd.</t>
  </si>
  <si>
    <t>INE930H01031</t>
  </si>
  <si>
    <t>Jubilant Ingrevia Ltd.</t>
  </si>
  <si>
    <t>INE0BY001018</t>
  </si>
  <si>
    <t>Tejas Networks Ltd.</t>
  </si>
  <si>
    <t>INE010J01012</t>
  </si>
  <si>
    <t>Telecom - Equipment &amp; Accessories</t>
  </si>
  <si>
    <t>V-Mart Retail Ltd.</t>
  </si>
  <si>
    <t>INE665J01013</t>
  </si>
  <si>
    <t>Suven Pharmaceuticals Ltd.</t>
  </si>
  <si>
    <t>INE03QK01018</t>
  </si>
  <si>
    <t>Angel One Ltd.</t>
  </si>
  <si>
    <t>INE732I01013</t>
  </si>
  <si>
    <t>Rolex Rings Ltd.</t>
  </si>
  <si>
    <t>INE645S01016</t>
  </si>
  <si>
    <t>Cera Sanitaryware Ltd.</t>
  </si>
  <si>
    <t>INE739E01017</t>
  </si>
  <si>
    <t>Minda Corporation Ltd.</t>
  </si>
  <si>
    <t>INE842C01021</t>
  </si>
  <si>
    <t>Emami Ltd.</t>
  </si>
  <si>
    <t>INE548C01032</t>
  </si>
  <si>
    <t>Garware Technical Fibres Ltd.</t>
  </si>
  <si>
    <t>INE276A01018</t>
  </si>
  <si>
    <t>Jamna Auto Industries Ltd.</t>
  </si>
  <si>
    <t>INE039C01032</t>
  </si>
  <si>
    <t>RHI Magnesita India Ltd.</t>
  </si>
  <si>
    <t>INE743M01012</t>
  </si>
  <si>
    <t>KNR Constructions Ltd.</t>
  </si>
  <si>
    <t>INE634I01029</t>
  </si>
  <si>
    <t>CSB Bank Ltd.</t>
  </si>
  <si>
    <t>INE679A01013</t>
  </si>
  <si>
    <t>Mahindra Logistics Ltd.</t>
  </si>
  <si>
    <t>INE766P01016</t>
  </si>
  <si>
    <t>Praj Industries Ltd.</t>
  </si>
  <si>
    <t>INE074A01025</t>
  </si>
  <si>
    <t>Gateway Distriparks Ltd.</t>
  </si>
  <si>
    <t>INE079J01017</t>
  </si>
  <si>
    <t>Carborundum Universal Ltd.</t>
  </si>
  <si>
    <t>INE120A01034</t>
  </si>
  <si>
    <t>NOCIL Ltd.</t>
  </si>
  <si>
    <t>INE163A01018</t>
  </si>
  <si>
    <t>Dodla Dairy Ltd.</t>
  </si>
  <si>
    <t>INE021O01019</t>
  </si>
  <si>
    <t>Edelweiss Small Cap Fund</t>
  </si>
  <si>
    <t>PORTFOLIO STATEMENT OF EDELWEISS EQUITY SAVINGS FUND AS ON JANUARY 31, 2024</t>
  </si>
  <si>
    <t>(An Open ended scheme investing in equity, arbitrage and debt)</t>
  </si>
  <si>
    <t>Kaynes Technology India Ltd.</t>
  </si>
  <si>
    <t>INE918Z01012</t>
  </si>
  <si>
    <t>Yatra Online Ltd.</t>
  </si>
  <si>
    <t>INE0JR601024</t>
  </si>
  <si>
    <t>Ask Automotive Ltd.</t>
  </si>
  <si>
    <t>INE491J01022</t>
  </si>
  <si>
    <t>Gabriel India Ltd.</t>
  </si>
  <si>
    <t>INE524A01029</t>
  </si>
  <si>
    <t>CCL Products (India) Ltd.</t>
  </si>
  <si>
    <t>INE421D01022</t>
  </si>
  <si>
    <t>Stylam Industries Ltd.</t>
  </si>
  <si>
    <t>INE239C01020</t>
  </si>
  <si>
    <t>MINDSPACE BUSINESS PARKS REIT</t>
  </si>
  <si>
    <t>INE0CCU25019</t>
  </si>
  <si>
    <t>5.63% GOVT OF INDIA RED 12-04-2026</t>
  </si>
  <si>
    <t>IN0020210012</t>
  </si>
  <si>
    <t>EDELWEISS LIQUID FUND - DIRECT PL -GR</t>
  </si>
  <si>
    <t>INF754K01GM4</t>
  </si>
  <si>
    <t>Edelweiss Equity Savings Fund</t>
  </si>
  <si>
    <t>PORTFOLIO STATEMENT OF EDELWEISS FOCUSED EQUITY FUND AS ON JANUARY 31, 2024</t>
  </si>
  <si>
    <t>(An open-ended equity scheme investing in maximum 30 stocks, with focus in multi-cap space)</t>
  </si>
  <si>
    <t>Edelweiss Focused Fund</t>
  </si>
  <si>
    <t>PORTFOLIO STATEMENT OF EDELWEISS NIFTY 100 QUALITY 30 INDEX FND AS ON JANUARY 31, 2024</t>
  </si>
  <si>
    <t>(An open ended scheme replicating Nifty 100 Quality 30 Index)</t>
  </si>
  <si>
    <t>Hero MotoCorp Ltd.</t>
  </si>
  <si>
    <t>INE158A01026</t>
  </si>
  <si>
    <t>Berger Paints (I) Ltd.</t>
  </si>
  <si>
    <t>INE463A01038</t>
  </si>
  <si>
    <t>Edelweiss NIFTY 100 Quality 30 Index Fund</t>
  </si>
  <si>
    <t>PORTFOLIO STATEMENT OF EDELWEISS NIFTY 50 INDEX FUND AS ON JANUARY 31, 2024</t>
  </si>
  <si>
    <t>(An open ended scheme replicating Nifty 50 Index)</t>
  </si>
  <si>
    <t>Edelweiss NIFTY 50 Index Fund</t>
  </si>
  <si>
    <t>PORTFOLIO STATEMENT OF EDELWEISS NIFTY LARGE MID CAP 250 INDEX FUND AS ON JANUARY 31, 2024</t>
  </si>
  <si>
    <t>(An Open-ended Equity Scheme replicating Nifty LargeMidcap 250 Index)</t>
  </si>
  <si>
    <t>Adani Power Ltd.</t>
  </si>
  <si>
    <t>INE814H01011</t>
  </si>
  <si>
    <t>Yes Bank Ltd.</t>
  </si>
  <si>
    <t>INE528G01035</t>
  </si>
  <si>
    <t>Tube Investments Of India Ltd.</t>
  </si>
  <si>
    <t>INE974X01010</t>
  </si>
  <si>
    <t>HDFC Asset Management Company Ltd.</t>
  </si>
  <si>
    <t>INE127D01025</t>
  </si>
  <si>
    <t>Indian Railway Finance Corporation Ltd.</t>
  </si>
  <si>
    <t>INE053F01010</t>
  </si>
  <si>
    <t>CG Power and Industrial Solutions Ltd.</t>
  </si>
  <si>
    <t>INE067A01029</t>
  </si>
  <si>
    <t>PB Fintech Ltd.</t>
  </si>
  <si>
    <t>INE417T01026</t>
  </si>
  <si>
    <t>Financial Technology (Fintech)</t>
  </si>
  <si>
    <t>Macrotech Developers Ltd.</t>
  </si>
  <si>
    <t>INE670K01029</t>
  </si>
  <si>
    <t>NHPC Ltd.</t>
  </si>
  <si>
    <t>INE848E01016</t>
  </si>
  <si>
    <t>FSN E-Commerce Ventures Ltd.</t>
  </si>
  <si>
    <t>INE388Y01029</t>
  </si>
  <si>
    <t>Jindal Stainless Ltd.</t>
  </si>
  <si>
    <t>INE220G01021</t>
  </si>
  <si>
    <t>One 97 Communications Ltd.</t>
  </si>
  <si>
    <t>INE982J01020</t>
  </si>
  <si>
    <t>Rail Vikas Nigam Ltd.</t>
  </si>
  <si>
    <t>INE415G01027</t>
  </si>
  <si>
    <t>Bank of India</t>
  </si>
  <si>
    <t>INE084A01016</t>
  </si>
  <si>
    <t>Delhivery Ltd.</t>
  </si>
  <si>
    <t>INE148O01028</t>
  </si>
  <si>
    <t>Solar Industries India Ltd.</t>
  </si>
  <si>
    <t>INE343H01029</t>
  </si>
  <si>
    <t>Oil India Ltd.</t>
  </si>
  <si>
    <t>INE274J01014</t>
  </si>
  <si>
    <t>Indraprastha Gas Ltd.</t>
  </si>
  <si>
    <t>INE203G01027</t>
  </si>
  <si>
    <t>Patanjali Foods Ltd.</t>
  </si>
  <si>
    <t>INE619A01035</t>
  </si>
  <si>
    <t>Gujarat Fluorochemicals Ltd.</t>
  </si>
  <si>
    <t>INE09N301011</t>
  </si>
  <si>
    <t>VARUN BEVERAGES LIMITED</t>
  </si>
  <si>
    <t>INE200M01021</t>
  </si>
  <si>
    <t>Adani Green Energy Ltd.</t>
  </si>
  <si>
    <t>INE364U01010</t>
  </si>
  <si>
    <t>Poonawalla Fincorp Ltd.</t>
  </si>
  <si>
    <t>INE511C01022</t>
  </si>
  <si>
    <t>Gland Pharma Ltd.</t>
  </si>
  <si>
    <t>INE068V01023</t>
  </si>
  <si>
    <t>Sundram Fasteners Ltd.</t>
  </si>
  <si>
    <t>INE387A01021</t>
  </si>
  <si>
    <t>Schaeffler India Ltd.</t>
  </si>
  <si>
    <t>INE513A01022</t>
  </si>
  <si>
    <t>Thermax Ltd.</t>
  </si>
  <si>
    <t>INE152A01029</t>
  </si>
  <si>
    <t>Linde India Ltd.</t>
  </si>
  <si>
    <t>INE473A01011</t>
  </si>
  <si>
    <t>Motherson Sumi Wiring India Ltd.</t>
  </si>
  <si>
    <t>INE0FS801015</t>
  </si>
  <si>
    <t>SKF India Ltd.</t>
  </si>
  <si>
    <t>INE640A01023</t>
  </si>
  <si>
    <t>Timken India Ltd.</t>
  </si>
  <si>
    <t>INE325A01013</t>
  </si>
  <si>
    <t>Atul Ltd.</t>
  </si>
  <si>
    <t>INE100A01010</t>
  </si>
  <si>
    <t>CRISIL Ltd.</t>
  </si>
  <si>
    <t>INE007A01025</t>
  </si>
  <si>
    <t>General Insurance Corporation of India</t>
  </si>
  <si>
    <t>INE481Y01014</t>
  </si>
  <si>
    <t>GlaxoSmithKline Pharmaceuticals Ltd.</t>
  </si>
  <si>
    <t>INE159A01016</t>
  </si>
  <si>
    <t>Honeywell Automation India Ltd.</t>
  </si>
  <si>
    <t>INE671A01010</t>
  </si>
  <si>
    <t>Bajaj Holdings &amp; Investment Ltd.</t>
  </si>
  <si>
    <t>INE118A01012</t>
  </si>
  <si>
    <t>Hindustan Zinc Ltd.</t>
  </si>
  <si>
    <t>INE267A01025</t>
  </si>
  <si>
    <t>Mankind Pharma Ltd.</t>
  </si>
  <si>
    <t>INE634S01028</t>
  </si>
  <si>
    <t>Star Health &amp; Allied Insurance Co Ltd.</t>
  </si>
  <si>
    <t>INE575P01011</t>
  </si>
  <si>
    <t>ZF Commercial Vehicle Ctrl Sys Ind Ltd.</t>
  </si>
  <si>
    <t>INE342J01019</t>
  </si>
  <si>
    <t>Bayer Cropscience Ltd.</t>
  </si>
  <si>
    <t>INE462A01022</t>
  </si>
  <si>
    <t>Adani Energy Solutions Ltd.</t>
  </si>
  <si>
    <t>INE931S01010</t>
  </si>
  <si>
    <t>Devyani International Ltd.</t>
  </si>
  <si>
    <t>INE872J01023</t>
  </si>
  <si>
    <t>Kansai Nerolac Paints Ltd.</t>
  </si>
  <si>
    <t>INE531A01024</t>
  </si>
  <si>
    <t>ICICI Securities Ltd.</t>
  </si>
  <si>
    <t>INE763G01038</t>
  </si>
  <si>
    <t>Pfizer Ltd.</t>
  </si>
  <si>
    <t>INE182A01018</t>
  </si>
  <si>
    <t>Adani Total Gas Ltd.</t>
  </si>
  <si>
    <t>INE399L01023</t>
  </si>
  <si>
    <t>Relaxo Footwears Ltd.</t>
  </si>
  <si>
    <t>INE131B01039</t>
  </si>
  <si>
    <t>Vedant Fashions Ltd.</t>
  </si>
  <si>
    <t>INE825V01034</t>
  </si>
  <si>
    <t>The New India Assurance Company Ltd.</t>
  </si>
  <si>
    <t>INE470Y01017</t>
  </si>
  <si>
    <t>Trident Ltd.</t>
  </si>
  <si>
    <t>INE064C01022</t>
  </si>
  <si>
    <t>Godrej Industries Ltd.</t>
  </si>
  <si>
    <t>INE233A01035</t>
  </si>
  <si>
    <t>Fertilizers &amp; Chemicals Travancore Ltd.</t>
  </si>
  <si>
    <t>INE188A01015</t>
  </si>
  <si>
    <t>Life Insurance Corporation of India</t>
  </si>
  <si>
    <t>INE0J1Y01017</t>
  </si>
  <si>
    <t>Bank of Maharashtra</t>
  </si>
  <si>
    <t>INE457A01014</t>
  </si>
  <si>
    <t>Sumitomo Chemical India Ltd.</t>
  </si>
  <si>
    <t>INE258G01013</t>
  </si>
  <si>
    <t>Rajesh Exports Ltd.</t>
  </si>
  <si>
    <t>INE343B01030</t>
  </si>
  <si>
    <t>SBI Cards &amp; Payment Services Ltd.</t>
  </si>
  <si>
    <t>INE018E01016</t>
  </si>
  <si>
    <t>Vinati Organics Ltd.</t>
  </si>
  <si>
    <t>INE410B01037</t>
  </si>
  <si>
    <t>Whirlpool of India Ltd.</t>
  </si>
  <si>
    <t>INE716A01013</t>
  </si>
  <si>
    <t>Blue Dart Express Ltd.</t>
  </si>
  <si>
    <t>INE233B01017</t>
  </si>
  <si>
    <t>Procter &amp; Gamble Hygiene&amp;HealthCare Ltd.</t>
  </si>
  <si>
    <t>INE179A01014</t>
  </si>
  <si>
    <t>Adani Wilmar Ltd.</t>
  </si>
  <si>
    <t>INE699H01024</t>
  </si>
  <si>
    <t>Edelweiss NIFTY Large Mid Cap 250 Index Fund</t>
  </si>
  <si>
    <t>PORTFOLIO STATEMENT OF EDELWEISS NIFTY MIDCAP150 MOMENTUM 50 INDEX FUND AS ON JANUARY 31, 2024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</si>
  <si>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</si>
  <si>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</si>
  <si>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</si>
  <si>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MULTI ASSET ALLOCATION FUND AS ON JANUARY 31, 2024</t>
  </si>
  <si>
    <t>(An open-ended equity)</t>
  </si>
  <si>
    <t>Godrej Consumer Products Ltd.29/02/2024</t>
  </si>
  <si>
    <t>(b) Exchange Traded Commodity Derivatives</t>
  </si>
  <si>
    <t>GOLDMINI-05Feb2024-MCX</t>
  </si>
  <si>
    <t>SILVER-05Mar2024-MCX</t>
  </si>
  <si>
    <t>GOLD-05Apr2024-MCX</t>
  </si>
  <si>
    <t>SILVER-03May2024-MCX</t>
  </si>
  <si>
    <t>SILVERMINI-30Apr2024-MCX1</t>
  </si>
  <si>
    <t>GOLD-05Jun2024-MCX</t>
  </si>
  <si>
    <t>6.80% AXIS FIN LTD NCD R 18-11-26**</t>
  </si>
  <si>
    <t>INE891K07721</t>
  </si>
  <si>
    <t>8.0359% KOTAK MAH INVEST NCD R 06-10-26**</t>
  </si>
  <si>
    <t>INE975F07IM9</t>
  </si>
  <si>
    <t>7.50% NABARD NCD SR 24A RED 31-08-2026**</t>
  </si>
  <si>
    <t>INE261F08EA6</t>
  </si>
  <si>
    <t>7.8445% TATA CAP HSG FIN SR A 18-09-2026**</t>
  </si>
  <si>
    <t>INE033L07IC6</t>
  </si>
  <si>
    <t>6.35% HDB FIN A1 FX 169 RED 11-09-26**</t>
  </si>
  <si>
    <t>INE756I07DX5</t>
  </si>
  <si>
    <t>7.90% BAJAJ FIN LTD NCD RED 17-11-2025**</t>
  </si>
  <si>
    <t>INE296A07SF4</t>
  </si>
  <si>
    <t>7.37% GOVT OF INDIA RED 23-10-2028</t>
  </si>
  <si>
    <t>IN0020230101</t>
  </si>
  <si>
    <t>Others</t>
  </si>
  <si>
    <t>a) Gold</t>
  </si>
  <si>
    <t>Gold</t>
  </si>
  <si>
    <t>IDIA00500001</t>
  </si>
  <si>
    <t>a) Silver</t>
  </si>
  <si>
    <t>Silver</t>
  </si>
  <si>
    <t>INE854780000</t>
  </si>
  <si>
    <t>Edelweiss Multi Asset Allocation Fund</t>
  </si>
  <si>
    <t>PORTFOLIO STATEMENT OF EDELWEISS MULTI CAP FUND AS ON JANUARY 31, 2024</t>
  </si>
  <si>
    <t>(An open-ended equity scheme investing across large cap, mid cap, small cap stocks)</t>
  </si>
  <si>
    <t>Chalet Hotels Ltd.</t>
  </si>
  <si>
    <t>INE427F01016</t>
  </si>
  <si>
    <t>Birla Corporation Ltd.</t>
  </si>
  <si>
    <t>INE340A01012</t>
  </si>
  <si>
    <t>Central Depository Services (I) Ltd.</t>
  </si>
  <si>
    <t>INE736A01011</t>
  </si>
  <si>
    <t>Edelweiss Multi Cap Fund</t>
  </si>
  <si>
    <t>Nifty 500 MultiCap 50:25:25 TRI</t>
  </si>
  <si>
    <t>PORTFOLIO STATEMENT OF EDELWEISS RECENTLY LISTED IPO FUND AS ON JANUARY 31, 2024</t>
  </si>
  <si>
    <t>(An open ended equity scheme following investment theme of investing in recently listed 100 companies or upcoming Initial Public Offer (IPOs).)</t>
  </si>
  <si>
    <t>Global Health Ltd.</t>
  </si>
  <si>
    <t>INE474Q01031</t>
  </si>
  <si>
    <t>KFIN Technologies Pvt Ltd.</t>
  </si>
  <si>
    <t>INE138Y01010</t>
  </si>
  <si>
    <t>Rainbow Children's Medicare Ltd.</t>
  </si>
  <si>
    <t>INE961O01016</t>
  </si>
  <si>
    <t>Fusion Micro Finance Ltd.</t>
  </si>
  <si>
    <t>INE139R01012</t>
  </si>
  <si>
    <t>Syrma Sgs Technology Ltd.</t>
  </si>
  <si>
    <t>INE0DYJ01015</t>
  </si>
  <si>
    <t>Five Star Business Finance Ltd.</t>
  </si>
  <si>
    <t>INE128S01021</t>
  </si>
  <si>
    <t>Landmark Cars Ltd.</t>
  </si>
  <si>
    <t>INE559R01029</t>
  </si>
  <si>
    <t>Latent View Analytics Ltd.</t>
  </si>
  <si>
    <t>INE0I7C01011</t>
  </si>
  <si>
    <t>Samhi Hotels Ltd.</t>
  </si>
  <si>
    <t>INE08U801020</t>
  </si>
  <si>
    <t>Cyient DLM Ltd.</t>
  </si>
  <si>
    <t>INE055S01018</t>
  </si>
  <si>
    <t>Data Patterns (India) Ltd.</t>
  </si>
  <si>
    <t>INE0IX101010</t>
  </si>
  <si>
    <t>Aether Industries Ltd.</t>
  </si>
  <si>
    <t>INE0BWX01014</t>
  </si>
  <si>
    <t>C.E. Info Systems Ltd.</t>
  </si>
  <si>
    <t>INE0BV301023</t>
  </si>
  <si>
    <t>Utkarsh Small Finance Bank Ltd.</t>
  </si>
  <si>
    <t>INE735W01017</t>
  </si>
  <si>
    <t>Jupiter Life Line Hospitals Ltd.</t>
  </si>
  <si>
    <t>INE682M01012</t>
  </si>
  <si>
    <t>R R Kabel Ltd.</t>
  </si>
  <si>
    <t>INE777K01022</t>
  </si>
  <si>
    <t>Azad Engineering Ltd.</t>
  </si>
  <si>
    <t>INE02IJ01035</t>
  </si>
  <si>
    <t>Divgi Torqtransfer Systems Ltd.</t>
  </si>
  <si>
    <t>INE753U01022</t>
  </si>
  <si>
    <t>Happy Forgings Ltd.</t>
  </si>
  <si>
    <t>INE330T01021</t>
  </si>
  <si>
    <t>SBFC Finance Ltd.</t>
  </si>
  <si>
    <t>INE423Y01016</t>
  </si>
  <si>
    <t>Uniparts India Ltd.</t>
  </si>
  <si>
    <t>INE244O01017</t>
  </si>
  <si>
    <t>Ami Organics Ltd.</t>
  </si>
  <si>
    <t>INE00FF01017</t>
  </si>
  <si>
    <t>Campus Activewear Ltd.</t>
  </si>
  <si>
    <t>INE278Y01022</t>
  </si>
  <si>
    <t>Cello World Ltd.</t>
  </si>
  <si>
    <t>INE0LMW01024</t>
  </si>
  <si>
    <t>Updater Services Ltd.</t>
  </si>
  <si>
    <t>INE851I01011</t>
  </si>
  <si>
    <t>Innova Captab Ltd.</t>
  </si>
  <si>
    <t>INE0DUT01020</t>
  </si>
  <si>
    <t>Clean Science and Technology Ltd.</t>
  </si>
  <si>
    <t>INE227W01023</t>
  </si>
  <si>
    <t>Sai Silk (Kalamandir) Ltd.</t>
  </si>
  <si>
    <t>INE438K01021</t>
  </si>
  <si>
    <t>Doms Industries Ltd.</t>
  </si>
  <si>
    <t>INE321T01012</t>
  </si>
  <si>
    <t>Vijaya Diagnostic Centre Ltd.</t>
  </si>
  <si>
    <t>INE043W01024</t>
  </si>
  <si>
    <t>Blue Jet Healthcare Ltd.</t>
  </si>
  <si>
    <t>INE0KBH01020</t>
  </si>
  <si>
    <t>Ideaforge Technology Ltd.</t>
  </si>
  <si>
    <t>INE349Y01013</t>
  </si>
  <si>
    <t>Edelweiss Recently Listed IPO Fund</t>
  </si>
  <si>
    <t>PORTFOLIO STATEMENT OF EDELWEISS NIFTY NEXT 50 INDEX FUND AS ON JANUARY 31,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</si>
  <si>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</si>
  <si>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</si>
  <si>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</si>
  <si>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JANUARY 31, 2024</t>
  </si>
  <si>
    <t>(An open ended hybrid scheme investing predominantly in equity and equity related instruments)</t>
  </si>
  <si>
    <t>EDELWEISS-NIFTY 50-INDEX FUND</t>
  </si>
  <si>
    <t>INF754K01NB3</t>
  </si>
  <si>
    <t>Direct Plan IDCW</t>
  </si>
  <si>
    <t>Edelweiss Aggressive Hybrid Fund</t>
  </si>
  <si>
    <t>PORTFOLIO STATEMENT OF EDELWEISS NIFTY SMALLCAP 250 INDEX FUND AS ON JANUARY 31, 2024</t>
  </si>
  <si>
    <t>(An Open-ended Equity Scheme replicating Nifty Smallcap 250 Index)</t>
  </si>
  <si>
    <t>BSE Ltd.</t>
  </si>
  <si>
    <t>INE118H01025</t>
  </si>
  <si>
    <t>Cyient Ltd.</t>
  </si>
  <si>
    <t>INE136B01020</t>
  </si>
  <si>
    <t>Sonata Software Ltd.</t>
  </si>
  <si>
    <t>INE269A01021</t>
  </si>
  <si>
    <t>Blue Star Ltd.</t>
  </si>
  <si>
    <t>INE472A01039</t>
  </si>
  <si>
    <t>Elgi Equipments Ltd.</t>
  </si>
  <si>
    <t>INE285A01027</t>
  </si>
  <si>
    <t>IIFL Finance Ltd.</t>
  </si>
  <si>
    <t>INE530B01024</t>
  </si>
  <si>
    <t>Amara Raja Energy &amp; Mobility Ltd.</t>
  </si>
  <si>
    <t>INE885A01032</t>
  </si>
  <si>
    <t>REDINGTON LIMITED</t>
  </si>
  <si>
    <t>INE891D01026</t>
  </si>
  <si>
    <t>Apar Industries Ltd.</t>
  </si>
  <si>
    <t>INE372A01015</t>
  </si>
  <si>
    <t>Gujarat State Petronet Ltd.</t>
  </si>
  <si>
    <t>INE246F01010</t>
  </si>
  <si>
    <t>NCC Ltd.</t>
  </si>
  <si>
    <t>INE868B01028</t>
  </si>
  <si>
    <t>Computer Age Management Services Ltd.</t>
  </si>
  <si>
    <t>INE596I01012</t>
  </si>
  <si>
    <t>The Great Eastern Shipping Company Ltd.</t>
  </si>
  <si>
    <t>INE017A01032</t>
  </si>
  <si>
    <t>Indiabulls Housing Finance Ltd.</t>
  </si>
  <si>
    <t>INE148I01020</t>
  </si>
  <si>
    <t>IRB Infrastructure Developers Ltd.</t>
  </si>
  <si>
    <t>INE821I01022</t>
  </si>
  <si>
    <t>Castrol India Ltd.</t>
  </si>
  <si>
    <t>INE172A01027</t>
  </si>
  <si>
    <t>SJVN Ltd.</t>
  </si>
  <si>
    <t>INE002L01015</t>
  </si>
  <si>
    <t>HFCL Ltd.</t>
  </si>
  <si>
    <t>INE548A01028</t>
  </si>
  <si>
    <t>CESC Ltd.</t>
  </si>
  <si>
    <t>INE486A01021</t>
  </si>
  <si>
    <t>Narayana Hrudayalaya ltd.</t>
  </si>
  <si>
    <t>INE410P01011</t>
  </si>
  <si>
    <t>National Buildings Construction Corporation Ltd.</t>
  </si>
  <si>
    <t>INE095N01031</t>
  </si>
  <si>
    <t>Piramal Pharma Ltd.</t>
  </si>
  <si>
    <t>INE0DK501011</t>
  </si>
  <si>
    <t>Housing &amp; Urban Development Corp Ltd.</t>
  </si>
  <si>
    <t>INE031A01017</t>
  </si>
  <si>
    <t>Nippon Life India Asset Management Ltd.</t>
  </si>
  <si>
    <t>INE298J01013</t>
  </si>
  <si>
    <t>Lakshmi Machine Works Ltd.</t>
  </si>
  <si>
    <t>INE269B01029</t>
  </si>
  <si>
    <t>Finolex Cables Ltd.</t>
  </si>
  <si>
    <t>INE235A01022</t>
  </si>
  <si>
    <t>Intellect Design Arena Ltd.</t>
  </si>
  <si>
    <t>INE306R01017</t>
  </si>
  <si>
    <t>NMDC Steel Ltd.</t>
  </si>
  <si>
    <t>INE0NNS01018</t>
  </si>
  <si>
    <t>PNB Housing Finance Ltd.</t>
  </si>
  <si>
    <t>INE572E01012</t>
  </si>
  <si>
    <t>Kalyan Jewellers India Ltd.</t>
  </si>
  <si>
    <t>INE303R01014</t>
  </si>
  <si>
    <t>Natco Pharma Ltd.</t>
  </si>
  <si>
    <t>INE987B01026</t>
  </si>
  <si>
    <t>Ircon International Ltd.</t>
  </si>
  <si>
    <t>INE962Y01021</t>
  </si>
  <si>
    <t>Sanofi India Ltd.</t>
  </si>
  <si>
    <t>INE058A01010</t>
  </si>
  <si>
    <t>Welspun Corp Ltd.</t>
  </si>
  <si>
    <t>INE191B01025</t>
  </si>
  <si>
    <t>Kalpataru Projects International Ltd.</t>
  </si>
  <si>
    <t>INE220B01022</t>
  </si>
  <si>
    <t>Century Textiles &amp; Industries Ltd.</t>
  </si>
  <si>
    <t>INE055A01016</t>
  </si>
  <si>
    <t>Paper, Forest &amp; Jute Products</t>
  </si>
  <si>
    <t>Affle (India) Ltd.</t>
  </si>
  <si>
    <t>INE00WC01027</t>
  </si>
  <si>
    <t>Tata Investment Corporation Ltd.</t>
  </si>
  <si>
    <t>INE672A01018</t>
  </si>
  <si>
    <t>Tanla Platforms Ltd.</t>
  </si>
  <si>
    <t>INE483C01032</t>
  </si>
  <si>
    <t>Olectra Greentech Ltd.</t>
  </si>
  <si>
    <t>INE260D01016</t>
  </si>
  <si>
    <t>360 One Wam Ltd.</t>
  </si>
  <si>
    <t>INE466L01038</t>
  </si>
  <si>
    <t>Aptus Value Housing Finance India Ltd.</t>
  </si>
  <si>
    <t>INE852O01025</t>
  </si>
  <si>
    <t>Jyothy Labs Ltd.</t>
  </si>
  <si>
    <t>INE668F01031</t>
  </si>
  <si>
    <t>EIH Ltd.</t>
  </si>
  <si>
    <t>INE230A01023</t>
  </si>
  <si>
    <t>Aavas Financiers Ltd.</t>
  </si>
  <si>
    <t>INE216P01012</t>
  </si>
  <si>
    <t>Lemon Tree Hotels Ltd.</t>
  </si>
  <si>
    <t>INE970X01018</t>
  </si>
  <si>
    <t>BEML Ltd.</t>
  </si>
  <si>
    <t>INE258A01016</t>
  </si>
  <si>
    <t>Gujarat State Fertilizers &amp; Chem Ltd.</t>
  </si>
  <si>
    <t>INE026A01025</t>
  </si>
  <si>
    <t>Poly Medicure Ltd.</t>
  </si>
  <si>
    <t>INE205C01021</t>
  </si>
  <si>
    <t>Healthcare Equipment &amp; Supplies</t>
  </si>
  <si>
    <t>Zensar Technologies Ltd.</t>
  </si>
  <si>
    <t>INE520A01027</t>
  </si>
  <si>
    <t>Cochin Shipyard Ltd.</t>
  </si>
  <si>
    <t>INE704P01025</t>
  </si>
  <si>
    <t>Engineers India Ltd.</t>
  </si>
  <si>
    <t>INE510A01028</t>
  </si>
  <si>
    <t>Motilal Oswal Financial Services Ltd.</t>
  </si>
  <si>
    <t>INE338I01027</t>
  </si>
  <si>
    <t>Finolex Industries Ltd.</t>
  </si>
  <si>
    <t>INE183A01024</t>
  </si>
  <si>
    <t>Hitachi Energy India Ltd.</t>
  </si>
  <si>
    <t>INE07Y701011</t>
  </si>
  <si>
    <t>Firstsource Solutions Ltd.</t>
  </si>
  <si>
    <t>INE684F01012</t>
  </si>
  <si>
    <t>EID Parry India Ltd.</t>
  </si>
  <si>
    <t>INE126A01031</t>
  </si>
  <si>
    <t>Eclerx Services Ltd.</t>
  </si>
  <si>
    <t>INE738I01010</t>
  </si>
  <si>
    <t>Usha Martin Ltd.</t>
  </si>
  <si>
    <t>INE228A01035</t>
  </si>
  <si>
    <t>Jindal Saw Ltd.</t>
  </si>
  <si>
    <t>INE324A01024</t>
  </si>
  <si>
    <t>Happiest Minds Technologies Ltd.</t>
  </si>
  <si>
    <t>INE419U01012</t>
  </si>
  <si>
    <t>Sterling &amp; Wilson Renewable Energy Ltd.</t>
  </si>
  <si>
    <t>INE00M201021</t>
  </si>
  <si>
    <t>Raymond Ltd.</t>
  </si>
  <si>
    <t>INE301A01014</t>
  </si>
  <si>
    <t>CIE Automotive India Ltd.</t>
  </si>
  <si>
    <t>INE536H01010</t>
  </si>
  <si>
    <t>Capri Global Capital Ltd.</t>
  </si>
  <si>
    <t>INE180C01026</t>
  </si>
  <si>
    <t>Chambal Fertilizers &amp; Chemicals Ltd.</t>
  </si>
  <si>
    <t>INE085A01013</t>
  </si>
  <si>
    <t>NLC India Ltd.</t>
  </si>
  <si>
    <t>INE589A01014</t>
  </si>
  <si>
    <t>Asahi India Glass Ltd.</t>
  </si>
  <si>
    <t>INE439A01020</t>
  </si>
  <si>
    <t>CEAT Ltd.</t>
  </si>
  <si>
    <t>INE482A01020</t>
  </si>
  <si>
    <t>PCBL Ltd.</t>
  </si>
  <si>
    <t>INE602A01031</t>
  </si>
  <si>
    <t>Gillette India Ltd.</t>
  </si>
  <si>
    <t>INE322A01010</t>
  </si>
  <si>
    <t>Alembic Pharmaceuticals Ltd.</t>
  </si>
  <si>
    <t>INE901L01018</t>
  </si>
  <si>
    <t>Sapphire Foods India Ltd.</t>
  </si>
  <si>
    <t>INE806T01012</t>
  </si>
  <si>
    <t>Sobha Ltd.</t>
  </si>
  <si>
    <t>INE671H01015</t>
  </si>
  <si>
    <t>DCM Shriram Ltd.</t>
  </si>
  <si>
    <t>INE499A01024</t>
  </si>
  <si>
    <t>Aster DM Healthcare Ltd.</t>
  </si>
  <si>
    <t>INE914M01019</t>
  </si>
  <si>
    <t>V-Guard Industries Ltd.</t>
  </si>
  <si>
    <t>INE951I01027</t>
  </si>
  <si>
    <t>Infibeam Avenues Ltd.</t>
  </si>
  <si>
    <t>INE483S01020</t>
  </si>
  <si>
    <t>RITES LTD.</t>
  </si>
  <si>
    <t>INE320J01015</t>
  </si>
  <si>
    <t>Shyam Metalics And Energy Ltd.</t>
  </si>
  <si>
    <t>INE810G01011</t>
  </si>
  <si>
    <t>BLS International Services Ltd.</t>
  </si>
  <si>
    <t>INE153T01027</t>
  </si>
  <si>
    <t>Gujarat Pipavav Port Ltd.</t>
  </si>
  <si>
    <t>INE517F01014</t>
  </si>
  <si>
    <t>Aegis Logistics Ltd.</t>
  </si>
  <si>
    <t>INE208C01025</t>
  </si>
  <si>
    <t>Tata Teleservices (Maharashtra) Ltd.</t>
  </si>
  <si>
    <t>INE517B01013</t>
  </si>
  <si>
    <t>Mastek Ltd.</t>
  </si>
  <si>
    <t>INE759A01021</t>
  </si>
  <si>
    <t>IDBI Bank Ltd.</t>
  </si>
  <si>
    <t>INE008A01015</t>
  </si>
  <si>
    <t>Swan Energy Ltd.</t>
  </si>
  <si>
    <t>INE665A01038</t>
  </si>
  <si>
    <t>JM Financial Ltd.</t>
  </si>
  <si>
    <t>INE780C01023</t>
  </si>
  <si>
    <t>Sheela Foam Ltd.</t>
  </si>
  <si>
    <t>INE916U01025</t>
  </si>
  <si>
    <t>Welspun Living Ltd.</t>
  </si>
  <si>
    <t>INE192B01031</t>
  </si>
  <si>
    <t>Jubilant Pharmova Ltd.</t>
  </si>
  <si>
    <t>INE700A01033</t>
  </si>
  <si>
    <t>Vardhman Textiles Ltd.</t>
  </si>
  <si>
    <t>INE825A01020</t>
  </si>
  <si>
    <t>TV18 Broadcast Ltd.</t>
  </si>
  <si>
    <t>INE886H01027</t>
  </si>
  <si>
    <t>Route Mobile Ltd.</t>
  </si>
  <si>
    <t>INE450U01017</t>
  </si>
  <si>
    <t>Metropolis Healthcare Ltd.</t>
  </si>
  <si>
    <t>INE112L01020</t>
  </si>
  <si>
    <t>Restaurant Brands Asia Ltd.</t>
  </si>
  <si>
    <t>INE07T201019</t>
  </si>
  <si>
    <t>Mahindra Lifespace Developers Ltd.</t>
  </si>
  <si>
    <t>INE813A01018</t>
  </si>
  <si>
    <t>Deepak Fertilizers &amp; Petrochem Corp Ltd.</t>
  </si>
  <si>
    <t>INE501A01019</t>
  </si>
  <si>
    <t>Eris Lifesciences Ltd.</t>
  </si>
  <si>
    <t>INE406M01024</t>
  </si>
  <si>
    <t>Procter &amp; Gamble Health Ltd.</t>
  </si>
  <si>
    <t>INE199A01012</t>
  </si>
  <si>
    <t>Triveni Turbine Ltd.</t>
  </si>
  <si>
    <t>INE152M01016</t>
  </si>
  <si>
    <t>Alok Industries Ltd.</t>
  </si>
  <si>
    <t>INE270A01029</t>
  </si>
  <si>
    <t>Godawari Power And Ispat Ltd.</t>
  </si>
  <si>
    <t>INE177H01021</t>
  </si>
  <si>
    <t>Safari Industries India Ltd.</t>
  </si>
  <si>
    <t>INE429E01023</t>
  </si>
  <si>
    <t>MTAR Technologies Ltd.</t>
  </si>
  <si>
    <t>INE864I01014</t>
  </si>
  <si>
    <t>KSB Ltd.</t>
  </si>
  <si>
    <t>INE999A01015</t>
  </si>
  <si>
    <t>UTI Asset Management Company Ltd.</t>
  </si>
  <si>
    <t>INE094J01016</t>
  </si>
  <si>
    <t>Shree Renuka Sugars Ltd.</t>
  </si>
  <si>
    <t>INE087H01022</t>
  </si>
  <si>
    <t>Indian Overseas Bank</t>
  </si>
  <si>
    <t>INE565A01014</t>
  </si>
  <si>
    <t>Graphite India Ltd.</t>
  </si>
  <si>
    <t>INE371A01025</t>
  </si>
  <si>
    <t>Nuvoco Vistas Corporation Ltd.</t>
  </si>
  <si>
    <t>INE118D01016</t>
  </si>
  <si>
    <t>Fine Organic Industries Ltd.</t>
  </si>
  <si>
    <t>INE686Y01026</t>
  </si>
  <si>
    <t>VIP Industries Ltd.</t>
  </si>
  <si>
    <t>INE054A01027</t>
  </si>
  <si>
    <t>Chemplast Sanmar Ltd.</t>
  </si>
  <si>
    <t>INE488A01050</t>
  </si>
  <si>
    <t>Central Bank of India</t>
  </si>
  <si>
    <t>INE483A01010</t>
  </si>
  <si>
    <t>Godfrey Phillips India Ltd.</t>
  </si>
  <si>
    <t>INE260B01028</t>
  </si>
  <si>
    <t>Cigarettes &amp; Tobacco Products</t>
  </si>
  <si>
    <t>Medplus Health Services Ltd.</t>
  </si>
  <si>
    <t>INE804L01022</t>
  </si>
  <si>
    <t>Rain Industries Ltd.</t>
  </si>
  <si>
    <t>INE855B01025</t>
  </si>
  <si>
    <t>Jbm Auto Ltd.</t>
  </si>
  <si>
    <t>INE927D01044</t>
  </si>
  <si>
    <t>JK Paper Ltd.</t>
  </si>
  <si>
    <t>INE789E01012</t>
  </si>
  <si>
    <t>Brightcom Group Ltd.</t>
  </si>
  <si>
    <t>INE425B01027</t>
  </si>
  <si>
    <t>Alkyl Amines Chemicals Ltd.</t>
  </si>
  <si>
    <t>INE150B01039</t>
  </si>
  <si>
    <t>ITI Ltd.</t>
  </si>
  <si>
    <t>INE248A01017</t>
  </si>
  <si>
    <t>Quess Corp Ltd.</t>
  </si>
  <si>
    <t>INE615P01015</t>
  </si>
  <si>
    <t>Archean Chemical Industries Ltd.</t>
  </si>
  <si>
    <t>INE128X01021</t>
  </si>
  <si>
    <t>TTK Prestige Ltd.</t>
  </si>
  <si>
    <t>INE690A01028</t>
  </si>
  <si>
    <t>Mangalore Refinery &amp; Petrochemicals Ltd.</t>
  </si>
  <si>
    <t>INE103A01014</t>
  </si>
  <si>
    <t>RattanIndia Enterprises Ltd.</t>
  </si>
  <si>
    <t>INE834M01019</t>
  </si>
  <si>
    <t>Bombay Burmah Trading Corporation Ltd.</t>
  </si>
  <si>
    <t>INE050A01025</t>
  </si>
  <si>
    <t>Suprajit Engineering Ltd.</t>
  </si>
  <si>
    <t>INE399C01030</t>
  </si>
  <si>
    <t>HEG Ltd.</t>
  </si>
  <si>
    <t>INE545A01016</t>
  </si>
  <si>
    <t>Prince Pipes And Fittings Ltd.</t>
  </si>
  <si>
    <t>INE689W01016</t>
  </si>
  <si>
    <t>BOROSIL RENEWABLES LTD.</t>
  </si>
  <si>
    <t>INE666D01022</t>
  </si>
  <si>
    <t>Network18 Media &amp; Investments Ltd.</t>
  </si>
  <si>
    <t>INE870H01013</t>
  </si>
  <si>
    <t>Triveni Engineering &amp; Industries Ltd.</t>
  </si>
  <si>
    <t>INE256C01024</t>
  </si>
  <si>
    <t>Easy Trip Planners Ltd.</t>
  </si>
  <si>
    <t>INE07O001026</t>
  </si>
  <si>
    <t>Galaxy Surfactants Ltd.</t>
  </si>
  <si>
    <t>INE600K01018</t>
  </si>
  <si>
    <t>Shoppers Stop Ltd.</t>
  </si>
  <si>
    <t>INE498B01024</t>
  </si>
  <si>
    <t>Ujjivan Small Finance Bank Ltd.</t>
  </si>
  <si>
    <t>INE551W01018</t>
  </si>
  <si>
    <t>Nazara Technologies Limited</t>
  </si>
  <si>
    <t>INE418L01021</t>
  </si>
  <si>
    <t>UCO Bank</t>
  </si>
  <si>
    <t>INE691A01018</t>
  </si>
  <si>
    <t>Vaibhav Global Ltd.</t>
  </si>
  <si>
    <t>INE884A01027</t>
  </si>
  <si>
    <t>Sun Pharma Advanced Research Co. Ltd.</t>
  </si>
  <si>
    <t>INE232I01014</t>
  </si>
  <si>
    <t>Mahindra Holidays &amp; Resorts India Ltd.</t>
  </si>
  <si>
    <t>INE998I01010</t>
  </si>
  <si>
    <t>Gujarat Ambuja Exports Ltd.</t>
  </si>
  <si>
    <t>INE036B01030</t>
  </si>
  <si>
    <t>Saregama India Ltd.</t>
  </si>
  <si>
    <t>INE979A01025</t>
  </si>
  <si>
    <t>EPL Ltd.</t>
  </si>
  <si>
    <t>INE255A01020</t>
  </si>
  <si>
    <t>Sterlite Technologies Ltd.</t>
  </si>
  <si>
    <t>INE089C01029</t>
  </si>
  <si>
    <t>Ingersoll Rand (India) Ltd.</t>
  </si>
  <si>
    <t>INE177A01018</t>
  </si>
  <si>
    <t>Balaji Amines Ltd.</t>
  </si>
  <si>
    <t>INE050E01027</t>
  </si>
  <si>
    <t>Rashtriya Chemicals and Fertilizers Ltd.</t>
  </si>
  <si>
    <t>INE027A01015</t>
  </si>
  <si>
    <t>KRBL Ltd.</t>
  </si>
  <si>
    <t>INE001B01026</t>
  </si>
  <si>
    <t>Orient Electric Ltd.</t>
  </si>
  <si>
    <t>INE142Z01019</t>
  </si>
  <si>
    <t>Allcargo Logistics Ltd.</t>
  </si>
  <si>
    <t>INE418H01029</t>
  </si>
  <si>
    <t>G R Infraprojects Ltd.</t>
  </si>
  <si>
    <t>INE201P01022</t>
  </si>
  <si>
    <t>Sunteck Realty Ltd.</t>
  </si>
  <si>
    <t>INE805D01034</t>
  </si>
  <si>
    <t>Rallis India Ltd.</t>
  </si>
  <si>
    <t>INE613A01020</t>
  </si>
  <si>
    <t>Prism Johnson Ltd.</t>
  </si>
  <si>
    <t>INE010A01011</t>
  </si>
  <si>
    <t>Anupam Rasayan India Limited</t>
  </si>
  <si>
    <t>INE930P01018</t>
  </si>
  <si>
    <t>Varroc Engineering Ltd.</t>
  </si>
  <si>
    <t>INE665L01035</t>
  </si>
  <si>
    <t>Avanti Feeds Ltd.</t>
  </si>
  <si>
    <t>INE871C01038</t>
  </si>
  <si>
    <t>Zydus Wellness Ltd.</t>
  </si>
  <si>
    <t>INE768C01010</t>
  </si>
  <si>
    <t>FDC Ltd.</t>
  </si>
  <si>
    <t>INE258B01022</t>
  </si>
  <si>
    <t>Laxmi Organic Industries Ltd.</t>
  </si>
  <si>
    <t>INE576O01020</t>
  </si>
  <si>
    <t>Just Dial Ltd.</t>
  </si>
  <si>
    <t>INE599M01018</t>
  </si>
  <si>
    <t>Glenmark Life Sciences Ltd.</t>
  </si>
  <si>
    <t>INE03Q201024</t>
  </si>
  <si>
    <t>Aarti Drugs Ltd.</t>
  </si>
  <si>
    <t>INE767A01016</t>
  </si>
  <si>
    <t>Polyplex Corporation Ltd.</t>
  </si>
  <si>
    <t>INE633B01018</t>
  </si>
  <si>
    <t>Symphony Ltd.</t>
  </si>
  <si>
    <t>INE225D01027</t>
  </si>
  <si>
    <t>Indigo Paints Ltd.</t>
  </si>
  <si>
    <t>INE09VQ01012</t>
  </si>
  <si>
    <t>Rossari Biotech Ltd.</t>
  </si>
  <si>
    <t>INE02A801020</t>
  </si>
  <si>
    <t>Gujarat Alkalies and Chemicals Ltd.</t>
  </si>
  <si>
    <t>INE186A01019</t>
  </si>
  <si>
    <t>Epigral Ltd.</t>
  </si>
  <si>
    <t>INE071N01016</t>
  </si>
  <si>
    <t>MMTC Ltd.</t>
  </si>
  <si>
    <t>INE123F01029</t>
  </si>
  <si>
    <t>Hle Glascoat Ltd.</t>
  </si>
  <si>
    <t>INE461D01028</t>
  </si>
  <si>
    <t>LUX INDUSTRIES LTD</t>
  </si>
  <si>
    <t>INE150G01020</t>
  </si>
  <si>
    <t>Sharda Cropchem Ltd.</t>
  </si>
  <si>
    <t>INE221J01015</t>
  </si>
  <si>
    <t>Edelweiss NIFTY Smallcap 250 Index Fund</t>
  </si>
  <si>
    <t>PORTFOLIO STATEMENT OF EDELWEISS MID CAP FUND AS ON JANUARY 31, 2024</t>
  </si>
  <si>
    <t>(An open ended equity scheme predominantly investing in mid cap stocks)</t>
  </si>
  <si>
    <t>Edelweiss Mid Cap Fund</t>
  </si>
  <si>
    <t>PORTFOLIO STATEMENT OF EDELWEISS GOLD ETF FUND AS ON JANUARY 31, 2024</t>
  </si>
  <si>
    <t>((An open ended exchange traded fund replicating/tracking domestic prices of Gold))</t>
  </si>
  <si>
    <t xml:space="preserve">a) Gold </t>
  </si>
  <si>
    <t>Edelweiss Gold ETF</t>
  </si>
  <si>
    <t>PORTFOLIO STATEMENT OF EDELWEISS GOLD AND SILVER ETF FOF AS ON JANUARY 31, 2024</t>
  </si>
  <si>
    <t>(An open-ended fund of funds scheme investing in units of Gold ETF and Silver ETF)</t>
  </si>
  <si>
    <t>EDELWEISS SILVER ETF</t>
  </si>
  <si>
    <t>INF754K01SF3</t>
  </si>
  <si>
    <t>EDELWEISS GOLD ETF</t>
  </si>
  <si>
    <t>INF754K01SE6</t>
  </si>
  <si>
    <t>Edelweiss Gold and Silver ETF Fund of Fund</t>
  </si>
  <si>
    <t>PORTFOLIO STATEMENT OF EDELWEISS  LIQUID FUND AS ON JANUARY 31, 2024</t>
  </si>
  <si>
    <t>(An open-ended liquid scheme)</t>
  </si>
  <si>
    <t>8.02% BHARAT PETRO CORP NCD RED 11-03-24**</t>
  </si>
  <si>
    <t>INE029A08057</t>
  </si>
  <si>
    <t>91 DAYS TBILL RED 29-02-2024</t>
  </si>
  <si>
    <t>IN002023X369</t>
  </si>
  <si>
    <t>182 DAYS TBILL RED 29-02-2024</t>
  </si>
  <si>
    <t>IN002023Y235</t>
  </si>
  <si>
    <t>182 DAYS TBILL RED 11-04-2024</t>
  </si>
  <si>
    <t>IN002023Y292</t>
  </si>
  <si>
    <t>91 DAYS TBILL RED 02-05-2024</t>
  </si>
  <si>
    <t>IN002023X450</t>
  </si>
  <si>
    <t>UNION BANK OF INDIA CD 20-03-24#</t>
  </si>
  <si>
    <t>INE692A16GO2</t>
  </si>
  <si>
    <t>PUNJAB NATIONAL BANK CD RED 05-03-2024#**</t>
  </si>
  <si>
    <t>INE160A16OB1</t>
  </si>
  <si>
    <t>INDIAN BANK CD RED 22-02-2024#</t>
  </si>
  <si>
    <t>INE562A16MH9</t>
  </si>
  <si>
    <t>FITCH A1+</t>
  </si>
  <si>
    <t>INDIAN BANK CD RED 07-03-2024#**</t>
  </si>
  <si>
    <t>INE562A16LM1</t>
  </si>
  <si>
    <t>CANARA BANK CD RED 04-04-2024#**</t>
  </si>
  <si>
    <t>INE476A16XG1</t>
  </si>
  <si>
    <t>BANK OF BARODA CD RED 16-02-2024#**</t>
  </si>
  <si>
    <t>INE028A16ED7</t>
  </si>
  <si>
    <t>HDFC BANK CD RED 07-03-2024#**</t>
  </si>
  <si>
    <t>INE040A16EI1</t>
  </si>
  <si>
    <t>CANARA BANK CD RED 11-03-2024#**</t>
  </si>
  <si>
    <t>INE476A16XA4</t>
  </si>
  <si>
    <t>BANK OF BARODA CD RED 20-03-2024#</t>
  </si>
  <si>
    <t>INE028A16EL0</t>
  </si>
  <si>
    <t>CANARA BANK CD RED 07-03-2024#**</t>
  </si>
  <si>
    <t>INE476A16WZ3</t>
  </si>
  <si>
    <t>BANK OF BARODA CD RED 12-03-2024#**</t>
  </si>
  <si>
    <t>INE028A16EH8</t>
  </si>
  <si>
    <t>PUNJAB NATIONAL BANK CD RED 02-04-2024#</t>
  </si>
  <si>
    <t>INE160A16OD7</t>
  </si>
  <si>
    <t>PUNJAB NATIONAL BANK CD RED 16-02-2024#</t>
  </si>
  <si>
    <t>INE160A16MZ4</t>
  </si>
  <si>
    <t>HDFC BANK CD RED 20-02-2024#**</t>
  </si>
  <si>
    <t>INE040A16EB6</t>
  </si>
  <si>
    <t>CANARA BANK CD RED 05-03-2024#**</t>
  </si>
  <si>
    <t>INE476A16WT6</t>
  </si>
  <si>
    <t>PUNJAB NATIONAL BANK CD 07-03-2024#**</t>
  </si>
  <si>
    <t>INE160A16NH0</t>
  </si>
  <si>
    <t>CANARA BANK CD RED 20-03-2024#**</t>
  </si>
  <si>
    <t>INE476A16XC0</t>
  </si>
  <si>
    <t>UNION BANK OF INDIA CD RED 14-02-2024#**</t>
  </si>
  <si>
    <t>INE692A16FX5</t>
  </si>
  <si>
    <t>UNION BANK OF INDIA CD RED 20-02-2024#**</t>
  </si>
  <si>
    <t>INE692A16FY3</t>
  </si>
  <si>
    <t>INDIAN BANK CD RED 05-03-2024#</t>
  </si>
  <si>
    <t>INE562A16LN9</t>
  </si>
  <si>
    <t>MOTILAL OSWAL FIN SER CP RED 29-02-2024**</t>
  </si>
  <si>
    <t>INE338I14GC5</t>
  </si>
  <si>
    <t>RELIANCE INDUSTRIES LTD CP 14-03-24**</t>
  </si>
  <si>
    <t>INE002A14KL7</t>
  </si>
  <si>
    <t>L&amp;T METRO RAIL (HYD) CP 15-04-24**</t>
  </si>
  <si>
    <t>INE128M14761</t>
  </si>
  <si>
    <t>RELIANCE RETAIL VENT CP 01-03-24**</t>
  </si>
  <si>
    <t>INE929O14BE6</t>
  </si>
  <si>
    <t>ICICI SECURITIES CP RED 15-03-24**</t>
  </si>
  <si>
    <t>INE763G14PI6</t>
  </si>
  <si>
    <t>GRASIM IND LTD CP RED 18-03-2024**</t>
  </si>
  <si>
    <t>INE047A14883</t>
  </si>
  <si>
    <t>RELIANCE RETAIL VENT CP 22-03-24</t>
  </si>
  <si>
    <t>INE929O14BH9</t>
  </si>
  <si>
    <t>CHOLAMANDALAM INV &amp; FI CP RED 22-03-2024**</t>
  </si>
  <si>
    <t>INE121A14VK4</t>
  </si>
  <si>
    <t>TATA MOTORS FIN CP RED 26-03-2024**</t>
  </si>
  <si>
    <t>INE477S14BZ2</t>
  </si>
  <si>
    <t>RELIANCE RETAIL VENT CP 14-02-24**</t>
  </si>
  <si>
    <t>INE929O14BB2</t>
  </si>
  <si>
    <t>ICICI SECURITIES CP RED 04-03-2024**</t>
  </si>
  <si>
    <t>INE763G14RX1</t>
  </si>
  <si>
    <t>BOB FIN SOL LTD. CP RED 15-03-2024**</t>
  </si>
  <si>
    <t>INE027214530</t>
  </si>
  <si>
    <t>GODREJ INDUSTRIES LTD CP RED 10-04-2024**</t>
  </si>
  <si>
    <t>INE233A14G24</t>
  </si>
  <si>
    <t>HDFC SECURITIES LTD. CP RED 22-04-2024**</t>
  </si>
  <si>
    <t>INE700G14IJ1</t>
  </si>
  <si>
    <t>ICICI SECURITIES CP RED 20-02-2024**</t>
  </si>
  <si>
    <t>INE763G14RR3</t>
  </si>
  <si>
    <t>TATA MOTORS FIN CP RED 20-02-2024**</t>
  </si>
  <si>
    <t>INE477S14BV1</t>
  </si>
  <si>
    <t>RELIANCE RETAIL VENTURES CP 23-02-2024**</t>
  </si>
  <si>
    <t>INE929O14BD8</t>
  </si>
  <si>
    <t>GODREJ INDUST LTD CP 23-02-24**</t>
  </si>
  <si>
    <t>INE233A14E34</t>
  </si>
  <si>
    <t>RELIANCE IND CP RED 28-02-2024**</t>
  </si>
  <si>
    <t>INE002A14KK9</t>
  </si>
  <si>
    <t>HERO FINCORP LTD CP RED 15-03-24**</t>
  </si>
  <si>
    <t>INE957N14HA4</t>
  </si>
  <si>
    <t>HERO FINCORP LTD CP RED 20-03-2024**</t>
  </si>
  <si>
    <t>INE957N14HQ0</t>
  </si>
  <si>
    <t>ADITYA BIRLA FIN LTD CP RED 20-02-2024**</t>
  </si>
  <si>
    <t>INE860H141F5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</si>
  <si>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</si>
  <si>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</si>
  <si>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</si>
  <si>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</si>
  <si>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</si>
  <si>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</si>
  <si>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</si>
  <si>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</si>
  <si>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</si>
  <si>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</si>
  <si>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</si>
  <si>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</si>
  <si>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</si>
  <si>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</si>
  <si>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</si>
  <si>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</si>
  <si>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JANUARY 31,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</si>
  <si>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</si>
  <si>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</si>
  <si>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</si>
  <si>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</si>
  <si>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</si>
  <si>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</si>
  <si>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</si>
  <si>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</si>
  <si>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</si>
  <si>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</si>
  <si>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</si>
  <si>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JANUARY 31,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</si>
  <si>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</si>
  <si>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</si>
  <si>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</si>
  <si>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</si>
  <si>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JANUARY 31, 2024</t>
  </si>
  <si>
    <t>(An Open-ended Equity Scheme replicating MSCI India Domestic &amp; World Healthcare 45 Index)</t>
  </si>
  <si>
    <t xml:space="preserve">(c) Listed / Awaiting listing on International Stock Exchanges </t>
  </si>
  <si>
    <t>ELI LILLY &amp; CO</t>
  </si>
  <si>
    <t>US5324571083</t>
  </si>
  <si>
    <t>Pharmaceuticals</t>
  </si>
  <si>
    <t>JOHNSON &amp; JOHNSON</t>
  </si>
  <si>
    <t>US4781601046</t>
  </si>
  <si>
    <t>MERCK &amp; CO.INC</t>
  </si>
  <si>
    <t>US58933Y1055</t>
  </si>
  <si>
    <t>ABBVIE INC</t>
  </si>
  <si>
    <t>US00287Y1091</t>
  </si>
  <si>
    <t>Biotechnology</t>
  </si>
  <si>
    <t>NOVARTIS AG</t>
  </si>
  <si>
    <t>US66987V1098</t>
  </si>
  <si>
    <t>THERMO FISHER SCIENTIFIC INC</t>
  </si>
  <si>
    <t>US8835561023</t>
  </si>
  <si>
    <t>Life Sciences Tools &amp; Services</t>
  </si>
  <si>
    <t>ABBOTT LABORATORIES</t>
  </si>
  <si>
    <t>US0028241000</t>
  </si>
  <si>
    <t>Health Care Equipment &amp; Supplies</t>
  </si>
  <si>
    <t>DANAHER CORP</t>
  </si>
  <si>
    <t>US2358511028</t>
  </si>
  <si>
    <t>AMGEN INC</t>
  </si>
  <si>
    <t>US0311621009</t>
  </si>
  <si>
    <t>PFIZER INC</t>
  </si>
  <si>
    <t>US7170811035</t>
  </si>
  <si>
    <t>INTUITIVE SURGICAL INC</t>
  </si>
  <si>
    <t>US46120E6023</t>
  </si>
  <si>
    <t>MEDTRONIC PLC</t>
  </si>
  <si>
    <t>IE00BTN1Y115</t>
  </si>
  <si>
    <t>STRYKER CORP</t>
  </si>
  <si>
    <t>US8636671013</t>
  </si>
  <si>
    <t>VERTEX PHARMACEUTICALS INC</t>
  </si>
  <si>
    <t>US92532F1003</t>
  </si>
  <si>
    <t>GILEAD SCIENCES INC</t>
  </si>
  <si>
    <t>US3755581036</t>
  </si>
  <si>
    <t>BECTON DICKINSON AND CO</t>
  </si>
  <si>
    <t>US0758871091</t>
  </si>
  <si>
    <t>IQVIA HOLDINGS INC</t>
  </si>
  <si>
    <t>US46266C1053</t>
  </si>
  <si>
    <t>AGILENT TECHNOLOGIES INC</t>
  </si>
  <si>
    <t>US00846U1016</t>
  </si>
  <si>
    <t>MODERNA INC</t>
  </si>
  <si>
    <t>US60770K1079</t>
  </si>
  <si>
    <t>PHARMACEUTICALS</t>
  </si>
  <si>
    <t>ILLUMINA INC</t>
  </si>
  <si>
    <t>US4523271090</t>
  </si>
  <si>
    <t>Edelweiss MSCI India Domestic &amp; World Healthcare 45 Index Fund</t>
  </si>
  <si>
    <t>PORTFOLIO STATEMENT OF EDELWEISS  EUROPE DYNAMIC EQUITY OFF-SHORE FUND AS ON JANUARY 31,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</si>
  <si>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</si>
  <si>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</si>
  <si>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</si>
  <si>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</si>
  <si>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JANUARY 31, 2024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</si>
  <si>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</si>
  <si>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</si>
  <si>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</si>
  <si>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</si>
  <si>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JANUARY 31,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</si>
  <si>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</si>
  <si>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</si>
  <si>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</si>
  <si>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</si>
  <si>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JANUARY 31,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</si>
  <si>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</si>
  <si>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</si>
  <si>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</si>
  <si>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</si>
  <si>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JANUARY 31, 2024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</si>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</sst>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#,##0.00000000"/>
    <numFmt numFmtId="171" formatCode="_(* #,##0.0000_);_(* \(#,##0.0000\);_(* &quot;-&quot;??_);_(@_)"/>
    <numFmt numFmtId="172" formatCode="#,##0.00000"/>
    <numFmt numFmtId="173" formatCode="_-* #,##0.0000_-;\-* #,##0.0000_-;_-* &quot;-&quot;??_-;_-@_-"/>
    <numFmt numFmtId="17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32552"/>
      <name val="Verdana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9" fontId="5" fillId="0" borderId="0"/>
    <xf numFmtId="174" fontId="5" fillId="0" borderId="0"/>
  </cellStyleXfs>
  <cellXfs count="86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4" fontId="0" fillId="0" borderId="0" xfId="0" applyNumberFormat="1"/>
    <xf numFmtId="0" fontId="0" fillId="0" borderId="7" xfId="0" applyBorder="1"/>
    <xf numFmtId="0" fontId="0" fillId="0" borderId="7" xfId="0" applyBorder="1" applyAlignment="1">
      <alignment wrapText="1"/>
    </xf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170" fontId="0" fillId="0" borderId="0" xfId="0" applyNumberFormat="1"/>
    <xf numFmtId="0" fontId="6" fillId="0" borderId="0" xfId="0" applyFont="1"/>
    <xf numFmtId="171" fontId="5" fillId="0" borderId="7" xfId="3" applyNumberFormat="1" applyBorder="1"/>
    <xf numFmtId="166" fontId="3" fillId="0" borderId="4" xfId="0" applyNumberFormat="1" applyFont="1" applyBorder="1"/>
    <xf numFmtId="167" fontId="3" fillId="0" borderId="4" xfId="0" applyNumberFormat="1" applyFont="1" applyBorder="1"/>
    <xf numFmtId="0" fontId="7" fillId="0" borderId="0" xfId="0" applyFont="1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10" fontId="0" fillId="0" borderId="6" xfId="0" applyNumberFormat="1" applyBorder="1"/>
    <xf numFmtId="10" fontId="3" fillId="0" borderId="8" xfId="0" applyNumberFormat="1" applyFont="1" applyBorder="1"/>
    <xf numFmtId="166" fontId="0" fillId="0" borderId="0" xfId="0" applyNumberFormat="1" applyAlignment="1">
      <alignment horizontal="right"/>
    </xf>
    <xf numFmtId="166" fontId="0" fillId="0" borderId="9" xfId="0" applyNumberFormat="1" applyBorder="1"/>
    <xf numFmtId="10" fontId="0" fillId="0" borderId="8" xfId="0" applyNumberFormat="1" applyBorder="1"/>
    <xf numFmtId="172" fontId="0" fillId="0" borderId="0" xfId="0" applyNumberFormat="1"/>
    <xf numFmtId="173" fontId="0" fillId="0" borderId="0" xfId="3" applyNumberFormat="1" applyFont="1"/>
    <xf numFmtId="0" fontId="0" fillId="0" borderId="10" xfId="0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3" fillId="0" borderId="7" xfId="0" applyFont="1" applyBorder="1" applyAlignment="1">
      <alignment wrapText="1"/>
    </xf>
    <xf numFmtId="0" fontId="4" fillId="0" borderId="7" xfId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169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="111" workbookViewId="0">
      <selection activeCell="A2" sqref="A2:B2"/>
    </sheetView>
  </sheetViews>
  <sheetFormatPr defaultRowHeight="15" x14ac:dyDescent="0.25"/>
  <cols>
    <col min="1" max="1" width="8.85546875" bestFit="1" customWidth="1"/>
    <col min="2" max="2" width="47.28515625" style="47" customWidth="1"/>
    <col min="3" max="3" width="22" customWidth="1"/>
    <col min="4" max="4" width="39.5703125" style="47" customWidth="1"/>
    <col min="5" max="5" width="23.28515625" bestFit="1" customWidth="1"/>
    <col min="6" max="6" width="28.42578125" style="47" customWidth="1"/>
    <col min="7" max="7" width="23.28515625" bestFit="1" customWidth="1"/>
  </cols>
  <sheetData>
    <row r="1" spans="1:7" s="1" customFormat="1" x14ac:dyDescent="0.25">
      <c r="A1" s="77" t="s">
        <v>0</v>
      </c>
      <c r="B1" s="77"/>
      <c r="D1" s="81"/>
      <c r="F1" s="81"/>
    </row>
    <row r="2" spans="1:7" s="1" customFormat="1" x14ac:dyDescent="0.25">
      <c r="A2" s="77" t="s">
        <v>1</v>
      </c>
      <c r="B2" s="77"/>
      <c r="D2" s="81"/>
      <c r="F2" s="81"/>
    </row>
    <row r="3" spans="1:7" s="1" customFormat="1" x14ac:dyDescent="0.25">
      <c r="A3" s="66" t="s">
        <v>2</v>
      </c>
      <c r="B3" s="82" t="s">
        <v>3</v>
      </c>
      <c r="C3" s="55" t="s">
        <v>4</v>
      </c>
      <c r="D3" s="56" t="s">
        <v>5</v>
      </c>
      <c r="E3" s="55" t="s">
        <v>6</v>
      </c>
      <c r="F3" s="56" t="s">
        <v>5</v>
      </c>
      <c r="G3" s="55" t="s">
        <v>6</v>
      </c>
    </row>
    <row r="4" spans="1:7" ht="69.95" customHeight="1" x14ac:dyDescent="0.25">
      <c r="A4" s="55" t="s">
        <v>7</v>
      </c>
      <c r="B4" s="83" t="str">
        <f>HYPERLINK("[EDEL_Portfolio Monthly Notes 31-Jan-2024.xlsx]EDACBF!A1","Edelweiss Money Market Fund")</f>
        <v>Edelweiss Money Market Fund</v>
      </c>
      <c r="C4" s="55"/>
      <c r="D4" s="56" t="s">
        <v>8</v>
      </c>
      <c r="E4" s="55"/>
      <c r="F4" s="56" t="s">
        <v>9</v>
      </c>
      <c r="G4" s="55"/>
    </row>
    <row r="5" spans="1:7" ht="69.95" customHeight="1" x14ac:dyDescent="0.25">
      <c r="A5" s="55" t="s">
        <v>10</v>
      </c>
      <c r="B5" s="83" t="str">
        <f>HYPERLINK("[EDEL_Portfolio Monthly Notes 31-Jan-2024.xlsx]EDBE25!A1","BHARAT Bond ETF - April 2025")</f>
        <v>BHARAT Bond ETF - April 2025</v>
      </c>
      <c r="C5" s="55"/>
      <c r="D5" s="56" t="s">
        <v>11</v>
      </c>
      <c r="E5" s="55"/>
      <c r="F5" s="84" t="s">
        <v>12</v>
      </c>
      <c r="G5" s="85" t="s">
        <v>12</v>
      </c>
    </row>
    <row r="6" spans="1:7" ht="69.95" customHeight="1" x14ac:dyDescent="0.25">
      <c r="A6" s="55" t="s">
        <v>13</v>
      </c>
      <c r="B6" s="83" t="str">
        <f>HYPERLINK("[EDEL_Portfolio Monthly Notes 31-Jan-2024.xlsx]EDBE30!A1","BHARAT Bond ETF - April 2030")</f>
        <v>BHARAT Bond ETF - April 2030</v>
      </c>
      <c r="C6" s="55"/>
      <c r="D6" s="56" t="s">
        <v>14</v>
      </c>
      <c r="E6" s="55"/>
      <c r="F6" s="84" t="s">
        <v>12</v>
      </c>
      <c r="G6" s="85" t="s">
        <v>12</v>
      </c>
    </row>
    <row r="7" spans="1:7" ht="69.95" customHeight="1" x14ac:dyDescent="0.25">
      <c r="A7" s="55" t="s">
        <v>15</v>
      </c>
      <c r="B7" s="83" t="str">
        <f>HYPERLINK("[EDEL_Portfolio Monthly Notes 31-Jan-2024.xlsx]EDBE31!A1","BHARAT Bond ETF - April 2031")</f>
        <v>BHARAT Bond ETF - April 2031</v>
      </c>
      <c r="C7" s="55"/>
      <c r="D7" s="56" t="s">
        <v>16</v>
      </c>
      <c r="E7" s="55"/>
      <c r="F7" s="84" t="s">
        <v>12</v>
      </c>
      <c r="G7" s="85" t="s">
        <v>12</v>
      </c>
    </row>
    <row r="8" spans="1:7" ht="69.95" customHeight="1" x14ac:dyDescent="0.25">
      <c r="A8" s="55" t="s">
        <v>17</v>
      </c>
      <c r="B8" s="83" t="str">
        <f>HYPERLINK("[EDEL_Portfolio Monthly Notes 31-Jan-2024.xlsx]EDBE32!A1","BHARAT Bond ETF - April 2032")</f>
        <v>BHARAT Bond ETF - April 2032</v>
      </c>
      <c r="C8" s="55"/>
      <c r="D8" s="56" t="s">
        <v>18</v>
      </c>
      <c r="E8" s="55"/>
      <c r="F8" s="84" t="s">
        <v>12</v>
      </c>
      <c r="G8" s="85" t="s">
        <v>12</v>
      </c>
    </row>
    <row r="9" spans="1:7" ht="69.95" customHeight="1" x14ac:dyDescent="0.25">
      <c r="A9" s="55" t="s">
        <v>19</v>
      </c>
      <c r="B9" s="83" t="str">
        <f>HYPERLINK("[EDEL_Portfolio Monthly Notes 31-Jan-2024.xlsx]EDBE33!A1","BHARAT Bond ETF - April 2033")</f>
        <v>BHARAT Bond ETF - April 2033</v>
      </c>
      <c r="C9" s="55"/>
      <c r="D9" s="56" t="s">
        <v>20</v>
      </c>
      <c r="E9" s="55"/>
      <c r="F9" s="84" t="s">
        <v>12</v>
      </c>
      <c r="G9" s="85" t="s">
        <v>12</v>
      </c>
    </row>
    <row r="10" spans="1:7" ht="69.95" customHeight="1" x14ac:dyDescent="0.25">
      <c r="A10" s="55" t="s">
        <v>21</v>
      </c>
      <c r="B10" s="83" t="str">
        <f>HYPERLINK("[EDEL_Portfolio Monthly Notes 31-Jan-2024.xlsx]EDBPDF!A1","Edelweiss Banking and PSU Debt Fund")</f>
        <v>Edelweiss Banking and PSU Debt Fund</v>
      </c>
      <c r="C10" s="55"/>
      <c r="D10" s="56" t="s">
        <v>22</v>
      </c>
      <c r="E10" s="55"/>
      <c r="F10" s="56" t="s">
        <v>23</v>
      </c>
      <c r="G10" s="55"/>
    </row>
    <row r="11" spans="1:7" ht="69.95" customHeight="1" x14ac:dyDescent="0.25">
      <c r="A11" s="55" t="s">
        <v>24</v>
      </c>
      <c r="B11" s="83" t="str">
        <f>HYPERLINK("[EDEL_Portfolio Monthly Notes 31-Jan-2024.xlsx]EDCG27!A1","Edelweiss CRISIL IBX 50 50 Gilt Plus SDL June 2027 Index Fund")</f>
        <v>Edelweiss CRISIL IBX 50 50 Gilt Plus SDL June 2027 Index Fund</v>
      </c>
      <c r="C11" s="55"/>
      <c r="D11" s="56" t="s">
        <v>25</v>
      </c>
      <c r="E11" s="55"/>
      <c r="F11" s="84" t="s">
        <v>12</v>
      </c>
      <c r="G11" s="85" t="s">
        <v>12</v>
      </c>
    </row>
    <row r="12" spans="1:7" ht="69.95" customHeight="1" x14ac:dyDescent="0.25">
      <c r="A12" s="55" t="s">
        <v>26</v>
      </c>
      <c r="B12" s="83" t="str">
        <f>HYPERLINK("[EDEL_Portfolio Monthly Notes 31-Jan-2024.xlsx]EDCG28!A1","Edelweiss_CRISIL_IBX 50 50 Gilt Plus SDL Sep 2028 Index Fund")</f>
        <v>Edelweiss_CRISIL_IBX 50 50 Gilt Plus SDL Sep 2028 Index Fund</v>
      </c>
      <c r="C12" s="55"/>
      <c r="D12" s="56" t="s">
        <v>27</v>
      </c>
      <c r="E12" s="55"/>
      <c r="F12" s="84" t="s">
        <v>12</v>
      </c>
      <c r="G12" s="85" t="s">
        <v>12</v>
      </c>
    </row>
    <row r="13" spans="1:7" ht="69.95" customHeight="1" x14ac:dyDescent="0.25">
      <c r="A13" s="55" t="s">
        <v>28</v>
      </c>
      <c r="B13" s="83" t="str">
        <f>HYPERLINK("[EDEL_Portfolio Monthly Notes 31-Jan-2024.xlsx]EDCG37!A1","Edelweiss_CRISIL IBX 50 50 Gilt Plus SDL April 2037 Index Fund")</f>
        <v>Edelweiss_CRISIL IBX 50 50 Gilt Plus SDL April 2037 Index Fund</v>
      </c>
      <c r="C13" s="55"/>
      <c r="D13" s="56" t="s">
        <v>29</v>
      </c>
      <c r="E13" s="55"/>
      <c r="F13" s="84" t="s">
        <v>12</v>
      </c>
      <c r="G13" s="85" t="s">
        <v>12</v>
      </c>
    </row>
    <row r="14" spans="1:7" ht="69.95" customHeight="1" x14ac:dyDescent="0.25">
      <c r="A14" s="55" t="s">
        <v>30</v>
      </c>
      <c r="B14" s="83" t="str">
        <f>HYPERLINK("[EDEL_Portfolio Monthly Notes 31-Jan-2024.xlsx]EDCPSF!A1","Edelweiss CRL PSU PL SDL 50 50 Oct-25 FD")</f>
        <v>Edelweiss CRL PSU PL SDL 50 50 Oct-25 FD</v>
      </c>
      <c r="C14" s="55"/>
      <c r="D14" s="56" t="s">
        <v>31</v>
      </c>
      <c r="E14" s="55"/>
      <c r="F14" s="84" t="s">
        <v>12</v>
      </c>
      <c r="G14" s="85" t="s">
        <v>12</v>
      </c>
    </row>
    <row r="15" spans="1:7" ht="69.95" customHeight="1" x14ac:dyDescent="0.25">
      <c r="A15" s="55" t="s">
        <v>32</v>
      </c>
      <c r="B15" s="83" t="str">
        <f>HYPERLINK("[EDEL_Portfolio Monthly Notes 31-Jan-2024.xlsx]EDCSDF!A1","Edelweiss CRL IBX 50 50 Gilt Plus SDL Short Duration Index Fund")</f>
        <v>Edelweiss CRL IBX 50 50 Gilt Plus SDL Short Duration Index Fund</v>
      </c>
      <c r="C15" s="55"/>
      <c r="D15" s="56" t="s">
        <v>33</v>
      </c>
      <c r="E15" s="55"/>
      <c r="F15" s="84" t="s">
        <v>12</v>
      </c>
      <c r="G15" s="85" t="s">
        <v>12</v>
      </c>
    </row>
    <row r="16" spans="1:7" ht="69.95" customHeight="1" x14ac:dyDescent="0.25">
      <c r="A16" s="55" t="s">
        <v>34</v>
      </c>
      <c r="B16" s="83" t="str">
        <f>HYPERLINK("[EDEL_Portfolio Monthly Notes 31-Jan-2024.xlsx]EDFF25!A1","BHARAT Bond FOF - April 2025")</f>
        <v>BHARAT Bond FOF - April 2025</v>
      </c>
      <c r="C16" s="55"/>
      <c r="D16" s="56" t="s">
        <v>11</v>
      </c>
      <c r="E16" s="55"/>
      <c r="F16" s="84" t="s">
        <v>12</v>
      </c>
      <c r="G16" s="85" t="s">
        <v>12</v>
      </c>
    </row>
    <row r="17" spans="1:7" ht="69.95" customHeight="1" x14ac:dyDescent="0.25">
      <c r="A17" s="55" t="s">
        <v>35</v>
      </c>
      <c r="B17" s="83" t="str">
        <f>HYPERLINK("[EDEL_Portfolio Monthly Notes 31-Jan-2024.xlsx]EDFF30!A1","BHARAT Bond FOF - April 2030")</f>
        <v>BHARAT Bond FOF - April 2030</v>
      </c>
      <c r="C17" s="55"/>
      <c r="D17" s="56" t="s">
        <v>14</v>
      </c>
      <c r="E17" s="55"/>
      <c r="F17" s="84" t="s">
        <v>12</v>
      </c>
      <c r="G17" s="85" t="s">
        <v>12</v>
      </c>
    </row>
    <row r="18" spans="1:7" ht="69.95" customHeight="1" x14ac:dyDescent="0.25">
      <c r="A18" s="55" t="s">
        <v>36</v>
      </c>
      <c r="B18" s="83" t="str">
        <f>HYPERLINK("[EDEL_Portfolio Monthly Notes 31-Jan-2024.xlsx]EDFF31!A1","BHARAT Bond FOF - April 2031")</f>
        <v>BHARAT Bond FOF - April 2031</v>
      </c>
      <c r="C18" s="55"/>
      <c r="D18" s="56" t="s">
        <v>16</v>
      </c>
      <c r="E18" s="55"/>
      <c r="F18" s="84" t="s">
        <v>12</v>
      </c>
      <c r="G18" s="85" t="s">
        <v>12</v>
      </c>
    </row>
    <row r="19" spans="1:7" ht="69.95" customHeight="1" x14ac:dyDescent="0.25">
      <c r="A19" s="55" t="s">
        <v>37</v>
      </c>
      <c r="B19" s="83" t="str">
        <f>HYPERLINK("[EDEL_Portfolio Monthly Notes 31-Jan-2024.xlsx]EDFF32!A1","BHARAT Bond FOF - April 2032")</f>
        <v>BHARAT Bond FOF - April 2032</v>
      </c>
      <c r="C19" s="55"/>
      <c r="D19" s="56" t="s">
        <v>18</v>
      </c>
      <c r="E19" s="55"/>
      <c r="F19" s="84" t="s">
        <v>12</v>
      </c>
      <c r="G19" s="85" t="s">
        <v>12</v>
      </c>
    </row>
    <row r="20" spans="1:7" ht="69.95" customHeight="1" x14ac:dyDescent="0.25">
      <c r="A20" s="55" t="s">
        <v>38</v>
      </c>
      <c r="B20" s="83" t="str">
        <f>HYPERLINK("[EDEL_Portfolio Monthly Notes 31-Jan-2024.xlsx]EDFF33!A1","BHARAT Bond FOF - April 2033")</f>
        <v>BHARAT Bond FOF - April 2033</v>
      </c>
      <c r="C20" s="55"/>
      <c r="D20" s="56" t="s">
        <v>20</v>
      </c>
      <c r="E20" s="55"/>
      <c r="F20" s="84" t="s">
        <v>12</v>
      </c>
      <c r="G20" s="85" t="s">
        <v>12</v>
      </c>
    </row>
    <row r="21" spans="1:7" ht="69.95" customHeight="1" x14ac:dyDescent="0.25">
      <c r="A21" s="55" t="s">
        <v>39</v>
      </c>
      <c r="B21" s="83" t="str">
        <f>HYPERLINK("[EDEL_Portfolio Monthly Notes 31-Jan-2024.xlsx]EDGSEC!A1","Edelweiss Government Securities Fund")</f>
        <v>Edelweiss Government Securities Fund</v>
      </c>
      <c r="C21" s="55"/>
      <c r="D21" s="56" t="s">
        <v>40</v>
      </c>
      <c r="E21" s="55"/>
      <c r="F21" s="56" t="s">
        <v>41</v>
      </c>
      <c r="G21" s="55"/>
    </row>
    <row r="22" spans="1:7" ht="69.95" customHeight="1" x14ac:dyDescent="0.25">
      <c r="A22" s="55" t="s">
        <v>42</v>
      </c>
      <c r="B22" s="83" t="str">
        <f>HYPERLINK("[EDEL_Portfolio Monthly Notes 31-Jan-2024.xlsx]EDNP27!A1","Edelweiss Nifty PSU Bond Plus SDL Apr2027 50 50 Index")</f>
        <v>Edelweiss Nifty PSU Bond Plus SDL Apr2027 50 50 Index</v>
      </c>
      <c r="C22" s="55"/>
      <c r="D22" s="56" t="s">
        <v>43</v>
      </c>
      <c r="E22" s="55"/>
      <c r="F22" s="84" t="s">
        <v>12</v>
      </c>
      <c r="G22" s="85" t="s">
        <v>12</v>
      </c>
    </row>
    <row r="23" spans="1:7" ht="69.95" customHeight="1" x14ac:dyDescent="0.25">
      <c r="A23" s="55" t="s">
        <v>44</v>
      </c>
      <c r="B23" s="83" t="str">
        <f>HYPERLINK("[EDEL_Portfolio Monthly Notes 31-Jan-2024.xlsx]EDNPSF!A1","Edelweiss Nifty PSU Bond Plus SDL Apr2026 50 50 Index Fund")</f>
        <v>Edelweiss Nifty PSU Bond Plus SDL Apr2026 50 50 Index Fund</v>
      </c>
      <c r="C23" s="55"/>
      <c r="D23" s="56" t="s">
        <v>45</v>
      </c>
      <c r="E23" s="55"/>
      <c r="F23" s="84" t="s">
        <v>12</v>
      </c>
      <c r="G23" s="85" t="s">
        <v>12</v>
      </c>
    </row>
    <row r="24" spans="1:7" ht="69.95" customHeight="1" x14ac:dyDescent="0.25">
      <c r="A24" s="55" t="s">
        <v>46</v>
      </c>
      <c r="B24" s="83" t="str">
        <f>HYPERLINK("[EDEL_Portfolio Monthly Notes 31-Jan-2024.xlsx]EDONTF!A1","EDELWEISS OVERNIGHT FUND")</f>
        <v>EDELWEISS OVERNIGHT FUND</v>
      </c>
      <c r="C24" s="55"/>
      <c r="D24" s="56" t="s">
        <v>47</v>
      </c>
      <c r="E24" s="55"/>
      <c r="F24" s="84" t="s">
        <v>12</v>
      </c>
      <c r="G24" s="85" t="s">
        <v>12</v>
      </c>
    </row>
    <row r="25" spans="1:7" ht="69.95" customHeight="1" x14ac:dyDescent="0.25">
      <c r="A25" s="55" t="s">
        <v>48</v>
      </c>
      <c r="B25" s="83" t="str">
        <f>HYPERLINK("[EDEL_Portfolio Monthly Notes 31-Jan-2024.xlsx]EEARBF!A1","Edelweiss Arbitrage Fund")</f>
        <v>Edelweiss Arbitrage Fund</v>
      </c>
      <c r="C25" s="55"/>
      <c r="D25" s="56" t="s">
        <v>49</v>
      </c>
      <c r="E25" s="55"/>
      <c r="F25" s="84" t="s">
        <v>12</v>
      </c>
      <c r="G25" s="85" t="s">
        <v>12</v>
      </c>
    </row>
    <row r="26" spans="1:7" ht="69.95" customHeight="1" x14ac:dyDescent="0.25">
      <c r="A26" s="55" t="s">
        <v>50</v>
      </c>
      <c r="B26" s="83" t="str">
        <f>HYPERLINK("[EDEL_Portfolio Monthly Notes 31-Jan-2024.xlsx]EEARFD!A1","Edelweiss Balanced Advantage Fund")</f>
        <v>Edelweiss Balanced Advantage Fund</v>
      </c>
      <c r="C26" s="55"/>
      <c r="D26" s="56" t="s">
        <v>51</v>
      </c>
      <c r="E26" s="55"/>
      <c r="F26" s="84" t="s">
        <v>12</v>
      </c>
      <c r="G26" s="85" t="s">
        <v>12</v>
      </c>
    </row>
    <row r="27" spans="1:7" ht="69.95" customHeight="1" x14ac:dyDescent="0.25">
      <c r="A27" s="55" t="s">
        <v>52</v>
      </c>
      <c r="B27" s="83" t="str">
        <f>HYPERLINK("[EDEL_Portfolio Monthly Notes 31-Jan-2024.xlsx]EEDGEF!A1","Edelweiss Large Cap Fund")</f>
        <v>Edelweiss Large Cap Fund</v>
      </c>
      <c r="C27" s="55"/>
      <c r="D27" s="56" t="s">
        <v>53</v>
      </c>
      <c r="E27" s="55"/>
      <c r="F27" s="84" t="s">
        <v>12</v>
      </c>
      <c r="G27" s="85" t="s">
        <v>12</v>
      </c>
    </row>
    <row r="28" spans="1:7" ht="69.95" customHeight="1" x14ac:dyDescent="0.25">
      <c r="A28" s="55" t="s">
        <v>54</v>
      </c>
      <c r="B28" s="83" t="str">
        <f>HYPERLINK("[EDEL_Portfolio Monthly Notes 31-Jan-2024.xlsx]EEECRF!A1","Edelweiss Flexi-Cap Fund")</f>
        <v>Edelweiss Flexi-Cap Fund</v>
      </c>
      <c r="C28" s="55"/>
      <c r="D28" s="56" t="s">
        <v>55</v>
      </c>
      <c r="E28" s="55"/>
      <c r="F28" s="84" t="s">
        <v>12</v>
      </c>
      <c r="G28" s="85" t="s">
        <v>12</v>
      </c>
    </row>
    <row r="29" spans="1:7" ht="69.95" customHeight="1" x14ac:dyDescent="0.25">
      <c r="A29" s="55" t="s">
        <v>56</v>
      </c>
      <c r="B29" s="83" t="str">
        <f>HYPERLINK("[EDEL_Portfolio Monthly Notes 31-Jan-2024.xlsx]EEELSS!A1","Edelweiss ELSS Tax saver Fund")</f>
        <v>Edelweiss ELSS Tax saver Fund</v>
      </c>
      <c r="C29" s="55"/>
      <c r="D29" s="56" t="s">
        <v>55</v>
      </c>
      <c r="E29" s="55"/>
      <c r="F29" s="84" t="s">
        <v>12</v>
      </c>
      <c r="G29" s="85" t="s">
        <v>12</v>
      </c>
    </row>
    <row r="30" spans="1:7" ht="69.95" customHeight="1" x14ac:dyDescent="0.25">
      <c r="A30" s="55" t="s">
        <v>57</v>
      </c>
      <c r="B30" s="83" t="str">
        <f>HYPERLINK("[EDEL_Portfolio Monthly Notes 31-Jan-2024.xlsx]EEEQTF!A1","Edelweiss Large &amp; Mid Cap Fund")</f>
        <v>Edelweiss Large &amp; Mid Cap Fund</v>
      </c>
      <c r="C30" s="55"/>
      <c r="D30" s="56" t="s">
        <v>58</v>
      </c>
      <c r="E30" s="55"/>
      <c r="F30" s="84" t="s">
        <v>12</v>
      </c>
      <c r="G30" s="85" t="s">
        <v>12</v>
      </c>
    </row>
    <row r="31" spans="1:7" ht="69.95" customHeight="1" x14ac:dyDescent="0.25">
      <c r="A31" s="55" t="s">
        <v>59</v>
      </c>
      <c r="B31" s="83" t="str">
        <f>HYPERLINK("[EDEL_Portfolio Monthly Notes 31-Jan-2024.xlsx]EEESCF!A1","Edelweiss Small Cap Fund")</f>
        <v>Edelweiss Small Cap Fund</v>
      </c>
      <c r="C31" s="55"/>
      <c r="D31" s="56" t="s">
        <v>60</v>
      </c>
      <c r="E31" s="55"/>
      <c r="F31" s="84" t="s">
        <v>12</v>
      </c>
      <c r="G31" s="85" t="s">
        <v>12</v>
      </c>
    </row>
    <row r="32" spans="1:7" ht="69.95" customHeight="1" x14ac:dyDescent="0.25">
      <c r="A32" s="55" t="s">
        <v>61</v>
      </c>
      <c r="B32" s="83" t="str">
        <f>HYPERLINK("[EDEL_Portfolio Monthly Notes 31-Jan-2024.xlsx]EEESSF!A1","Edelweiss Equity Savings Fund")</f>
        <v>Edelweiss Equity Savings Fund</v>
      </c>
      <c r="C32" s="55"/>
      <c r="D32" s="56" t="s">
        <v>62</v>
      </c>
      <c r="E32" s="55"/>
      <c r="F32" s="84" t="s">
        <v>12</v>
      </c>
      <c r="G32" s="85" t="s">
        <v>12</v>
      </c>
    </row>
    <row r="33" spans="1:7" ht="69.95" customHeight="1" x14ac:dyDescent="0.25">
      <c r="A33" s="55" t="s">
        <v>63</v>
      </c>
      <c r="B33" s="83" t="str">
        <f>HYPERLINK("[EDEL_Portfolio Monthly Notes 31-Jan-2024.xlsx]EEFOCF!A1","Edelweiss Focused Fund")</f>
        <v>Edelweiss Focused Fund</v>
      </c>
      <c r="C33" s="55"/>
      <c r="D33" s="56" t="s">
        <v>55</v>
      </c>
      <c r="E33" s="55"/>
      <c r="F33" s="84" t="s">
        <v>12</v>
      </c>
      <c r="G33" s="85" t="s">
        <v>12</v>
      </c>
    </row>
    <row r="34" spans="1:7" ht="69.95" customHeight="1" x14ac:dyDescent="0.25">
      <c r="A34" s="55" t="s">
        <v>64</v>
      </c>
      <c r="B34" s="83" t="str">
        <f>HYPERLINK("[EDEL_Portfolio Monthly Notes 31-Jan-2024.xlsx]EEIF30!A1","Edelweiss Nifty 100 Quality 30 Index Fnd")</f>
        <v>Edelweiss Nifty 100 Quality 30 Index Fnd</v>
      </c>
      <c r="C34" s="55"/>
      <c r="D34" s="56" t="s">
        <v>65</v>
      </c>
      <c r="E34" s="55"/>
      <c r="F34" s="84" t="s">
        <v>12</v>
      </c>
      <c r="G34" s="85" t="s">
        <v>12</v>
      </c>
    </row>
    <row r="35" spans="1:7" ht="69.95" customHeight="1" x14ac:dyDescent="0.25">
      <c r="A35" s="55" t="s">
        <v>66</v>
      </c>
      <c r="B35" s="83" t="str">
        <f>HYPERLINK("[EDEL_Portfolio Monthly Notes 31-Jan-2024.xlsx]EEIF50!A1","Edelweiss Nifty 50 Index Fund")</f>
        <v>Edelweiss Nifty 50 Index Fund</v>
      </c>
      <c r="C35" s="55"/>
      <c r="D35" s="56" t="s">
        <v>67</v>
      </c>
      <c r="E35" s="55"/>
      <c r="F35" s="84" t="s">
        <v>12</v>
      </c>
      <c r="G35" s="85" t="s">
        <v>12</v>
      </c>
    </row>
    <row r="36" spans="1:7" ht="69.95" customHeight="1" x14ac:dyDescent="0.25">
      <c r="A36" s="55" t="s">
        <v>68</v>
      </c>
      <c r="B36" s="83" t="str">
        <f>HYPERLINK("[EDEL_Portfolio Monthly Notes 31-Jan-2024.xlsx]EELMIF!A1","Edelweiss NIFTY Large Mid Cap 250 Index Fund")</f>
        <v>Edelweiss NIFTY Large Mid Cap 250 Index Fund</v>
      </c>
      <c r="C36" s="55"/>
      <c r="D36" s="56" t="s">
        <v>58</v>
      </c>
      <c r="E36" s="55"/>
      <c r="F36" s="84" t="s">
        <v>12</v>
      </c>
      <c r="G36" s="85" t="s">
        <v>12</v>
      </c>
    </row>
    <row r="37" spans="1:7" ht="69.95" customHeight="1" x14ac:dyDescent="0.25">
      <c r="A37" s="55" t="s">
        <v>69</v>
      </c>
      <c r="B37" s="83" t="str">
        <f>HYPERLINK("[EDEL_Portfolio Monthly Notes 31-Jan-2024.xlsx]EEM150!A1","Edelweiss Nifty Midcap150 Momentum 50 Index Fund")</f>
        <v>Edelweiss Nifty Midcap150 Momentum 50 Index Fund</v>
      </c>
      <c r="C37" s="55"/>
      <c r="D37" s="56" t="s">
        <v>70</v>
      </c>
      <c r="E37" s="55"/>
      <c r="F37" s="84" t="s">
        <v>12</v>
      </c>
      <c r="G37" s="85" t="s">
        <v>12</v>
      </c>
    </row>
    <row r="38" spans="1:7" ht="69.95" customHeight="1" x14ac:dyDescent="0.25">
      <c r="A38" s="55" t="s">
        <v>71</v>
      </c>
      <c r="B38" s="83" t="str">
        <f>HYPERLINK("[EDEL_Portfolio Monthly Notes 31-Jan-2024.xlsx]EEMAAF!A1","Edelweiss Multi Asset Allocation Fund")</f>
        <v>Edelweiss Multi Asset Allocation Fund</v>
      </c>
      <c r="C38" s="55"/>
      <c r="D38" s="56" t="s">
        <v>72</v>
      </c>
      <c r="E38" s="55"/>
      <c r="F38" s="84" t="s">
        <v>12</v>
      </c>
      <c r="G38" s="85" t="s">
        <v>12</v>
      </c>
    </row>
    <row r="39" spans="1:7" ht="69.95" customHeight="1" x14ac:dyDescent="0.25">
      <c r="A39" s="55" t="s">
        <v>73</v>
      </c>
      <c r="B39" s="83" t="str">
        <f>HYPERLINK("[EDEL_Portfolio Monthly Notes 31-Jan-2024.xlsx]EEMCPF!A1","Edelweiss Multi Cap Fund")</f>
        <v>Edelweiss Multi Cap Fund</v>
      </c>
      <c r="C39" s="55"/>
      <c r="D39" s="56" t="s">
        <v>74</v>
      </c>
      <c r="E39" s="55"/>
      <c r="F39" s="84" t="s">
        <v>12</v>
      </c>
      <c r="G39" s="85" t="s">
        <v>12</v>
      </c>
    </row>
    <row r="40" spans="1:7" ht="69.95" customHeight="1" x14ac:dyDescent="0.25">
      <c r="A40" s="55" t="s">
        <v>75</v>
      </c>
      <c r="B40" s="83" t="str">
        <f>HYPERLINK("[EDEL_Portfolio Monthly Notes 31-Jan-2024.xlsx]EEMOF1!A1","EDELWEISS RECENTLY LISTED IPO FUND")</f>
        <v>EDELWEISS RECENTLY LISTED IPO FUND</v>
      </c>
      <c r="C40" s="55"/>
      <c r="D40" s="56" t="s">
        <v>76</v>
      </c>
      <c r="E40" s="55"/>
      <c r="F40" s="84" t="s">
        <v>12</v>
      </c>
      <c r="G40" s="85" t="s">
        <v>12</v>
      </c>
    </row>
    <row r="41" spans="1:7" ht="69.95" customHeight="1" x14ac:dyDescent="0.25">
      <c r="A41" s="55" t="s">
        <v>77</v>
      </c>
      <c r="B41" s="83" t="str">
        <f>HYPERLINK("[EDEL_Portfolio Monthly Notes 31-Jan-2024.xlsx]EENN50!A1","Edelweiss Nifty Next 50 Index Fund")</f>
        <v>Edelweiss Nifty Next 50 Index Fund</v>
      </c>
      <c r="C41" s="55"/>
      <c r="D41" s="56" t="s">
        <v>78</v>
      </c>
      <c r="E41" s="55"/>
      <c r="F41" s="84" t="s">
        <v>12</v>
      </c>
      <c r="G41" s="85" t="s">
        <v>12</v>
      </c>
    </row>
    <row r="42" spans="1:7" ht="69.95" customHeight="1" x14ac:dyDescent="0.25">
      <c r="A42" s="55" t="s">
        <v>79</v>
      </c>
      <c r="B42" s="83" t="str">
        <f>HYPERLINK("[EDEL_Portfolio Monthly Notes 31-Jan-2024.xlsx]EEPRUA!A1","Edelweiss Aggressive Hybrid Fund")</f>
        <v>Edelweiss Aggressive Hybrid Fund</v>
      </c>
      <c r="C42" s="55"/>
      <c r="D42" s="56" t="s">
        <v>80</v>
      </c>
      <c r="E42" s="55"/>
      <c r="F42" s="84" t="s">
        <v>12</v>
      </c>
      <c r="G42" s="85" t="s">
        <v>12</v>
      </c>
    </row>
    <row r="43" spans="1:7" ht="69.95" customHeight="1" x14ac:dyDescent="0.25">
      <c r="A43" s="55" t="s">
        <v>81</v>
      </c>
      <c r="B43" s="83" t="str">
        <f>HYPERLINK("[EDEL_Portfolio Monthly Notes 31-Jan-2024.xlsx]EES250!A1","Edelweiss Nifty Smallcap 250 Index Fund")</f>
        <v>Edelweiss Nifty Smallcap 250 Index Fund</v>
      </c>
      <c r="C43" s="55"/>
      <c r="D43" s="56" t="s">
        <v>82</v>
      </c>
      <c r="E43" s="55"/>
      <c r="F43" s="84" t="s">
        <v>12</v>
      </c>
      <c r="G43" s="85" t="s">
        <v>12</v>
      </c>
    </row>
    <row r="44" spans="1:7" ht="69.95" customHeight="1" x14ac:dyDescent="0.25">
      <c r="A44" s="55" t="s">
        <v>83</v>
      </c>
      <c r="B44" s="83" t="str">
        <f>HYPERLINK("[EDEL_Portfolio Monthly Notes 31-Jan-2024.xlsx]EESMCF!A1","Edelweiss Mid Cap Fund")</f>
        <v>Edelweiss Mid Cap Fund</v>
      </c>
      <c r="C44" s="55"/>
      <c r="D44" s="56" t="s">
        <v>84</v>
      </c>
      <c r="E44" s="55"/>
      <c r="F44" s="84" t="s">
        <v>12</v>
      </c>
      <c r="G44" s="85" t="s">
        <v>12</v>
      </c>
    </row>
    <row r="45" spans="1:7" ht="69.95" customHeight="1" x14ac:dyDescent="0.25">
      <c r="A45" s="55" t="s">
        <v>85</v>
      </c>
      <c r="B45" s="83" t="str">
        <f>HYPERLINK("[EDEL_Portfolio Monthly Notes 31-Jan-2024.xlsx]EGOLDE!A1","Edelweiss Gold ETF Fund")</f>
        <v>Edelweiss Gold ETF Fund</v>
      </c>
      <c r="C45" s="55"/>
      <c r="D45" s="56" t="s">
        <v>86</v>
      </c>
      <c r="E45" s="55"/>
      <c r="F45" s="84" t="s">
        <v>12</v>
      </c>
      <c r="G45" s="85" t="s">
        <v>12</v>
      </c>
    </row>
    <row r="46" spans="1:7" ht="69.95" customHeight="1" x14ac:dyDescent="0.25">
      <c r="A46" s="55" t="s">
        <v>87</v>
      </c>
      <c r="B46" s="83" t="str">
        <f>HYPERLINK("[EDEL_Portfolio Monthly Notes 31-Jan-2024.xlsx]EGSFOF!A1","Edelweiss Gold and Silver ETF FOF")</f>
        <v>Edelweiss Gold and Silver ETF FOF</v>
      </c>
      <c r="C46" s="55"/>
      <c r="D46" s="56" t="s">
        <v>88</v>
      </c>
      <c r="E46" s="55"/>
      <c r="F46" s="84" t="s">
        <v>12</v>
      </c>
      <c r="G46" s="85" t="s">
        <v>12</v>
      </c>
    </row>
    <row r="47" spans="1:7" ht="69.95" customHeight="1" x14ac:dyDescent="0.25">
      <c r="A47" s="55" t="s">
        <v>89</v>
      </c>
      <c r="B47" s="83" t="str">
        <f>HYPERLINK("[EDEL_Portfolio Monthly Notes 31-Jan-2024.xlsx]ELLIQF!A1","Edelweiss Liquid Fund")</f>
        <v>Edelweiss Liquid Fund</v>
      </c>
      <c r="C47" s="55"/>
      <c r="D47" s="56" t="s">
        <v>90</v>
      </c>
      <c r="E47" s="55"/>
      <c r="F47" s="56" t="s">
        <v>91</v>
      </c>
      <c r="G47" s="55"/>
    </row>
    <row r="48" spans="1:7" ht="69.95" customHeight="1" x14ac:dyDescent="0.25">
      <c r="A48" s="55" t="s">
        <v>92</v>
      </c>
      <c r="B48" s="83" t="str">
        <f>HYPERLINK("[EDEL_Portfolio Monthly Notes 31-Jan-2024.xlsx]EOASEF!A1","Edelweiss ASEAN Equity Off-shore Fund")</f>
        <v>Edelweiss ASEAN Equity Off-shore Fund</v>
      </c>
      <c r="C48" s="55"/>
      <c r="D48" s="56" t="s">
        <v>93</v>
      </c>
      <c r="E48" s="55"/>
      <c r="F48" s="84" t="s">
        <v>12</v>
      </c>
      <c r="G48" s="85" t="s">
        <v>12</v>
      </c>
    </row>
    <row r="49" spans="1:7" ht="69.95" customHeight="1" x14ac:dyDescent="0.25">
      <c r="A49" s="55" t="s">
        <v>94</v>
      </c>
      <c r="B49" s="83" t="str">
        <f>HYPERLINK("[EDEL_Portfolio Monthly Notes 31-Jan-2024.xlsx]EOCHIF!A1","Edelweiss Greater China Equity Off-shore Fund")</f>
        <v>Edelweiss Greater China Equity Off-shore Fund</v>
      </c>
      <c r="C49" s="55"/>
      <c r="D49" s="56" t="s">
        <v>95</v>
      </c>
      <c r="E49" s="55"/>
      <c r="F49" s="84" t="s">
        <v>12</v>
      </c>
      <c r="G49" s="85" t="s">
        <v>12</v>
      </c>
    </row>
    <row r="50" spans="1:7" ht="69.95" customHeight="1" x14ac:dyDescent="0.25">
      <c r="A50" s="55" t="s">
        <v>96</v>
      </c>
      <c r="B50" s="83" t="str">
        <f>HYPERLINK("[EDEL_Portfolio Monthly Notes 31-Jan-2024.xlsx]EODWHF!A1","Edelweiss MSCI (I) DM &amp; WD HC 45 ID Fund")</f>
        <v>Edelweiss MSCI (I) DM &amp; WD HC 45 ID Fund</v>
      </c>
      <c r="C50" s="55"/>
      <c r="D50" s="56" t="s">
        <v>97</v>
      </c>
      <c r="E50" s="55"/>
      <c r="F50" s="84" t="s">
        <v>12</v>
      </c>
      <c r="G50" s="85" t="s">
        <v>12</v>
      </c>
    </row>
    <row r="51" spans="1:7" ht="69.95" customHeight="1" x14ac:dyDescent="0.25">
      <c r="A51" s="55" t="s">
        <v>98</v>
      </c>
      <c r="B51" s="83" t="str">
        <f>HYPERLINK("[EDEL_Portfolio Monthly Notes 31-Jan-2024.xlsx]EOEDOF!A1","Edelweiss Europe Dynamic Equity Offshore Fund")</f>
        <v>Edelweiss Europe Dynamic Equity Offshore Fund</v>
      </c>
      <c r="C51" s="55"/>
      <c r="D51" s="56" t="s">
        <v>99</v>
      </c>
      <c r="E51" s="55"/>
      <c r="F51" s="84" t="s">
        <v>12</v>
      </c>
      <c r="G51" s="85" t="s">
        <v>12</v>
      </c>
    </row>
    <row r="52" spans="1:7" ht="69.95" customHeight="1" x14ac:dyDescent="0.25">
      <c r="A52" s="55" t="s">
        <v>100</v>
      </c>
      <c r="B52" s="83" t="str">
        <f>HYPERLINK("[EDEL_Portfolio Monthly Notes 31-Jan-2024.xlsx]EOEMOP!A1","Edelweiss Emerging Markets Opportunities Equity Offshore Fund")</f>
        <v>Edelweiss Emerging Markets Opportunities Equity Offshore Fund</v>
      </c>
      <c r="C52" s="55"/>
      <c r="D52" s="56" t="s">
        <v>101</v>
      </c>
      <c r="E52" s="55"/>
      <c r="F52" s="84" t="s">
        <v>12</v>
      </c>
      <c r="G52" s="85" t="s">
        <v>12</v>
      </c>
    </row>
    <row r="53" spans="1:7" ht="69.95" customHeight="1" x14ac:dyDescent="0.25">
      <c r="A53" s="55" t="s">
        <v>102</v>
      </c>
      <c r="B53" s="83" t="str">
        <f>HYPERLINK("[EDEL_Portfolio Monthly Notes 31-Jan-2024.xlsx]EOUSEF!A1","Edelweiss US Value Equity Off-shore Fund")</f>
        <v>Edelweiss US Value Equity Off-shore Fund</v>
      </c>
      <c r="C53" s="55"/>
      <c r="D53" s="56" t="s">
        <v>103</v>
      </c>
      <c r="E53" s="55"/>
      <c r="F53" s="84" t="s">
        <v>12</v>
      </c>
      <c r="G53" s="85" t="s">
        <v>12</v>
      </c>
    </row>
    <row r="54" spans="1:7" ht="69.95" customHeight="1" x14ac:dyDescent="0.25">
      <c r="A54" s="55" t="s">
        <v>104</v>
      </c>
      <c r="B54" s="83" t="str">
        <f>HYPERLINK("[EDEL_Portfolio Monthly Notes 31-Jan-2024.xlsx]EOUSTF!A1","EDELWEISS US TECHNOLOGY EQUITY FOF")</f>
        <v>EDELWEISS US TECHNOLOGY EQUITY FOF</v>
      </c>
      <c r="C54" s="55"/>
      <c r="D54" s="56" t="s">
        <v>105</v>
      </c>
      <c r="E54" s="55"/>
      <c r="F54" s="84" t="s">
        <v>12</v>
      </c>
      <c r="G54" s="85" t="s">
        <v>12</v>
      </c>
    </row>
    <row r="55" spans="1:7" ht="69.95" customHeight="1" x14ac:dyDescent="0.25">
      <c r="A55" s="55" t="s">
        <v>106</v>
      </c>
      <c r="B55" s="83" t="str">
        <f>HYPERLINK("[EDEL_Portfolio Monthly Notes 31-Jan-2024.xlsx]ESLVRE!A1","Edelweiss Silver ETF Fund")</f>
        <v>Edelweiss Silver ETF Fund</v>
      </c>
      <c r="C55" s="55"/>
      <c r="D55" s="56" t="s">
        <v>107</v>
      </c>
      <c r="E55" s="55"/>
      <c r="F55" s="84" t="s">
        <v>12</v>
      </c>
      <c r="G55" s="85" t="s">
        <v>12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2"/>
  <sheetViews>
    <sheetView showGridLines="0" workbookViewId="0">
      <pane ySplit="4" topLeftCell="A5" activePane="bottomLeft" state="frozen"/>
      <selection activeCell="B191" sqref="B191"/>
      <selection pane="bottomLeft" activeCell="B12" sqref="B1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692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693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210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437</v>
      </c>
      <c r="B12" s="30"/>
      <c r="C12" s="30"/>
      <c r="D12" s="13"/>
      <c r="E12" s="14"/>
      <c r="F12" s="15"/>
      <c r="G12" s="15"/>
    </row>
    <row r="13" spans="1:8" x14ac:dyDescent="0.25">
      <c r="A13" s="12" t="s">
        <v>694</v>
      </c>
      <c r="B13" s="30" t="s">
        <v>695</v>
      </c>
      <c r="C13" s="30" t="s">
        <v>123</v>
      </c>
      <c r="D13" s="13">
        <v>5000000</v>
      </c>
      <c r="E13" s="14">
        <v>5002.59</v>
      </c>
      <c r="F13" s="15">
        <v>0.2802</v>
      </c>
      <c r="G13" s="15">
        <v>7.1654568055999998E-2</v>
      </c>
    </row>
    <row r="14" spans="1:8" x14ac:dyDescent="0.25">
      <c r="A14" s="12" t="s">
        <v>696</v>
      </c>
      <c r="B14" s="30" t="s">
        <v>697</v>
      </c>
      <c r="C14" s="30" t="s">
        <v>123</v>
      </c>
      <c r="D14" s="13">
        <v>2000000</v>
      </c>
      <c r="E14" s="14">
        <v>2006.6</v>
      </c>
      <c r="F14" s="15">
        <v>0.1124</v>
      </c>
      <c r="G14" s="15">
        <v>7.1953763904000004E-2</v>
      </c>
    </row>
    <row r="15" spans="1:8" x14ac:dyDescent="0.25">
      <c r="A15" s="12" t="s">
        <v>672</v>
      </c>
      <c r="B15" s="30" t="s">
        <v>673</v>
      </c>
      <c r="C15" s="30" t="s">
        <v>123</v>
      </c>
      <c r="D15" s="13">
        <v>600000</v>
      </c>
      <c r="E15" s="14">
        <v>606.12</v>
      </c>
      <c r="F15" s="15">
        <v>3.39E-2</v>
      </c>
      <c r="G15" s="15">
        <v>7.1563471732000006E-2</v>
      </c>
    </row>
    <row r="16" spans="1:8" x14ac:dyDescent="0.25">
      <c r="A16" s="12" t="s">
        <v>698</v>
      </c>
      <c r="B16" s="30" t="s">
        <v>699</v>
      </c>
      <c r="C16" s="30" t="s">
        <v>123</v>
      </c>
      <c r="D16" s="13">
        <v>500000</v>
      </c>
      <c r="E16" s="14">
        <v>482.78</v>
      </c>
      <c r="F16" s="15">
        <v>2.7E-2</v>
      </c>
      <c r="G16" s="15">
        <v>7.1866796100000005E-2</v>
      </c>
    </row>
    <row r="17" spans="1:7" x14ac:dyDescent="0.25">
      <c r="A17" s="16" t="s">
        <v>124</v>
      </c>
      <c r="B17" s="31"/>
      <c r="C17" s="31"/>
      <c r="D17" s="17"/>
      <c r="E17" s="18">
        <v>8098.09</v>
      </c>
      <c r="F17" s="19">
        <v>0.45350000000000001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16" t="s">
        <v>674</v>
      </c>
      <c r="B19" s="30"/>
      <c r="C19" s="30"/>
      <c r="D19" s="13"/>
      <c r="E19" s="14"/>
      <c r="F19" s="15"/>
      <c r="G19" s="15"/>
    </row>
    <row r="20" spans="1:7" x14ac:dyDescent="0.25">
      <c r="A20" s="12" t="s">
        <v>700</v>
      </c>
      <c r="B20" s="30" t="s">
        <v>701</v>
      </c>
      <c r="C20" s="30" t="s">
        <v>123</v>
      </c>
      <c r="D20" s="13">
        <v>5000000</v>
      </c>
      <c r="E20" s="14">
        <v>5199.46</v>
      </c>
      <c r="F20" s="15">
        <v>0.29120000000000001</v>
      </c>
      <c r="G20" s="15">
        <v>7.5576409999999997E-2</v>
      </c>
    </row>
    <row r="21" spans="1:7" x14ac:dyDescent="0.25">
      <c r="A21" s="12" t="s">
        <v>702</v>
      </c>
      <c r="B21" s="30" t="s">
        <v>703</v>
      </c>
      <c r="C21" s="30" t="s">
        <v>123</v>
      </c>
      <c r="D21" s="13">
        <v>2000000</v>
      </c>
      <c r="E21" s="14">
        <v>2052.6799999999998</v>
      </c>
      <c r="F21" s="15">
        <v>0.115</v>
      </c>
      <c r="G21" s="15">
        <v>7.5517296112000004E-2</v>
      </c>
    </row>
    <row r="22" spans="1:7" x14ac:dyDescent="0.25">
      <c r="A22" s="12" t="s">
        <v>704</v>
      </c>
      <c r="B22" s="30" t="s">
        <v>705</v>
      </c>
      <c r="C22" s="30" t="s">
        <v>123</v>
      </c>
      <c r="D22" s="13">
        <v>1000000</v>
      </c>
      <c r="E22" s="14">
        <v>1021.45</v>
      </c>
      <c r="F22" s="15">
        <v>5.7200000000000001E-2</v>
      </c>
      <c r="G22" s="15">
        <v>7.5371074001000002E-2</v>
      </c>
    </row>
    <row r="23" spans="1:7" x14ac:dyDescent="0.25">
      <c r="A23" s="12" t="s">
        <v>706</v>
      </c>
      <c r="B23" s="30" t="s">
        <v>707</v>
      </c>
      <c r="C23" s="30" t="s">
        <v>123</v>
      </c>
      <c r="D23" s="13">
        <v>500000</v>
      </c>
      <c r="E23" s="14">
        <v>526.29</v>
      </c>
      <c r="F23" s="15">
        <v>2.9499999999999998E-2</v>
      </c>
      <c r="G23" s="15">
        <v>7.5576409999999997E-2</v>
      </c>
    </row>
    <row r="24" spans="1:7" x14ac:dyDescent="0.25">
      <c r="A24" s="12" t="s">
        <v>708</v>
      </c>
      <c r="B24" s="30" t="s">
        <v>709</v>
      </c>
      <c r="C24" s="30" t="s">
        <v>123</v>
      </c>
      <c r="D24" s="13">
        <v>500000</v>
      </c>
      <c r="E24" s="14">
        <v>512.6</v>
      </c>
      <c r="F24" s="15">
        <v>2.87E-2</v>
      </c>
      <c r="G24" s="15">
        <v>7.5939425625000001E-2</v>
      </c>
    </row>
    <row r="25" spans="1:7" x14ac:dyDescent="0.25">
      <c r="A25" s="16" t="s">
        <v>124</v>
      </c>
      <c r="B25" s="31"/>
      <c r="C25" s="31"/>
      <c r="D25" s="17"/>
      <c r="E25" s="18">
        <v>9312.48</v>
      </c>
      <c r="F25" s="19">
        <v>0.52159999999999995</v>
      </c>
      <c r="G25" s="20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16" t="s">
        <v>291</v>
      </c>
      <c r="B28" s="30"/>
      <c r="C28" s="30"/>
      <c r="D28" s="13"/>
      <c r="E28" s="14"/>
      <c r="F28" s="15"/>
      <c r="G28" s="15"/>
    </row>
    <row r="29" spans="1:7" x14ac:dyDescent="0.25">
      <c r="A29" s="16" t="s">
        <v>124</v>
      </c>
      <c r="B29" s="30"/>
      <c r="C29" s="30"/>
      <c r="D29" s="13"/>
      <c r="E29" s="35" t="s">
        <v>118</v>
      </c>
      <c r="F29" s="36" t="s">
        <v>118</v>
      </c>
      <c r="G29" s="15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6" t="s">
        <v>292</v>
      </c>
      <c r="B31" s="30"/>
      <c r="C31" s="30"/>
      <c r="D31" s="13"/>
      <c r="E31" s="14"/>
      <c r="F31" s="15"/>
      <c r="G31" s="15"/>
    </row>
    <row r="32" spans="1:7" x14ac:dyDescent="0.25">
      <c r="A32" s="16" t="s">
        <v>124</v>
      </c>
      <c r="B32" s="30"/>
      <c r="C32" s="30"/>
      <c r="D32" s="13"/>
      <c r="E32" s="35" t="s">
        <v>118</v>
      </c>
      <c r="F32" s="36" t="s">
        <v>118</v>
      </c>
      <c r="G32" s="15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21" t="s">
        <v>157</v>
      </c>
      <c r="B34" s="32"/>
      <c r="C34" s="32"/>
      <c r="D34" s="22"/>
      <c r="E34" s="18">
        <v>17410.57</v>
      </c>
      <c r="F34" s="19">
        <v>0.97509999999999997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161</v>
      </c>
      <c r="B37" s="30"/>
      <c r="C37" s="30"/>
      <c r="D37" s="13"/>
      <c r="E37" s="14"/>
      <c r="F37" s="15"/>
      <c r="G37" s="15"/>
    </row>
    <row r="38" spans="1:7" x14ac:dyDescent="0.25">
      <c r="A38" s="12" t="s">
        <v>162</v>
      </c>
      <c r="B38" s="30"/>
      <c r="C38" s="30"/>
      <c r="D38" s="13"/>
      <c r="E38" s="14">
        <v>70.989999999999995</v>
      </c>
      <c r="F38" s="15">
        <v>4.0000000000000001E-3</v>
      </c>
      <c r="G38" s="15">
        <v>6.6865999999999995E-2</v>
      </c>
    </row>
    <row r="39" spans="1:7" x14ac:dyDescent="0.25">
      <c r="A39" s="16" t="s">
        <v>124</v>
      </c>
      <c r="B39" s="31"/>
      <c r="C39" s="31"/>
      <c r="D39" s="17"/>
      <c r="E39" s="18">
        <v>70.989999999999995</v>
      </c>
      <c r="F39" s="19">
        <v>4.0000000000000001E-3</v>
      </c>
      <c r="G39" s="20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21" t="s">
        <v>157</v>
      </c>
      <c r="B41" s="32"/>
      <c r="C41" s="32"/>
      <c r="D41" s="22"/>
      <c r="E41" s="18">
        <v>70.989999999999995</v>
      </c>
      <c r="F41" s="19">
        <v>4.0000000000000001E-3</v>
      </c>
      <c r="G41" s="20"/>
    </row>
    <row r="42" spans="1:7" x14ac:dyDescent="0.25">
      <c r="A42" s="12" t="s">
        <v>163</v>
      </c>
      <c r="B42" s="30"/>
      <c r="C42" s="30"/>
      <c r="D42" s="13"/>
      <c r="E42" s="14">
        <v>379.74822669999998</v>
      </c>
      <c r="F42" s="15">
        <v>2.1267000000000001E-2</v>
      </c>
      <c r="G42" s="15"/>
    </row>
    <row r="43" spans="1:7" x14ac:dyDescent="0.25">
      <c r="A43" s="12" t="s">
        <v>164</v>
      </c>
      <c r="B43" s="30"/>
      <c r="C43" s="30"/>
      <c r="D43" s="13"/>
      <c r="E43" s="23">
        <v>-5.6982267000000002</v>
      </c>
      <c r="F43" s="24">
        <v>-3.6699999999999998E-4</v>
      </c>
      <c r="G43" s="15">
        <v>6.6865999999999995E-2</v>
      </c>
    </row>
    <row r="44" spans="1:7" x14ac:dyDescent="0.25">
      <c r="A44" s="25" t="s">
        <v>165</v>
      </c>
      <c r="B44" s="33"/>
      <c r="C44" s="33"/>
      <c r="D44" s="26"/>
      <c r="E44" s="27">
        <v>17855.61</v>
      </c>
      <c r="F44" s="28">
        <v>1</v>
      </c>
      <c r="G44" s="28"/>
    </row>
    <row r="46" spans="1:7" x14ac:dyDescent="0.25">
      <c r="A46" s="1" t="s">
        <v>167</v>
      </c>
    </row>
    <row r="49" spans="1:5" x14ac:dyDescent="0.25">
      <c r="A49" s="1" t="s">
        <v>168</v>
      </c>
    </row>
    <row r="50" spans="1:5" x14ac:dyDescent="0.25">
      <c r="A50" s="47" t="s">
        <v>169</v>
      </c>
      <c r="B50" s="34" t="s">
        <v>118</v>
      </c>
    </row>
    <row r="51" spans="1:5" x14ac:dyDescent="0.25">
      <c r="A51" t="s">
        <v>170</v>
      </c>
    </row>
    <row r="52" spans="1:5" x14ac:dyDescent="0.25">
      <c r="A52" t="s">
        <v>171</v>
      </c>
      <c r="B52" t="s">
        <v>172</v>
      </c>
      <c r="C52" t="s">
        <v>172</v>
      </c>
    </row>
    <row r="53" spans="1:5" x14ac:dyDescent="0.25">
      <c r="B53" s="48">
        <v>45289</v>
      </c>
      <c r="C53" s="48">
        <v>45322</v>
      </c>
    </row>
    <row r="54" spans="1:5" x14ac:dyDescent="0.25">
      <c r="A54" t="s">
        <v>687</v>
      </c>
      <c r="B54">
        <v>10.9383</v>
      </c>
      <c r="C54">
        <v>11.0161</v>
      </c>
      <c r="E54" s="2"/>
    </row>
    <row r="55" spans="1:5" x14ac:dyDescent="0.25">
      <c r="A55" t="s">
        <v>177</v>
      </c>
      <c r="B55">
        <v>10.938499999999999</v>
      </c>
      <c r="C55">
        <v>11.016299999999999</v>
      </c>
      <c r="E55" s="2"/>
    </row>
    <row r="56" spans="1:5" x14ac:dyDescent="0.25">
      <c r="A56" t="s">
        <v>688</v>
      </c>
      <c r="B56">
        <v>10.906000000000001</v>
      </c>
      <c r="C56">
        <v>10.981</v>
      </c>
      <c r="E56" s="2"/>
    </row>
    <row r="57" spans="1:5" x14ac:dyDescent="0.25">
      <c r="A57" t="s">
        <v>651</v>
      </c>
      <c r="B57">
        <v>10.9061</v>
      </c>
      <c r="C57">
        <v>10.9811</v>
      </c>
      <c r="E57" s="2"/>
    </row>
    <row r="58" spans="1:5" x14ac:dyDescent="0.25">
      <c r="E58" s="2"/>
    </row>
    <row r="59" spans="1:5" x14ac:dyDescent="0.25">
      <c r="A59" t="s">
        <v>187</v>
      </c>
      <c r="B59" s="34" t="s">
        <v>118</v>
      </c>
    </row>
    <row r="60" spans="1:5" x14ac:dyDescent="0.25">
      <c r="A60" t="s">
        <v>188</v>
      </c>
      <c r="B60" s="34" t="s">
        <v>118</v>
      </c>
    </row>
    <row r="61" spans="1:5" ht="30" customHeight="1" x14ac:dyDescent="0.25">
      <c r="A61" s="47" t="s">
        <v>189</v>
      </c>
      <c r="B61" s="34" t="s">
        <v>118</v>
      </c>
    </row>
    <row r="62" spans="1:5" ht="30" customHeight="1" x14ac:dyDescent="0.25">
      <c r="A62" s="47" t="s">
        <v>190</v>
      </c>
      <c r="B62" s="34" t="s">
        <v>118</v>
      </c>
    </row>
    <row r="63" spans="1:5" x14ac:dyDescent="0.25">
      <c r="A63" t="s">
        <v>191</v>
      </c>
      <c r="B63" s="49">
        <f>+B77</f>
        <v>4.2476492304174469</v>
      </c>
    </row>
    <row r="64" spans="1:5" ht="45" customHeight="1" x14ac:dyDescent="0.25">
      <c r="A64" s="47" t="s">
        <v>192</v>
      </c>
      <c r="B64" s="34" t="s">
        <v>118</v>
      </c>
    </row>
    <row r="65" spans="1:2" ht="30" customHeight="1" x14ac:dyDescent="0.25">
      <c r="A65" s="47" t="s">
        <v>193</v>
      </c>
      <c r="B65" s="34" t="s">
        <v>118</v>
      </c>
    </row>
    <row r="66" spans="1:2" ht="30" customHeight="1" x14ac:dyDescent="0.25">
      <c r="A66" s="47" t="s">
        <v>194</v>
      </c>
      <c r="B66" s="34" t="s">
        <v>118</v>
      </c>
    </row>
    <row r="67" spans="1:2" x14ac:dyDescent="0.25">
      <c r="A67" t="s">
        <v>195</v>
      </c>
      <c r="B67" s="34" t="s">
        <v>118</v>
      </c>
    </row>
    <row r="68" spans="1:2" x14ac:dyDescent="0.25">
      <c r="A68" t="s">
        <v>196</v>
      </c>
      <c r="B68" s="34" t="s">
        <v>118</v>
      </c>
    </row>
    <row r="70" spans="1:2" x14ac:dyDescent="0.25">
      <c r="A70" t="s">
        <v>197</v>
      </c>
    </row>
    <row r="71" spans="1:2" ht="60" customHeight="1" x14ac:dyDescent="0.25">
      <c r="A71" s="55" t="s">
        <v>198</v>
      </c>
      <c r="B71" s="56" t="s">
        <v>710</v>
      </c>
    </row>
    <row r="72" spans="1:2" ht="45" customHeight="1" x14ac:dyDescent="0.25">
      <c r="A72" s="55" t="s">
        <v>200</v>
      </c>
      <c r="B72" s="56" t="s">
        <v>711</v>
      </c>
    </row>
    <row r="73" spans="1:2" x14ac:dyDescent="0.25">
      <c r="A73" s="55"/>
      <c r="B73" s="55"/>
    </row>
    <row r="74" spans="1:2" x14ac:dyDescent="0.25">
      <c r="A74" s="55" t="s">
        <v>202</v>
      </c>
      <c r="B74" s="57">
        <v>7.3792995179458334</v>
      </c>
    </row>
    <row r="75" spans="1:2" x14ac:dyDescent="0.25">
      <c r="A75" s="55"/>
      <c r="B75" s="55"/>
    </row>
    <row r="76" spans="1:2" x14ac:dyDescent="0.25">
      <c r="A76" s="55" t="s">
        <v>203</v>
      </c>
      <c r="B76" s="58">
        <v>3.6200999999999999</v>
      </c>
    </row>
    <row r="77" spans="1:2" x14ac:dyDescent="0.25">
      <c r="A77" s="55" t="s">
        <v>204</v>
      </c>
      <c r="B77" s="58">
        <v>4.2476492304174469</v>
      </c>
    </row>
    <row r="78" spans="1:2" x14ac:dyDescent="0.25">
      <c r="A78" s="55"/>
      <c r="B78" s="55"/>
    </row>
    <row r="79" spans="1:2" x14ac:dyDescent="0.25">
      <c r="A79" s="55" t="s">
        <v>205</v>
      </c>
      <c r="B79" s="59">
        <v>45322</v>
      </c>
    </row>
    <row r="81" spans="1:4" ht="69.95" customHeight="1" x14ac:dyDescent="0.25">
      <c r="A81" s="76" t="s">
        <v>206</v>
      </c>
      <c r="B81" s="76" t="s">
        <v>207</v>
      </c>
      <c r="C81" s="76" t="s">
        <v>5</v>
      </c>
      <c r="D81" s="76" t="s">
        <v>6</v>
      </c>
    </row>
    <row r="82" spans="1:4" ht="69.95" customHeight="1" x14ac:dyDescent="0.25">
      <c r="A82" s="76" t="s">
        <v>712</v>
      </c>
      <c r="B82" s="76"/>
      <c r="C82" s="76" t="s">
        <v>27</v>
      </c>
      <c r="D82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6"/>
  <sheetViews>
    <sheetView showGridLines="0" workbookViewId="0">
      <pane ySplit="4" topLeftCell="A5" activePane="bottomLeft" state="frozen"/>
      <selection activeCell="B191" sqref="B191"/>
      <selection pane="bottomLeft" sqref="A1:G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713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714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210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437</v>
      </c>
      <c r="B12" s="30"/>
      <c r="C12" s="30"/>
      <c r="D12" s="13"/>
      <c r="E12" s="14"/>
      <c r="F12" s="15"/>
      <c r="G12" s="15"/>
    </row>
    <row r="13" spans="1:8" x14ac:dyDescent="0.25">
      <c r="A13" s="12" t="s">
        <v>715</v>
      </c>
      <c r="B13" s="30" t="s">
        <v>716</v>
      </c>
      <c r="C13" s="30" t="s">
        <v>123</v>
      </c>
      <c r="D13" s="13">
        <v>27500000</v>
      </c>
      <c r="E13" s="14">
        <v>27945.47</v>
      </c>
      <c r="F13" s="15">
        <v>0.31869999999999998</v>
      </c>
      <c r="G13" s="15">
        <v>7.3434828489000001E-2</v>
      </c>
    </row>
    <row r="14" spans="1:8" x14ac:dyDescent="0.25">
      <c r="A14" s="12" t="s">
        <v>717</v>
      </c>
      <c r="B14" s="30" t="s">
        <v>718</v>
      </c>
      <c r="C14" s="30" t="s">
        <v>123</v>
      </c>
      <c r="D14" s="13">
        <v>17500000</v>
      </c>
      <c r="E14" s="14">
        <v>17932.18</v>
      </c>
      <c r="F14" s="15">
        <v>0.20449999999999999</v>
      </c>
      <c r="G14" s="15">
        <v>7.3624437121999994E-2</v>
      </c>
    </row>
    <row r="15" spans="1:8" x14ac:dyDescent="0.25">
      <c r="A15" s="16" t="s">
        <v>124</v>
      </c>
      <c r="B15" s="31"/>
      <c r="C15" s="31"/>
      <c r="D15" s="17"/>
      <c r="E15" s="18">
        <v>45877.65</v>
      </c>
      <c r="F15" s="19">
        <v>0.5232</v>
      </c>
      <c r="G15" s="20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674</v>
      </c>
      <c r="B17" s="30"/>
      <c r="C17" s="30"/>
      <c r="D17" s="13"/>
      <c r="E17" s="14"/>
      <c r="F17" s="15"/>
      <c r="G17" s="15"/>
    </row>
    <row r="18" spans="1:7" x14ac:dyDescent="0.25">
      <c r="A18" s="12" t="s">
        <v>719</v>
      </c>
      <c r="B18" s="30" t="s">
        <v>720</v>
      </c>
      <c r="C18" s="30" t="s">
        <v>123</v>
      </c>
      <c r="D18" s="13">
        <v>12000000</v>
      </c>
      <c r="E18" s="14">
        <v>12200.22</v>
      </c>
      <c r="F18" s="15">
        <v>0.1391</v>
      </c>
      <c r="G18" s="15">
        <v>7.7760613256000005E-2</v>
      </c>
    </row>
    <row r="19" spans="1:7" x14ac:dyDescent="0.25">
      <c r="A19" s="12" t="s">
        <v>721</v>
      </c>
      <c r="B19" s="30" t="s">
        <v>722</v>
      </c>
      <c r="C19" s="30" t="s">
        <v>123</v>
      </c>
      <c r="D19" s="13">
        <v>5000000</v>
      </c>
      <c r="E19" s="14">
        <v>5154.24</v>
      </c>
      <c r="F19" s="15">
        <v>5.8799999999999998E-2</v>
      </c>
      <c r="G19" s="15">
        <v>7.7873774849000002E-2</v>
      </c>
    </row>
    <row r="20" spans="1:7" x14ac:dyDescent="0.25">
      <c r="A20" s="12" t="s">
        <v>723</v>
      </c>
      <c r="B20" s="30" t="s">
        <v>724</v>
      </c>
      <c r="C20" s="30" t="s">
        <v>123</v>
      </c>
      <c r="D20" s="13">
        <v>5000000</v>
      </c>
      <c r="E20" s="14">
        <v>5103.62</v>
      </c>
      <c r="F20" s="15">
        <v>5.8200000000000002E-2</v>
      </c>
      <c r="G20" s="15">
        <v>7.7760613256000005E-2</v>
      </c>
    </row>
    <row r="21" spans="1:7" x14ac:dyDescent="0.25">
      <c r="A21" s="12" t="s">
        <v>725</v>
      </c>
      <c r="B21" s="30" t="s">
        <v>726</v>
      </c>
      <c r="C21" s="30" t="s">
        <v>123</v>
      </c>
      <c r="D21" s="13">
        <v>5000000</v>
      </c>
      <c r="E21" s="14">
        <v>5039.18</v>
      </c>
      <c r="F21" s="15">
        <v>5.7500000000000002E-2</v>
      </c>
      <c r="G21" s="15">
        <v>7.7969292009000005E-2</v>
      </c>
    </row>
    <row r="22" spans="1:7" x14ac:dyDescent="0.25">
      <c r="A22" s="12" t="s">
        <v>727</v>
      </c>
      <c r="B22" s="30" t="s">
        <v>728</v>
      </c>
      <c r="C22" s="30" t="s">
        <v>123</v>
      </c>
      <c r="D22" s="13">
        <v>4323700</v>
      </c>
      <c r="E22" s="14">
        <v>4358.7</v>
      </c>
      <c r="F22" s="15">
        <v>4.9700000000000001E-2</v>
      </c>
      <c r="G22" s="15">
        <v>7.7855087204000001E-2</v>
      </c>
    </row>
    <row r="23" spans="1:7" x14ac:dyDescent="0.25">
      <c r="A23" s="12" t="s">
        <v>729</v>
      </c>
      <c r="B23" s="30" t="s">
        <v>730</v>
      </c>
      <c r="C23" s="30" t="s">
        <v>123</v>
      </c>
      <c r="D23" s="13">
        <v>3107800</v>
      </c>
      <c r="E23" s="14">
        <v>3126.9</v>
      </c>
      <c r="F23" s="15">
        <v>3.5700000000000003E-2</v>
      </c>
      <c r="G23" s="15">
        <v>7.7873774849000002E-2</v>
      </c>
    </row>
    <row r="24" spans="1:7" x14ac:dyDescent="0.25">
      <c r="A24" s="12" t="s">
        <v>731</v>
      </c>
      <c r="B24" s="30" t="s">
        <v>732</v>
      </c>
      <c r="C24" s="30" t="s">
        <v>123</v>
      </c>
      <c r="D24" s="13">
        <v>3000000</v>
      </c>
      <c r="E24" s="14">
        <v>3047.58</v>
      </c>
      <c r="F24" s="15">
        <v>3.4799999999999998E-2</v>
      </c>
      <c r="G24" s="15">
        <v>7.7760613256000005E-2</v>
      </c>
    </row>
    <row r="25" spans="1:7" x14ac:dyDescent="0.25">
      <c r="A25" s="12" t="s">
        <v>733</v>
      </c>
      <c r="B25" s="30" t="s">
        <v>734</v>
      </c>
      <c r="C25" s="30" t="s">
        <v>123</v>
      </c>
      <c r="D25" s="13">
        <v>1000000</v>
      </c>
      <c r="E25" s="14">
        <v>986.07</v>
      </c>
      <c r="F25" s="15">
        <v>1.12E-2</v>
      </c>
      <c r="G25" s="15">
        <v>7.7828094225000005E-2</v>
      </c>
    </row>
    <row r="26" spans="1:7" x14ac:dyDescent="0.25">
      <c r="A26" s="12" t="s">
        <v>735</v>
      </c>
      <c r="B26" s="30" t="s">
        <v>736</v>
      </c>
      <c r="C26" s="30" t="s">
        <v>123</v>
      </c>
      <c r="D26" s="13">
        <v>500000</v>
      </c>
      <c r="E26" s="14">
        <v>513.08000000000004</v>
      </c>
      <c r="F26" s="15">
        <v>5.8999999999999999E-3</v>
      </c>
      <c r="G26" s="15">
        <v>7.7873774849000002E-2</v>
      </c>
    </row>
    <row r="27" spans="1:7" x14ac:dyDescent="0.25">
      <c r="A27" s="12" t="s">
        <v>737</v>
      </c>
      <c r="B27" s="30" t="s">
        <v>738</v>
      </c>
      <c r="C27" s="30" t="s">
        <v>123</v>
      </c>
      <c r="D27" s="13">
        <v>500000</v>
      </c>
      <c r="E27" s="14">
        <v>512.22</v>
      </c>
      <c r="F27" s="15">
        <v>5.7999999999999996E-3</v>
      </c>
      <c r="G27" s="15">
        <v>7.7760613256000005E-2</v>
      </c>
    </row>
    <row r="28" spans="1:7" x14ac:dyDescent="0.25">
      <c r="A28" s="12" t="s">
        <v>739</v>
      </c>
      <c r="B28" s="30" t="s">
        <v>740</v>
      </c>
      <c r="C28" s="30" t="s">
        <v>123</v>
      </c>
      <c r="D28" s="13">
        <v>500000</v>
      </c>
      <c r="E28" s="14">
        <v>503.5</v>
      </c>
      <c r="F28" s="15">
        <v>5.7000000000000002E-3</v>
      </c>
      <c r="G28" s="15">
        <v>7.7785529059999997E-2</v>
      </c>
    </row>
    <row r="29" spans="1:7" x14ac:dyDescent="0.25">
      <c r="A29" s="16" t="s">
        <v>124</v>
      </c>
      <c r="B29" s="31"/>
      <c r="C29" s="31"/>
      <c r="D29" s="17"/>
      <c r="E29" s="18">
        <v>40545.31</v>
      </c>
      <c r="F29" s="19">
        <v>0.46239999999999998</v>
      </c>
      <c r="G29" s="20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291</v>
      </c>
      <c r="B32" s="30"/>
      <c r="C32" s="30"/>
      <c r="D32" s="13"/>
      <c r="E32" s="14"/>
      <c r="F32" s="15"/>
      <c r="G32" s="15"/>
    </row>
    <row r="33" spans="1:7" x14ac:dyDescent="0.25">
      <c r="A33" s="16" t="s">
        <v>124</v>
      </c>
      <c r="B33" s="30"/>
      <c r="C33" s="30"/>
      <c r="D33" s="13"/>
      <c r="E33" s="35" t="s">
        <v>118</v>
      </c>
      <c r="F33" s="36" t="s">
        <v>118</v>
      </c>
      <c r="G33" s="15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292</v>
      </c>
      <c r="B35" s="30"/>
      <c r="C35" s="30"/>
      <c r="D35" s="13"/>
      <c r="E35" s="14"/>
      <c r="F35" s="15"/>
      <c r="G35" s="15"/>
    </row>
    <row r="36" spans="1:7" x14ac:dyDescent="0.25">
      <c r="A36" s="16" t="s">
        <v>124</v>
      </c>
      <c r="B36" s="30"/>
      <c r="C36" s="30"/>
      <c r="D36" s="13"/>
      <c r="E36" s="35" t="s">
        <v>118</v>
      </c>
      <c r="F36" s="36" t="s">
        <v>118</v>
      </c>
      <c r="G36" s="15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21" t="s">
        <v>157</v>
      </c>
      <c r="B38" s="32"/>
      <c r="C38" s="32"/>
      <c r="D38" s="22"/>
      <c r="E38" s="18">
        <v>86422.96</v>
      </c>
      <c r="F38" s="19">
        <v>0.98560000000000003</v>
      </c>
      <c r="G38" s="20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16" t="s">
        <v>161</v>
      </c>
      <c r="B41" s="30"/>
      <c r="C41" s="30"/>
      <c r="D41" s="13"/>
      <c r="E41" s="14"/>
      <c r="F41" s="15"/>
      <c r="G41" s="15"/>
    </row>
    <row r="42" spans="1:7" x14ac:dyDescent="0.25">
      <c r="A42" s="12" t="s">
        <v>162</v>
      </c>
      <c r="B42" s="30"/>
      <c r="C42" s="30"/>
      <c r="D42" s="13"/>
      <c r="E42" s="14">
        <v>1805.67</v>
      </c>
      <c r="F42" s="15">
        <v>2.06E-2</v>
      </c>
      <c r="G42" s="15">
        <v>6.6865999999999995E-2</v>
      </c>
    </row>
    <row r="43" spans="1:7" x14ac:dyDescent="0.25">
      <c r="A43" s="16" t="s">
        <v>124</v>
      </c>
      <c r="B43" s="31"/>
      <c r="C43" s="31"/>
      <c r="D43" s="17"/>
      <c r="E43" s="18">
        <v>1805.67</v>
      </c>
      <c r="F43" s="19">
        <v>2.06E-2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21" t="s">
        <v>157</v>
      </c>
      <c r="B45" s="32"/>
      <c r="C45" s="32"/>
      <c r="D45" s="22"/>
      <c r="E45" s="18">
        <v>1805.67</v>
      </c>
      <c r="F45" s="19">
        <v>2.06E-2</v>
      </c>
      <c r="G45" s="20"/>
    </row>
    <row r="46" spans="1:7" x14ac:dyDescent="0.25">
      <c r="A46" s="12" t="s">
        <v>163</v>
      </c>
      <c r="B46" s="30"/>
      <c r="C46" s="30"/>
      <c r="D46" s="13"/>
      <c r="E46" s="14">
        <v>1468.2657139</v>
      </c>
      <c r="F46" s="15">
        <v>1.6742E-2</v>
      </c>
      <c r="G46" s="15"/>
    </row>
    <row r="47" spans="1:7" x14ac:dyDescent="0.25">
      <c r="A47" s="12" t="s">
        <v>164</v>
      </c>
      <c r="B47" s="30"/>
      <c r="C47" s="30"/>
      <c r="D47" s="13"/>
      <c r="E47" s="23">
        <v>-2001.4257138999999</v>
      </c>
      <c r="F47" s="24">
        <v>-2.2942000000000001E-2</v>
      </c>
      <c r="G47" s="15">
        <v>6.6865999999999995E-2</v>
      </c>
    </row>
    <row r="48" spans="1:7" x14ac:dyDescent="0.25">
      <c r="A48" s="25" t="s">
        <v>165</v>
      </c>
      <c r="B48" s="33"/>
      <c r="C48" s="33"/>
      <c r="D48" s="26"/>
      <c r="E48" s="27">
        <v>87695.47</v>
      </c>
      <c r="F48" s="28">
        <v>1</v>
      </c>
      <c r="G48" s="28"/>
    </row>
    <row r="50" spans="1:5" x14ac:dyDescent="0.25">
      <c r="A50" s="1" t="s">
        <v>167</v>
      </c>
    </row>
    <row r="53" spans="1:5" x14ac:dyDescent="0.25">
      <c r="A53" s="1" t="s">
        <v>168</v>
      </c>
    </row>
    <row r="54" spans="1:5" x14ac:dyDescent="0.25">
      <c r="A54" s="47" t="s">
        <v>169</v>
      </c>
      <c r="B54" s="34" t="s">
        <v>118</v>
      </c>
    </row>
    <row r="55" spans="1:5" x14ac:dyDescent="0.25">
      <c r="A55" t="s">
        <v>170</v>
      </c>
    </row>
    <row r="56" spans="1:5" x14ac:dyDescent="0.25">
      <c r="A56" t="s">
        <v>171</v>
      </c>
      <c r="B56" t="s">
        <v>172</v>
      </c>
      <c r="C56" t="s">
        <v>172</v>
      </c>
    </row>
    <row r="57" spans="1:5" x14ac:dyDescent="0.25">
      <c r="B57" s="48">
        <v>45289</v>
      </c>
      <c r="C57" s="48">
        <v>45322</v>
      </c>
    </row>
    <row r="58" spans="1:5" x14ac:dyDescent="0.25">
      <c r="A58" t="s">
        <v>687</v>
      </c>
      <c r="B58">
        <v>11.092499999999999</v>
      </c>
      <c r="C58">
        <v>11.1898</v>
      </c>
      <c r="E58" s="2"/>
    </row>
    <row r="59" spans="1:5" x14ac:dyDescent="0.25">
      <c r="A59" t="s">
        <v>177</v>
      </c>
      <c r="B59">
        <v>11.0924</v>
      </c>
      <c r="C59">
        <v>11.1897</v>
      </c>
      <c r="E59" s="2"/>
    </row>
    <row r="60" spans="1:5" x14ac:dyDescent="0.25">
      <c r="A60" t="s">
        <v>688</v>
      </c>
      <c r="B60">
        <v>11.0548</v>
      </c>
      <c r="C60">
        <v>11.1493</v>
      </c>
      <c r="E60" s="2"/>
    </row>
    <row r="61" spans="1:5" x14ac:dyDescent="0.25">
      <c r="A61" t="s">
        <v>651</v>
      </c>
      <c r="B61">
        <v>11.0547</v>
      </c>
      <c r="C61">
        <v>11.1492</v>
      </c>
      <c r="E61" s="2"/>
    </row>
    <row r="62" spans="1:5" x14ac:dyDescent="0.25">
      <c r="E62" s="2"/>
    </row>
    <row r="63" spans="1:5" x14ac:dyDescent="0.25">
      <c r="A63" t="s">
        <v>187</v>
      </c>
      <c r="B63" s="34" t="s">
        <v>118</v>
      </c>
    </row>
    <row r="64" spans="1:5" x14ac:dyDescent="0.25">
      <c r="A64" t="s">
        <v>188</v>
      </c>
      <c r="B64" s="34" t="s">
        <v>118</v>
      </c>
    </row>
    <row r="65" spans="1:2" ht="30" customHeight="1" x14ac:dyDescent="0.25">
      <c r="A65" s="47" t="s">
        <v>189</v>
      </c>
      <c r="B65" s="34" t="s">
        <v>118</v>
      </c>
    </row>
    <row r="66" spans="1:2" ht="30" customHeight="1" x14ac:dyDescent="0.25">
      <c r="A66" s="47" t="s">
        <v>190</v>
      </c>
      <c r="B66" s="34" t="s">
        <v>118</v>
      </c>
    </row>
    <row r="67" spans="1:2" x14ac:dyDescent="0.25">
      <c r="A67" t="s">
        <v>191</v>
      </c>
      <c r="B67" s="49">
        <f>+B81</f>
        <v>12.70401668530055</v>
      </c>
    </row>
    <row r="68" spans="1:2" ht="45" customHeight="1" x14ac:dyDescent="0.25">
      <c r="A68" s="47" t="s">
        <v>192</v>
      </c>
      <c r="B68" s="34" t="s">
        <v>118</v>
      </c>
    </row>
    <row r="69" spans="1:2" ht="30" customHeight="1" x14ac:dyDescent="0.25">
      <c r="A69" s="47" t="s">
        <v>193</v>
      </c>
      <c r="B69" s="34" t="s">
        <v>118</v>
      </c>
    </row>
    <row r="70" spans="1:2" ht="30" customHeight="1" x14ac:dyDescent="0.25">
      <c r="A70" s="47" t="s">
        <v>194</v>
      </c>
      <c r="B70" s="34" t="s">
        <v>118</v>
      </c>
    </row>
    <row r="71" spans="1:2" x14ac:dyDescent="0.25">
      <c r="A71" t="s">
        <v>195</v>
      </c>
      <c r="B71" s="34" t="s">
        <v>118</v>
      </c>
    </row>
    <row r="72" spans="1:2" x14ac:dyDescent="0.25">
      <c r="A72" t="s">
        <v>196</v>
      </c>
      <c r="B72" s="34" t="s">
        <v>118</v>
      </c>
    </row>
    <row r="74" spans="1:2" x14ac:dyDescent="0.25">
      <c r="A74" t="s">
        <v>197</v>
      </c>
    </row>
    <row r="75" spans="1:2" ht="60" customHeight="1" x14ac:dyDescent="0.25">
      <c r="A75" s="55" t="s">
        <v>198</v>
      </c>
      <c r="B75" s="56" t="s">
        <v>741</v>
      </c>
    </row>
    <row r="76" spans="1:2" ht="45" customHeight="1" x14ac:dyDescent="0.25">
      <c r="A76" s="55" t="s">
        <v>200</v>
      </c>
      <c r="B76" s="56" t="s">
        <v>742</v>
      </c>
    </row>
    <row r="77" spans="1:2" x14ac:dyDescent="0.25">
      <c r="A77" s="55"/>
      <c r="B77" s="55"/>
    </row>
    <row r="78" spans="1:2" x14ac:dyDescent="0.25">
      <c r="A78" s="55" t="s">
        <v>202</v>
      </c>
      <c r="B78" s="57">
        <v>7.5566419480900144</v>
      </c>
    </row>
    <row r="79" spans="1:2" x14ac:dyDescent="0.25">
      <c r="A79" s="55"/>
      <c r="B79" s="55"/>
    </row>
    <row r="80" spans="1:2" x14ac:dyDescent="0.25">
      <c r="A80" s="55" t="s">
        <v>203</v>
      </c>
      <c r="B80" s="58">
        <v>8.2579999999999991</v>
      </c>
    </row>
    <row r="81" spans="1:4" x14ac:dyDescent="0.25">
      <c r="A81" s="55" t="s">
        <v>204</v>
      </c>
      <c r="B81" s="58">
        <v>12.70401668530055</v>
      </c>
    </row>
    <row r="82" spans="1:4" x14ac:dyDescent="0.25">
      <c r="A82" s="55"/>
      <c r="B82" s="55"/>
    </row>
    <row r="83" spans="1:4" x14ac:dyDescent="0.25">
      <c r="A83" s="55" t="s">
        <v>205</v>
      </c>
      <c r="B83" s="59">
        <v>45322</v>
      </c>
    </row>
    <row r="85" spans="1:4" ht="69.95" customHeight="1" x14ac:dyDescent="0.25">
      <c r="A85" s="76" t="s">
        <v>206</v>
      </c>
      <c r="B85" s="76" t="s">
        <v>207</v>
      </c>
      <c r="C85" s="76" t="s">
        <v>5</v>
      </c>
      <c r="D85" s="76" t="s">
        <v>6</v>
      </c>
    </row>
    <row r="86" spans="1:4" ht="69.95" customHeight="1" x14ac:dyDescent="0.25">
      <c r="A86" s="76" t="s">
        <v>743</v>
      </c>
      <c r="B86" s="76"/>
      <c r="C86" s="76" t="s">
        <v>29</v>
      </c>
      <c r="D8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8"/>
  <sheetViews>
    <sheetView showGridLines="0" workbookViewId="0">
      <pane ySplit="4" topLeftCell="A5" activePane="bottomLeft" state="frozen"/>
      <selection activeCell="B191" sqref="B191"/>
      <selection pane="bottomLeft" activeCell="B12" sqref="B1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744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37.5" customHeight="1" x14ac:dyDescent="0.25">
      <c r="A2" s="78" t="s">
        <v>745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210</v>
      </c>
      <c r="B9" s="30"/>
      <c r="C9" s="30"/>
      <c r="D9" s="13"/>
      <c r="E9" s="14"/>
      <c r="F9" s="15"/>
      <c r="G9" s="15"/>
    </row>
    <row r="10" spans="1:8" x14ac:dyDescent="0.25">
      <c r="A10" s="16" t="s">
        <v>211</v>
      </c>
      <c r="B10" s="30"/>
      <c r="C10" s="30"/>
      <c r="D10" s="13"/>
      <c r="E10" s="14"/>
      <c r="F10" s="15"/>
      <c r="G10" s="15"/>
    </row>
    <row r="11" spans="1:8" x14ac:dyDescent="0.25">
      <c r="A11" s="12" t="s">
        <v>746</v>
      </c>
      <c r="B11" s="30" t="s">
        <v>747</v>
      </c>
      <c r="C11" s="30" t="s">
        <v>217</v>
      </c>
      <c r="D11" s="13">
        <v>6000000</v>
      </c>
      <c r="E11" s="14">
        <v>5960.51</v>
      </c>
      <c r="F11" s="15">
        <v>7.0999999999999994E-2</v>
      </c>
      <c r="G11" s="15">
        <v>7.6850000000000002E-2</v>
      </c>
    </row>
    <row r="12" spans="1:8" x14ac:dyDescent="0.25">
      <c r="A12" s="12" t="s">
        <v>748</v>
      </c>
      <c r="B12" s="30" t="s">
        <v>749</v>
      </c>
      <c r="C12" s="30" t="s">
        <v>217</v>
      </c>
      <c r="D12" s="13">
        <v>6000000</v>
      </c>
      <c r="E12" s="14">
        <v>5818.87</v>
      </c>
      <c r="F12" s="15">
        <v>6.9400000000000003E-2</v>
      </c>
      <c r="G12" s="15">
        <v>7.8799999999999995E-2</v>
      </c>
    </row>
    <row r="13" spans="1:8" x14ac:dyDescent="0.25">
      <c r="A13" s="12" t="s">
        <v>750</v>
      </c>
      <c r="B13" s="30" t="s">
        <v>751</v>
      </c>
      <c r="C13" s="30" t="s">
        <v>228</v>
      </c>
      <c r="D13" s="13">
        <v>5500000</v>
      </c>
      <c r="E13" s="14">
        <v>5447.56</v>
      </c>
      <c r="F13" s="15">
        <v>6.4899999999999999E-2</v>
      </c>
      <c r="G13" s="15">
        <v>7.8991000000000006E-2</v>
      </c>
    </row>
    <row r="14" spans="1:8" x14ac:dyDescent="0.25">
      <c r="A14" s="12" t="s">
        <v>752</v>
      </c>
      <c r="B14" s="30" t="s">
        <v>753</v>
      </c>
      <c r="C14" s="30" t="s">
        <v>217</v>
      </c>
      <c r="D14" s="13">
        <v>5000000</v>
      </c>
      <c r="E14" s="14">
        <v>5023.0600000000004</v>
      </c>
      <c r="F14" s="15">
        <v>5.9900000000000002E-2</v>
      </c>
      <c r="G14" s="15">
        <v>7.7799999999999994E-2</v>
      </c>
    </row>
    <row r="15" spans="1:8" x14ac:dyDescent="0.25">
      <c r="A15" s="12" t="s">
        <v>754</v>
      </c>
      <c r="B15" s="30" t="s">
        <v>755</v>
      </c>
      <c r="C15" s="30" t="s">
        <v>217</v>
      </c>
      <c r="D15" s="13">
        <v>4000000</v>
      </c>
      <c r="E15" s="14">
        <v>3976.52</v>
      </c>
      <c r="F15" s="15">
        <v>4.7399999999999998E-2</v>
      </c>
      <c r="G15" s="15">
        <v>7.7450000000000005E-2</v>
      </c>
    </row>
    <row r="16" spans="1:8" x14ac:dyDescent="0.25">
      <c r="A16" s="12" t="s">
        <v>756</v>
      </c>
      <c r="B16" s="30" t="s">
        <v>757</v>
      </c>
      <c r="C16" s="30" t="s">
        <v>217</v>
      </c>
      <c r="D16" s="13">
        <v>4000000</v>
      </c>
      <c r="E16" s="14">
        <v>3922.26</v>
      </c>
      <c r="F16" s="15">
        <v>4.6699999999999998E-2</v>
      </c>
      <c r="G16" s="15">
        <v>7.7799999999999994E-2</v>
      </c>
    </row>
    <row r="17" spans="1:7" x14ac:dyDescent="0.25">
      <c r="A17" s="12" t="s">
        <v>758</v>
      </c>
      <c r="B17" s="30" t="s">
        <v>759</v>
      </c>
      <c r="C17" s="30" t="s">
        <v>228</v>
      </c>
      <c r="D17" s="13">
        <v>2500000</v>
      </c>
      <c r="E17" s="14">
        <v>2490.89</v>
      </c>
      <c r="F17" s="15">
        <v>2.9700000000000001E-2</v>
      </c>
      <c r="G17" s="15">
        <v>7.6999999999999999E-2</v>
      </c>
    </row>
    <row r="18" spans="1:7" x14ac:dyDescent="0.25">
      <c r="A18" s="12" t="s">
        <v>760</v>
      </c>
      <c r="B18" s="30" t="s">
        <v>761</v>
      </c>
      <c r="C18" s="30" t="s">
        <v>228</v>
      </c>
      <c r="D18" s="13">
        <v>2500000</v>
      </c>
      <c r="E18" s="14">
        <v>2473</v>
      </c>
      <c r="F18" s="15">
        <v>2.9499999999999998E-2</v>
      </c>
      <c r="G18" s="15">
        <v>7.8799999999999995E-2</v>
      </c>
    </row>
    <row r="19" spans="1:7" x14ac:dyDescent="0.25">
      <c r="A19" s="12" t="s">
        <v>762</v>
      </c>
      <c r="B19" s="30" t="s">
        <v>763</v>
      </c>
      <c r="C19" s="30" t="s">
        <v>217</v>
      </c>
      <c r="D19" s="13">
        <v>2000000</v>
      </c>
      <c r="E19" s="14">
        <v>1983.91</v>
      </c>
      <c r="F19" s="15">
        <v>2.3599999999999999E-2</v>
      </c>
      <c r="G19" s="15">
        <v>7.6700000000000004E-2</v>
      </c>
    </row>
    <row r="20" spans="1:7" x14ac:dyDescent="0.25">
      <c r="A20" s="12" t="s">
        <v>764</v>
      </c>
      <c r="B20" s="30" t="s">
        <v>765</v>
      </c>
      <c r="C20" s="30" t="s">
        <v>217</v>
      </c>
      <c r="D20" s="13">
        <v>2000000</v>
      </c>
      <c r="E20" s="14">
        <v>1983.26</v>
      </c>
      <c r="F20" s="15">
        <v>2.3599999999999999E-2</v>
      </c>
      <c r="G20" s="15">
        <v>7.8225000000000003E-2</v>
      </c>
    </row>
    <row r="21" spans="1:7" x14ac:dyDescent="0.25">
      <c r="A21" s="12" t="s">
        <v>766</v>
      </c>
      <c r="B21" s="30" t="s">
        <v>767</v>
      </c>
      <c r="C21" s="30" t="s">
        <v>217</v>
      </c>
      <c r="D21" s="13">
        <v>1000000</v>
      </c>
      <c r="E21" s="14">
        <v>990.68</v>
      </c>
      <c r="F21" s="15">
        <v>1.18E-2</v>
      </c>
      <c r="G21" s="15">
        <v>7.8799999999999995E-2</v>
      </c>
    </row>
    <row r="22" spans="1:7" x14ac:dyDescent="0.25">
      <c r="A22" s="12" t="s">
        <v>768</v>
      </c>
      <c r="B22" s="30" t="s">
        <v>769</v>
      </c>
      <c r="C22" s="30" t="s">
        <v>217</v>
      </c>
      <c r="D22" s="13">
        <v>500000</v>
      </c>
      <c r="E22" s="14">
        <v>505.65</v>
      </c>
      <c r="F22" s="15">
        <v>6.0000000000000001E-3</v>
      </c>
      <c r="G22" s="15">
        <v>7.8299999999999995E-2</v>
      </c>
    </row>
    <row r="23" spans="1:7" x14ac:dyDescent="0.25">
      <c r="A23" s="12" t="s">
        <v>770</v>
      </c>
      <c r="B23" s="30" t="s">
        <v>771</v>
      </c>
      <c r="C23" s="30" t="s">
        <v>217</v>
      </c>
      <c r="D23" s="13">
        <v>500000</v>
      </c>
      <c r="E23" s="14">
        <v>503.4</v>
      </c>
      <c r="F23" s="15">
        <v>6.0000000000000001E-3</v>
      </c>
      <c r="G23" s="15">
        <v>7.7799999999999994E-2</v>
      </c>
    </row>
    <row r="24" spans="1:7" x14ac:dyDescent="0.25">
      <c r="A24" s="12" t="s">
        <v>772</v>
      </c>
      <c r="B24" s="30" t="s">
        <v>773</v>
      </c>
      <c r="C24" s="30" t="s">
        <v>228</v>
      </c>
      <c r="D24" s="13">
        <v>500000</v>
      </c>
      <c r="E24" s="14">
        <v>494.65</v>
      </c>
      <c r="F24" s="15">
        <v>5.8999999999999999E-3</v>
      </c>
      <c r="G24" s="15">
        <v>7.8990000000000005E-2</v>
      </c>
    </row>
    <row r="25" spans="1:7" x14ac:dyDescent="0.25">
      <c r="A25" s="12" t="s">
        <v>774</v>
      </c>
      <c r="B25" s="30" t="s">
        <v>775</v>
      </c>
      <c r="C25" s="30" t="s">
        <v>217</v>
      </c>
      <c r="D25" s="13">
        <v>500000</v>
      </c>
      <c r="E25" s="14">
        <v>488.5</v>
      </c>
      <c r="F25" s="15">
        <v>5.7999999999999996E-3</v>
      </c>
      <c r="G25" s="15">
        <v>7.8399999999999997E-2</v>
      </c>
    </row>
    <row r="26" spans="1:7" x14ac:dyDescent="0.25">
      <c r="A26" s="16" t="s">
        <v>124</v>
      </c>
      <c r="B26" s="31"/>
      <c r="C26" s="31"/>
      <c r="D26" s="17"/>
      <c r="E26" s="18">
        <v>42062.720000000001</v>
      </c>
      <c r="F26" s="19">
        <v>0.50119999999999998</v>
      </c>
      <c r="G26" s="20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16" t="s">
        <v>437</v>
      </c>
      <c r="B28" s="30"/>
      <c r="C28" s="30"/>
      <c r="D28" s="13"/>
      <c r="E28" s="14"/>
      <c r="F28" s="15"/>
      <c r="G28" s="15"/>
    </row>
    <row r="29" spans="1:7" x14ac:dyDescent="0.25">
      <c r="A29" s="12" t="s">
        <v>776</v>
      </c>
      <c r="B29" s="30" t="s">
        <v>777</v>
      </c>
      <c r="C29" s="30" t="s">
        <v>123</v>
      </c>
      <c r="D29" s="13">
        <v>500000</v>
      </c>
      <c r="E29" s="14">
        <v>488.4</v>
      </c>
      <c r="F29" s="15">
        <v>5.7999999999999996E-3</v>
      </c>
      <c r="G29" s="15">
        <v>7.1392676560999999E-2</v>
      </c>
    </row>
    <row r="30" spans="1:7" x14ac:dyDescent="0.25">
      <c r="A30" s="16" t="s">
        <v>124</v>
      </c>
      <c r="B30" s="31"/>
      <c r="C30" s="31"/>
      <c r="D30" s="17"/>
      <c r="E30" s="18">
        <v>488.4</v>
      </c>
      <c r="F30" s="19">
        <v>5.7999999999999996E-3</v>
      </c>
      <c r="G30" s="20"/>
    </row>
    <row r="31" spans="1:7" x14ac:dyDescent="0.25">
      <c r="A31" s="16" t="s">
        <v>674</v>
      </c>
      <c r="B31" s="30"/>
      <c r="C31" s="30"/>
      <c r="D31" s="13"/>
      <c r="E31" s="14"/>
      <c r="F31" s="15"/>
      <c r="G31" s="15"/>
    </row>
    <row r="32" spans="1:7" x14ac:dyDescent="0.25">
      <c r="A32" s="12" t="s">
        <v>778</v>
      </c>
      <c r="B32" s="30" t="s">
        <v>779</v>
      </c>
      <c r="C32" s="30" t="s">
        <v>123</v>
      </c>
      <c r="D32" s="13">
        <v>7000000</v>
      </c>
      <c r="E32" s="14">
        <v>7062.2</v>
      </c>
      <c r="F32" s="15">
        <v>8.4199999999999997E-2</v>
      </c>
      <c r="G32" s="15">
        <v>7.5305743930000002E-2</v>
      </c>
    </row>
    <row r="33" spans="1:7" x14ac:dyDescent="0.25">
      <c r="A33" s="12" t="s">
        <v>780</v>
      </c>
      <c r="B33" s="30" t="s">
        <v>781</v>
      </c>
      <c r="C33" s="30" t="s">
        <v>123</v>
      </c>
      <c r="D33" s="13">
        <v>5000000</v>
      </c>
      <c r="E33" s="14">
        <v>5052.37</v>
      </c>
      <c r="F33" s="15">
        <v>6.0199999999999997E-2</v>
      </c>
      <c r="G33" s="15">
        <v>7.5244563599999995E-2</v>
      </c>
    </row>
    <row r="34" spans="1:7" x14ac:dyDescent="0.25">
      <c r="A34" s="12" t="s">
        <v>782</v>
      </c>
      <c r="B34" s="30" t="s">
        <v>783</v>
      </c>
      <c r="C34" s="30" t="s">
        <v>123</v>
      </c>
      <c r="D34" s="13">
        <v>2500000</v>
      </c>
      <c r="E34" s="14">
        <v>2531.11</v>
      </c>
      <c r="F34" s="15">
        <v>3.0200000000000001E-2</v>
      </c>
      <c r="G34" s="15">
        <v>7.5518333184000003E-2</v>
      </c>
    </row>
    <row r="35" spans="1:7" x14ac:dyDescent="0.25">
      <c r="A35" s="12" t="s">
        <v>784</v>
      </c>
      <c r="B35" s="30" t="s">
        <v>785</v>
      </c>
      <c r="C35" s="30" t="s">
        <v>123</v>
      </c>
      <c r="D35" s="13">
        <v>2500000</v>
      </c>
      <c r="E35" s="14">
        <v>2530.66</v>
      </c>
      <c r="F35" s="15">
        <v>3.0200000000000001E-2</v>
      </c>
      <c r="G35" s="15">
        <v>7.5549445569000007E-2</v>
      </c>
    </row>
    <row r="36" spans="1:7" x14ac:dyDescent="0.25">
      <c r="A36" s="12" t="s">
        <v>786</v>
      </c>
      <c r="B36" s="30" t="s">
        <v>787</v>
      </c>
      <c r="C36" s="30" t="s">
        <v>123</v>
      </c>
      <c r="D36" s="13">
        <v>2500000</v>
      </c>
      <c r="E36" s="14">
        <v>2530.0500000000002</v>
      </c>
      <c r="F36" s="15">
        <v>3.0200000000000001E-2</v>
      </c>
      <c r="G36" s="15">
        <v>7.5594040772000007E-2</v>
      </c>
    </row>
    <row r="37" spans="1:7" x14ac:dyDescent="0.25">
      <c r="A37" s="12" t="s">
        <v>788</v>
      </c>
      <c r="B37" s="30" t="s">
        <v>789</v>
      </c>
      <c r="C37" s="30" t="s">
        <v>123</v>
      </c>
      <c r="D37" s="13">
        <v>2500000</v>
      </c>
      <c r="E37" s="14">
        <v>2525.36</v>
      </c>
      <c r="F37" s="15">
        <v>3.0099999999999998E-2</v>
      </c>
      <c r="G37" s="15">
        <v>7.5606486109999996E-2</v>
      </c>
    </row>
    <row r="38" spans="1:7" x14ac:dyDescent="0.25">
      <c r="A38" s="12" t="s">
        <v>790</v>
      </c>
      <c r="B38" s="30" t="s">
        <v>791</v>
      </c>
      <c r="C38" s="30" t="s">
        <v>123</v>
      </c>
      <c r="D38" s="13">
        <v>2500000</v>
      </c>
      <c r="E38" s="14">
        <v>2523.2600000000002</v>
      </c>
      <c r="F38" s="15">
        <v>3.0099999999999998E-2</v>
      </c>
      <c r="G38" s="15">
        <v>7.5363815006000007E-2</v>
      </c>
    </row>
    <row r="39" spans="1:7" x14ac:dyDescent="0.25">
      <c r="A39" s="12" t="s">
        <v>792</v>
      </c>
      <c r="B39" s="30" t="s">
        <v>793</v>
      </c>
      <c r="C39" s="30" t="s">
        <v>123</v>
      </c>
      <c r="D39" s="13">
        <v>2500000</v>
      </c>
      <c r="E39" s="14">
        <v>2515.0300000000002</v>
      </c>
      <c r="F39" s="15">
        <v>0.03</v>
      </c>
      <c r="G39" s="15">
        <v>7.5140872100000006E-2</v>
      </c>
    </row>
    <row r="40" spans="1:7" x14ac:dyDescent="0.25">
      <c r="A40" s="12" t="s">
        <v>794</v>
      </c>
      <c r="B40" s="30" t="s">
        <v>795</v>
      </c>
      <c r="C40" s="30" t="s">
        <v>123</v>
      </c>
      <c r="D40" s="13">
        <v>2000000</v>
      </c>
      <c r="E40" s="14">
        <v>2020.37</v>
      </c>
      <c r="F40" s="15">
        <v>2.41E-2</v>
      </c>
      <c r="G40" s="15">
        <v>7.5472702500000002E-2</v>
      </c>
    </row>
    <row r="41" spans="1:7" x14ac:dyDescent="0.25">
      <c r="A41" s="12" t="s">
        <v>796</v>
      </c>
      <c r="B41" s="30" t="s">
        <v>797</v>
      </c>
      <c r="C41" s="30" t="s">
        <v>123</v>
      </c>
      <c r="D41" s="13">
        <v>2000000</v>
      </c>
      <c r="E41" s="14">
        <v>2017.28</v>
      </c>
      <c r="F41" s="15">
        <v>2.4E-2</v>
      </c>
      <c r="G41" s="15">
        <v>7.5363815006000007E-2</v>
      </c>
    </row>
    <row r="42" spans="1:7" x14ac:dyDescent="0.25">
      <c r="A42" s="12" t="s">
        <v>798</v>
      </c>
      <c r="B42" s="30" t="s">
        <v>799</v>
      </c>
      <c r="C42" s="30" t="s">
        <v>123</v>
      </c>
      <c r="D42" s="13">
        <v>1000000</v>
      </c>
      <c r="E42" s="14">
        <v>1012.84</v>
      </c>
      <c r="F42" s="15">
        <v>1.21E-2</v>
      </c>
      <c r="G42" s="15">
        <v>7.5462332024999995E-2</v>
      </c>
    </row>
    <row r="43" spans="1:7" x14ac:dyDescent="0.25">
      <c r="A43" s="12" t="s">
        <v>800</v>
      </c>
      <c r="B43" s="30" t="s">
        <v>801</v>
      </c>
      <c r="C43" s="30" t="s">
        <v>123</v>
      </c>
      <c r="D43" s="13">
        <v>1000000</v>
      </c>
      <c r="E43" s="14">
        <v>1011.27</v>
      </c>
      <c r="F43" s="15">
        <v>1.21E-2</v>
      </c>
      <c r="G43" s="15">
        <v>7.5467517255999997E-2</v>
      </c>
    </row>
    <row r="44" spans="1:7" x14ac:dyDescent="0.25">
      <c r="A44" s="12" t="s">
        <v>802</v>
      </c>
      <c r="B44" s="30" t="s">
        <v>803</v>
      </c>
      <c r="C44" s="30" t="s">
        <v>123</v>
      </c>
      <c r="D44" s="13">
        <v>1000000</v>
      </c>
      <c r="E44" s="14">
        <v>1010.64</v>
      </c>
      <c r="F44" s="15">
        <v>1.2E-2</v>
      </c>
      <c r="G44" s="15">
        <v>7.5369000000000005E-2</v>
      </c>
    </row>
    <row r="45" spans="1:7" x14ac:dyDescent="0.25">
      <c r="A45" s="12" t="s">
        <v>804</v>
      </c>
      <c r="B45" s="30" t="s">
        <v>805</v>
      </c>
      <c r="C45" s="30" t="s">
        <v>123</v>
      </c>
      <c r="D45" s="13">
        <v>1000000</v>
      </c>
      <c r="E45" s="14">
        <v>1009.86</v>
      </c>
      <c r="F45" s="15">
        <v>1.2E-2</v>
      </c>
      <c r="G45" s="15">
        <v>7.5421887650000005E-2</v>
      </c>
    </row>
    <row r="46" spans="1:7" x14ac:dyDescent="0.25">
      <c r="A46" s="12" t="s">
        <v>806</v>
      </c>
      <c r="B46" s="30" t="s">
        <v>807</v>
      </c>
      <c r="C46" s="30" t="s">
        <v>123</v>
      </c>
      <c r="D46" s="13">
        <v>1000000</v>
      </c>
      <c r="E46" s="14">
        <v>1009.33</v>
      </c>
      <c r="F46" s="15">
        <v>1.2E-2</v>
      </c>
      <c r="G46" s="15">
        <v>7.5502777160000006E-2</v>
      </c>
    </row>
    <row r="47" spans="1:7" x14ac:dyDescent="0.25">
      <c r="A47" s="12" t="s">
        <v>808</v>
      </c>
      <c r="B47" s="30" t="s">
        <v>809</v>
      </c>
      <c r="C47" s="30" t="s">
        <v>123</v>
      </c>
      <c r="D47" s="13">
        <v>1000000</v>
      </c>
      <c r="E47" s="14">
        <v>982.81</v>
      </c>
      <c r="F47" s="15">
        <v>1.17E-2</v>
      </c>
      <c r="G47" s="15">
        <v>7.5032001405999998E-2</v>
      </c>
    </row>
    <row r="48" spans="1:7" x14ac:dyDescent="0.25">
      <c r="A48" s="12" t="s">
        <v>810</v>
      </c>
      <c r="B48" s="30" t="s">
        <v>811</v>
      </c>
      <c r="C48" s="30" t="s">
        <v>123</v>
      </c>
      <c r="D48" s="13">
        <v>500000</v>
      </c>
      <c r="E48" s="14">
        <v>506.05</v>
      </c>
      <c r="F48" s="15">
        <v>6.0000000000000001E-3</v>
      </c>
      <c r="G48" s="15">
        <v>7.5467517255999997E-2</v>
      </c>
    </row>
    <row r="49" spans="1:7" x14ac:dyDescent="0.25">
      <c r="A49" s="12" t="s">
        <v>812</v>
      </c>
      <c r="B49" s="30" t="s">
        <v>813</v>
      </c>
      <c r="C49" s="30" t="s">
        <v>123</v>
      </c>
      <c r="D49" s="13">
        <v>500000</v>
      </c>
      <c r="E49" s="14">
        <v>506.03</v>
      </c>
      <c r="F49" s="15">
        <v>6.0000000000000001E-3</v>
      </c>
      <c r="G49" s="15">
        <v>7.5593003664E-2</v>
      </c>
    </row>
    <row r="50" spans="1:7" x14ac:dyDescent="0.25">
      <c r="A50" s="12" t="s">
        <v>814</v>
      </c>
      <c r="B50" s="30" t="s">
        <v>815</v>
      </c>
      <c r="C50" s="30" t="s">
        <v>123</v>
      </c>
      <c r="D50" s="13">
        <v>500000</v>
      </c>
      <c r="E50" s="14">
        <v>504.78</v>
      </c>
      <c r="F50" s="15">
        <v>6.0000000000000001E-3</v>
      </c>
      <c r="G50" s="15">
        <v>7.5306780899999995E-2</v>
      </c>
    </row>
    <row r="51" spans="1:7" x14ac:dyDescent="0.25">
      <c r="A51" s="16" t="s">
        <v>124</v>
      </c>
      <c r="B51" s="31"/>
      <c r="C51" s="31"/>
      <c r="D51" s="17"/>
      <c r="E51" s="18">
        <v>38861.300000000003</v>
      </c>
      <c r="F51" s="19">
        <v>0.4632</v>
      </c>
      <c r="G51" s="20"/>
    </row>
    <row r="52" spans="1:7" x14ac:dyDescent="0.25">
      <c r="A52" s="12"/>
      <c r="B52" s="30"/>
      <c r="C52" s="30"/>
      <c r="D52" s="13"/>
      <c r="E52" s="14"/>
      <c r="F52" s="15"/>
      <c r="G52" s="15"/>
    </row>
    <row r="53" spans="1:7" x14ac:dyDescent="0.25">
      <c r="A53" s="12"/>
      <c r="B53" s="30"/>
      <c r="C53" s="30"/>
      <c r="D53" s="13"/>
      <c r="E53" s="14"/>
      <c r="F53" s="15"/>
      <c r="G53" s="15"/>
    </row>
    <row r="54" spans="1:7" x14ac:dyDescent="0.25">
      <c r="A54" s="16" t="s">
        <v>291</v>
      </c>
      <c r="B54" s="30"/>
      <c r="C54" s="30"/>
      <c r="D54" s="13"/>
      <c r="E54" s="14"/>
      <c r="F54" s="15"/>
      <c r="G54" s="15"/>
    </row>
    <row r="55" spans="1:7" x14ac:dyDescent="0.25">
      <c r="A55" s="16" t="s">
        <v>124</v>
      </c>
      <c r="B55" s="30"/>
      <c r="C55" s="30"/>
      <c r="D55" s="13"/>
      <c r="E55" s="35" t="s">
        <v>118</v>
      </c>
      <c r="F55" s="36" t="s">
        <v>118</v>
      </c>
      <c r="G55" s="15"/>
    </row>
    <row r="56" spans="1:7" x14ac:dyDescent="0.25">
      <c r="A56" s="12"/>
      <c r="B56" s="30"/>
      <c r="C56" s="30"/>
      <c r="D56" s="13"/>
      <c r="E56" s="14"/>
      <c r="F56" s="15"/>
      <c r="G56" s="15"/>
    </row>
    <row r="57" spans="1:7" x14ac:dyDescent="0.25">
      <c r="A57" s="16" t="s">
        <v>292</v>
      </c>
      <c r="B57" s="30"/>
      <c r="C57" s="30"/>
      <c r="D57" s="13"/>
      <c r="E57" s="14"/>
      <c r="F57" s="15"/>
      <c r="G57" s="15"/>
    </row>
    <row r="58" spans="1:7" x14ac:dyDescent="0.25">
      <c r="A58" s="16" t="s">
        <v>124</v>
      </c>
      <c r="B58" s="30"/>
      <c r="C58" s="30"/>
      <c r="D58" s="13"/>
      <c r="E58" s="35" t="s">
        <v>118</v>
      </c>
      <c r="F58" s="36" t="s">
        <v>118</v>
      </c>
      <c r="G58" s="15"/>
    </row>
    <row r="59" spans="1:7" x14ac:dyDescent="0.25">
      <c r="A59" s="12"/>
      <c r="B59" s="30"/>
      <c r="C59" s="30"/>
      <c r="D59" s="13"/>
      <c r="E59" s="14"/>
      <c r="F59" s="15"/>
      <c r="G59" s="15"/>
    </row>
    <row r="60" spans="1:7" x14ac:dyDescent="0.25">
      <c r="A60" s="21" t="s">
        <v>157</v>
      </c>
      <c r="B60" s="32"/>
      <c r="C60" s="32"/>
      <c r="D60" s="22"/>
      <c r="E60" s="18">
        <v>81412.42</v>
      </c>
      <c r="F60" s="19">
        <v>0.97019999999999995</v>
      </c>
      <c r="G60" s="20"/>
    </row>
    <row r="61" spans="1:7" x14ac:dyDescent="0.25">
      <c r="A61" s="12"/>
      <c r="B61" s="30"/>
      <c r="C61" s="30"/>
      <c r="D61" s="13"/>
      <c r="E61" s="14"/>
      <c r="F61" s="15"/>
      <c r="G61" s="15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6" t="s">
        <v>161</v>
      </c>
      <c r="B63" s="30"/>
      <c r="C63" s="30"/>
      <c r="D63" s="13"/>
      <c r="E63" s="14"/>
      <c r="F63" s="15"/>
      <c r="G63" s="15"/>
    </row>
    <row r="64" spans="1:7" x14ac:dyDescent="0.25">
      <c r="A64" s="12" t="s">
        <v>162</v>
      </c>
      <c r="B64" s="30"/>
      <c r="C64" s="30"/>
      <c r="D64" s="13"/>
      <c r="E64" s="14">
        <v>404.93</v>
      </c>
      <c r="F64" s="15">
        <v>4.7999999999999996E-3</v>
      </c>
      <c r="G64" s="15">
        <v>6.6865999999999995E-2</v>
      </c>
    </row>
    <row r="65" spans="1:7" x14ac:dyDescent="0.25">
      <c r="A65" s="16" t="s">
        <v>124</v>
      </c>
      <c r="B65" s="31"/>
      <c r="C65" s="31"/>
      <c r="D65" s="17"/>
      <c r="E65" s="18">
        <v>404.93</v>
      </c>
      <c r="F65" s="19">
        <v>4.7999999999999996E-3</v>
      </c>
      <c r="G65" s="20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21" t="s">
        <v>157</v>
      </c>
      <c r="B67" s="32"/>
      <c r="C67" s="32"/>
      <c r="D67" s="22"/>
      <c r="E67" s="18">
        <v>404.93</v>
      </c>
      <c r="F67" s="19">
        <v>4.7999999999999996E-3</v>
      </c>
      <c r="G67" s="20"/>
    </row>
    <row r="68" spans="1:7" x14ac:dyDescent="0.25">
      <c r="A68" s="12" t="s">
        <v>163</v>
      </c>
      <c r="B68" s="30"/>
      <c r="C68" s="30"/>
      <c r="D68" s="13"/>
      <c r="E68" s="14">
        <v>2081.7049431999999</v>
      </c>
      <c r="F68" s="15">
        <v>2.4809999999999999E-2</v>
      </c>
      <c r="G68" s="15"/>
    </row>
    <row r="69" spans="1:7" x14ac:dyDescent="0.25">
      <c r="A69" s="12" t="s">
        <v>164</v>
      </c>
      <c r="B69" s="30"/>
      <c r="C69" s="30"/>
      <c r="D69" s="13"/>
      <c r="E69" s="14">
        <v>3.5250568000000002</v>
      </c>
      <c r="F69" s="15">
        <v>1.9000000000000001E-4</v>
      </c>
      <c r="G69" s="15">
        <v>6.6865999999999995E-2</v>
      </c>
    </row>
    <row r="70" spans="1:7" x14ac:dyDescent="0.25">
      <c r="A70" s="25" t="s">
        <v>165</v>
      </c>
      <c r="B70" s="33"/>
      <c r="C70" s="33"/>
      <c r="D70" s="26"/>
      <c r="E70" s="27">
        <v>83902.58</v>
      </c>
      <c r="F70" s="28">
        <v>1</v>
      </c>
      <c r="G70" s="28"/>
    </row>
    <row r="72" spans="1:7" x14ac:dyDescent="0.25">
      <c r="A72" s="1" t="s">
        <v>167</v>
      </c>
    </row>
    <row r="75" spans="1:7" x14ac:dyDescent="0.25">
      <c r="A75" s="1" t="s">
        <v>168</v>
      </c>
    </row>
    <row r="76" spans="1:7" x14ac:dyDescent="0.25">
      <c r="A76" s="47" t="s">
        <v>169</v>
      </c>
      <c r="B76" s="34" t="s">
        <v>118</v>
      </c>
    </row>
    <row r="77" spans="1:7" x14ac:dyDescent="0.25">
      <c r="A77" t="s">
        <v>170</v>
      </c>
    </row>
    <row r="78" spans="1:7" x14ac:dyDescent="0.25">
      <c r="A78" t="s">
        <v>171</v>
      </c>
      <c r="B78" t="s">
        <v>172</v>
      </c>
      <c r="C78" t="s">
        <v>172</v>
      </c>
    </row>
    <row r="79" spans="1:7" x14ac:dyDescent="0.25">
      <c r="B79" s="48">
        <v>45289</v>
      </c>
      <c r="C79" s="48">
        <v>45322</v>
      </c>
    </row>
    <row r="80" spans="1:7" x14ac:dyDescent="0.25">
      <c r="A80" t="s">
        <v>687</v>
      </c>
      <c r="B80">
        <v>10.8988</v>
      </c>
      <c r="C80">
        <v>10.964</v>
      </c>
      <c r="E80" s="2"/>
    </row>
    <row r="81" spans="1:5" x14ac:dyDescent="0.25">
      <c r="A81" t="s">
        <v>177</v>
      </c>
      <c r="B81">
        <v>10.8993</v>
      </c>
      <c r="C81">
        <v>10.964499999999999</v>
      </c>
      <c r="E81" s="2"/>
    </row>
    <row r="82" spans="1:5" x14ac:dyDescent="0.25">
      <c r="A82" t="s">
        <v>688</v>
      </c>
      <c r="B82">
        <v>10.860900000000001</v>
      </c>
      <c r="C82">
        <v>10.923999999999999</v>
      </c>
      <c r="E82" s="2"/>
    </row>
    <row r="83" spans="1:5" x14ac:dyDescent="0.25">
      <c r="A83" t="s">
        <v>651</v>
      </c>
      <c r="B83">
        <v>10.8612</v>
      </c>
      <c r="C83">
        <v>10.9244</v>
      </c>
      <c r="E83" s="2"/>
    </row>
    <row r="84" spans="1:5" x14ac:dyDescent="0.25">
      <c r="E84" s="2"/>
    </row>
    <row r="85" spans="1:5" x14ac:dyDescent="0.25">
      <c r="A85" t="s">
        <v>187</v>
      </c>
      <c r="B85" s="34" t="s">
        <v>118</v>
      </c>
    </row>
    <row r="86" spans="1:5" x14ac:dyDescent="0.25">
      <c r="A86" t="s">
        <v>188</v>
      </c>
      <c r="B86" s="34" t="s">
        <v>118</v>
      </c>
    </row>
    <row r="87" spans="1:5" ht="30" customHeight="1" x14ac:dyDescent="0.25">
      <c r="A87" s="47" t="s">
        <v>189</v>
      </c>
      <c r="B87" s="34" t="s">
        <v>118</v>
      </c>
    </row>
    <row r="88" spans="1:5" ht="30" customHeight="1" x14ac:dyDescent="0.25">
      <c r="A88" s="47" t="s">
        <v>190</v>
      </c>
      <c r="B88" s="34" t="s">
        <v>118</v>
      </c>
    </row>
    <row r="89" spans="1:5" x14ac:dyDescent="0.25">
      <c r="A89" t="s">
        <v>191</v>
      </c>
      <c r="B89" s="49">
        <f>+B103</f>
        <v>1.504811749460349</v>
      </c>
    </row>
    <row r="90" spans="1:5" ht="45" customHeight="1" x14ac:dyDescent="0.25">
      <c r="A90" s="47" t="s">
        <v>192</v>
      </c>
      <c r="B90" s="34" t="s">
        <v>118</v>
      </c>
    </row>
    <row r="91" spans="1:5" ht="30" customHeight="1" x14ac:dyDescent="0.25">
      <c r="A91" s="47" t="s">
        <v>193</v>
      </c>
      <c r="B91" s="34" t="s">
        <v>118</v>
      </c>
    </row>
    <row r="92" spans="1:5" ht="30" customHeight="1" x14ac:dyDescent="0.25">
      <c r="A92" s="47" t="s">
        <v>194</v>
      </c>
      <c r="B92" s="34" t="s">
        <v>118</v>
      </c>
    </row>
    <row r="93" spans="1:5" x14ac:dyDescent="0.25">
      <c r="A93" t="s">
        <v>195</v>
      </c>
      <c r="B93" s="34" t="s">
        <v>118</v>
      </c>
    </row>
    <row r="94" spans="1:5" x14ac:dyDescent="0.25">
      <c r="A94" t="s">
        <v>196</v>
      </c>
      <c r="B94" s="34" t="s">
        <v>118</v>
      </c>
    </row>
    <row r="96" spans="1:5" x14ac:dyDescent="0.25">
      <c r="A96" t="s">
        <v>197</v>
      </c>
    </row>
    <row r="97" spans="1:4" ht="45" customHeight="1" x14ac:dyDescent="0.25">
      <c r="A97" s="55" t="s">
        <v>198</v>
      </c>
      <c r="B97" s="56" t="s">
        <v>816</v>
      </c>
    </row>
    <row r="98" spans="1:4" ht="45" customHeight="1" x14ac:dyDescent="0.25">
      <c r="A98" s="55" t="s">
        <v>200</v>
      </c>
      <c r="B98" s="56" t="s">
        <v>817</v>
      </c>
    </row>
    <row r="99" spans="1:4" x14ac:dyDescent="0.25">
      <c r="A99" s="55"/>
      <c r="B99" s="55"/>
    </row>
    <row r="100" spans="1:4" x14ac:dyDescent="0.25">
      <c r="A100" s="55" t="s">
        <v>202</v>
      </c>
      <c r="B100" s="57">
        <v>7.6651370704426096</v>
      </c>
    </row>
    <row r="101" spans="1:4" x14ac:dyDescent="0.25">
      <c r="A101" s="55"/>
      <c r="B101" s="55"/>
    </row>
    <row r="102" spans="1:4" x14ac:dyDescent="0.25">
      <c r="A102" s="55" t="s">
        <v>203</v>
      </c>
      <c r="B102" s="58">
        <v>1.4320999999999999</v>
      </c>
    </row>
    <row r="103" spans="1:4" x14ac:dyDescent="0.25">
      <c r="A103" s="55" t="s">
        <v>204</v>
      </c>
      <c r="B103" s="58">
        <v>1.504811749460349</v>
      </c>
    </row>
    <row r="104" spans="1:4" x14ac:dyDescent="0.25">
      <c r="A104" s="55"/>
      <c r="B104" s="55"/>
    </row>
    <row r="105" spans="1:4" x14ac:dyDescent="0.25">
      <c r="A105" s="55" t="s">
        <v>205</v>
      </c>
      <c r="B105" s="59">
        <v>45322</v>
      </c>
    </row>
    <row r="107" spans="1:4" ht="69.95" customHeight="1" x14ac:dyDescent="0.25">
      <c r="A107" s="76" t="s">
        <v>206</v>
      </c>
      <c r="B107" s="76" t="s">
        <v>207</v>
      </c>
      <c r="C107" s="76" t="s">
        <v>5</v>
      </c>
      <c r="D107" s="76" t="s">
        <v>6</v>
      </c>
    </row>
    <row r="108" spans="1:4" ht="69.95" customHeight="1" x14ac:dyDescent="0.25">
      <c r="A108" s="76" t="s">
        <v>818</v>
      </c>
      <c r="B108" s="76"/>
      <c r="C108" s="76" t="s">
        <v>31</v>
      </c>
      <c r="D10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1"/>
  <sheetViews>
    <sheetView showGridLines="0" workbookViewId="0">
      <pane ySplit="4" topLeftCell="A5" activePane="bottomLeft" state="frozen"/>
      <selection activeCell="B191" sqref="B191"/>
      <selection pane="bottomLeft" activeCell="B12" sqref="B1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819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820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210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437</v>
      </c>
      <c r="B12" s="30"/>
      <c r="C12" s="30"/>
      <c r="D12" s="13"/>
      <c r="E12" s="14"/>
      <c r="F12" s="15"/>
      <c r="G12" s="15"/>
    </row>
    <row r="13" spans="1:8" x14ac:dyDescent="0.25">
      <c r="A13" s="12" t="s">
        <v>672</v>
      </c>
      <c r="B13" s="30" t="s">
        <v>673</v>
      </c>
      <c r="C13" s="30" t="s">
        <v>123</v>
      </c>
      <c r="D13" s="13">
        <v>4100000</v>
      </c>
      <c r="E13" s="14">
        <v>4141.79</v>
      </c>
      <c r="F13" s="15">
        <v>0.26319999999999999</v>
      </c>
      <c r="G13" s="15">
        <v>7.1563471732000006E-2</v>
      </c>
    </row>
    <row r="14" spans="1:8" x14ac:dyDescent="0.25">
      <c r="A14" s="12" t="s">
        <v>821</v>
      </c>
      <c r="B14" s="30" t="s">
        <v>822</v>
      </c>
      <c r="C14" s="30" t="s">
        <v>123</v>
      </c>
      <c r="D14" s="13">
        <v>2500000</v>
      </c>
      <c r="E14" s="14">
        <v>2495.52</v>
      </c>
      <c r="F14" s="15">
        <v>0.15859999999999999</v>
      </c>
      <c r="G14" s="15">
        <v>7.2071797280999994E-2</v>
      </c>
    </row>
    <row r="15" spans="1:8" x14ac:dyDescent="0.25">
      <c r="A15" s="12" t="s">
        <v>694</v>
      </c>
      <c r="B15" s="30" t="s">
        <v>695</v>
      </c>
      <c r="C15" s="30" t="s">
        <v>123</v>
      </c>
      <c r="D15" s="13">
        <v>1500000</v>
      </c>
      <c r="E15" s="14">
        <v>1500.78</v>
      </c>
      <c r="F15" s="15">
        <v>9.5399999999999999E-2</v>
      </c>
      <c r="G15" s="15">
        <v>7.1654568055999998E-2</v>
      </c>
    </row>
    <row r="16" spans="1:8" x14ac:dyDescent="0.25">
      <c r="A16" s="16" t="s">
        <v>124</v>
      </c>
      <c r="B16" s="31"/>
      <c r="C16" s="31"/>
      <c r="D16" s="17"/>
      <c r="E16" s="18">
        <v>8138.09</v>
      </c>
      <c r="F16" s="19">
        <v>0.51719999999999999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674</v>
      </c>
      <c r="B18" s="30"/>
      <c r="C18" s="30"/>
      <c r="D18" s="13"/>
      <c r="E18" s="14"/>
      <c r="F18" s="15"/>
      <c r="G18" s="15"/>
    </row>
    <row r="19" spans="1:7" x14ac:dyDescent="0.25">
      <c r="A19" s="12" t="s">
        <v>823</v>
      </c>
      <c r="B19" s="30" t="s">
        <v>824</v>
      </c>
      <c r="C19" s="30" t="s">
        <v>123</v>
      </c>
      <c r="D19" s="13">
        <v>3000000</v>
      </c>
      <c r="E19" s="14">
        <v>3013.91</v>
      </c>
      <c r="F19" s="15">
        <v>0.1915</v>
      </c>
      <c r="G19" s="15">
        <v>7.5524555625000003E-2</v>
      </c>
    </row>
    <row r="20" spans="1:7" x14ac:dyDescent="0.25">
      <c r="A20" s="12" t="s">
        <v>825</v>
      </c>
      <c r="B20" s="30" t="s">
        <v>826</v>
      </c>
      <c r="C20" s="30" t="s">
        <v>123</v>
      </c>
      <c r="D20" s="13">
        <v>2500000</v>
      </c>
      <c r="E20" s="14">
        <v>2511.6999999999998</v>
      </c>
      <c r="F20" s="15">
        <v>0.15959999999999999</v>
      </c>
      <c r="G20" s="15">
        <v>7.5507962489000005E-2</v>
      </c>
    </row>
    <row r="21" spans="1:7" x14ac:dyDescent="0.25">
      <c r="A21" s="12" t="s">
        <v>827</v>
      </c>
      <c r="B21" s="30" t="s">
        <v>828</v>
      </c>
      <c r="C21" s="30" t="s">
        <v>123</v>
      </c>
      <c r="D21" s="13">
        <v>500000</v>
      </c>
      <c r="E21" s="14">
        <v>505.56</v>
      </c>
      <c r="F21" s="15">
        <v>3.2099999999999997E-2</v>
      </c>
      <c r="G21" s="15">
        <v>7.5576409999999997E-2</v>
      </c>
    </row>
    <row r="22" spans="1:7" x14ac:dyDescent="0.25">
      <c r="A22" s="12" t="s">
        <v>829</v>
      </c>
      <c r="B22" s="30" t="s">
        <v>830</v>
      </c>
      <c r="C22" s="30" t="s">
        <v>123</v>
      </c>
      <c r="D22" s="13">
        <v>500000</v>
      </c>
      <c r="E22" s="14">
        <v>505.44</v>
      </c>
      <c r="F22" s="15">
        <v>3.2099999999999997E-2</v>
      </c>
      <c r="G22" s="15">
        <v>7.5547371395999999E-2</v>
      </c>
    </row>
    <row r="23" spans="1:7" x14ac:dyDescent="0.25">
      <c r="A23" s="12" t="s">
        <v>831</v>
      </c>
      <c r="B23" s="30" t="s">
        <v>832</v>
      </c>
      <c r="C23" s="30" t="s">
        <v>123</v>
      </c>
      <c r="D23" s="13">
        <v>500000</v>
      </c>
      <c r="E23" s="14">
        <v>502.51</v>
      </c>
      <c r="F23" s="15">
        <v>3.1899999999999998E-2</v>
      </c>
      <c r="G23" s="15">
        <v>7.5921792022000001E-2</v>
      </c>
    </row>
    <row r="24" spans="1:7" x14ac:dyDescent="0.25">
      <c r="A24" s="16" t="s">
        <v>124</v>
      </c>
      <c r="B24" s="31"/>
      <c r="C24" s="31"/>
      <c r="D24" s="17"/>
      <c r="E24" s="18">
        <v>7039.12</v>
      </c>
      <c r="F24" s="19">
        <v>0.44719999999999999</v>
      </c>
      <c r="G24" s="20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291</v>
      </c>
      <c r="B27" s="30"/>
      <c r="C27" s="30"/>
      <c r="D27" s="13"/>
      <c r="E27" s="14"/>
      <c r="F27" s="15"/>
      <c r="G27" s="15"/>
    </row>
    <row r="28" spans="1:7" x14ac:dyDescent="0.25">
      <c r="A28" s="16" t="s">
        <v>124</v>
      </c>
      <c r="B28" s="30"/>
      <c r="C28" s="30"/>
      <c r="D28" s="13"/>
      <c r="E28" s="35" t="s">
        <v>118</v>
      </c>
      <c r="F28" s="36" t="s">
        <v>118</v>
      </c>
      <c r="G28" s="15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16" t="s">
        <v>292</v>
      </c>
      <c r="B30" s="30"/>
      <c r="C30" s="30"/>
      <c r="D30" s="13"/>
      <c r="E30" s="14"/>
      <c r="F30" s="15"/>
      <c r="G30" s="15"/>
    </row>
    <row r="31" spans="1:7" x14ac:dyDescent="0.25">
      <c r="A31" s="16" t="s">
        <v>124</v>
      </c>
      <c r="B31" s="30"/>
      <c r="C31" s="30"/>
      <c r="D31" s="13"/>
      <c r="E31" s="35" t="s">
        <v>118</v>
      </c>
      <c r="F31" s="36" t="s">
        <v>118</v>
      </c>
      <c r="G31" s="15"/>
    </row>
    <row r="32" spans="1:7" x14ac:dyDescent="0.25">
      <c r="A32" s="12"/>
      <c r="B32" s="30"/>
      <c r="C32" s="30"/>
      <c r="D32" s="13"/>
      <c r="E32" s="14"/>
      <c r="F32" s="15"/>
      <c r="G32" s="15"/>
    </row>
    <row r="33" spans="1:7" x14ac:dyDescent="0.25">
      <c r="A33" s="21" t="s">
        <v>157</v>
      </c>
      <c r="B33" s="32"/>
      <c r="C33" s="32"/>
      <c r="D33" s="22"/>
      <c r="E33" s="18">
        <v>15177.21</v>
      </c>
      <c r="F33" s="19">
        <v>0.96440000000000003</v>
      </c>
      <c r="G33" s="20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6" t="s">
        <v>161</v>
      </c>
      <c r="B36" s="30"/>
      <c r="C36" s="30"/>
      <c r="D36" s="13"/>
      <c r="E36" s="14"/>
      <c r="F36" s="15"/>
      <c r="G36" s="15"/>
    </row>
    <row r="37" spans="1:7" x14ac:dyDescent="0.25">
      <c r="A37" s="12" t="s">
        <v>162</v>
      </c>
      <c r="B37" s="30"/>
      <c r="C37" s="30"/>
      <c r="D37" s="13"/>
      <c r="E37" s="14">
        <v>270.95</v>
      </c>
      <c r="F37" s="15">
        <v>1.72E-2</v>
      </c>
      <c r="G37" s="15">
        <v>6.6865999999999995E-2</v>
      </c>
    </row>
    <row r="38" spans="1:7" x14ac:dyDescent="0.25">
      <c r="A38" s="16" t="s">
        <v>124</v>
      </c>
      <c r="B38" s="31"/>
      <c r="C38" s="31"/>
      <c r="D38" s="17"/>
      <c r="E38" s="18">
        <v>270.95</v>
      </c>
      <c r="F38" s="19">
        <v>1.72E-2</v>
      </c>
      <c r="G38" s="20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21" t="s">
        <v>157</v>
      </c>
      <c r="B40" s="32"/>
      <c r="C40" s="32"/>
      <c r="D40" s="22"/>
      <c r="E40" s="18">
        <v>270.95</v>
      </c>
      <c r="F40" s="19">
        <v>1.72E-2</v>
      </c>
      <c r="G40" s="20"/>
    </row>
    <row r="41" spans="1:7" x14ac:dyDescent="0.25">
      <c r="A41" s="12" t="s">
        <v>163</v>
      </c>
      <c r="B41" s="30"/>
      <c r="C41" s="30"/>
      <c r="D41" s="13"/>
      <c r="E41" s="14">
        <v>290.11610880000001</v>
      </c>
      <c r="F41" s="15">
        <v>1.8436000000000001E-2</v>
      </c>
      <c r="G41" s="15"/>
    </row>
    <row r="42" spans="1:7" x14ac:dyDescent="0.25">
      <c r="A42" s="12" t="s">
        <v>164</v>
      </c>
      <c r="B42" s="30"/>
      <c r="C42" s="30"/>
      <c r="D42" s="13"/>
      <c r="E42" s="23">
        <v>-2.7161088000000002</v>
      </c>
      <c r="F42" s="24">
        <v>-3.6000000000000001E-5</v>
      </c>
      <c r="G42" s="15">
        <v>6.6865999999999995E-2</v>
      </c>
    </row>
    <row r="43" spans="1:7" x14ac:dyDescent="0.25">
      <c r="A43" s="25" t="s">
        <v>165</v>
      </c>
      <c r="B43" s="33"/>
      <c r="C43" s="33"/>
      <c r="D43" s="26"/>
      <c r="E43" s="27">
        <v>15735.56</v>
      </c>
      <c r="F43" s="28">
        <v>1</v>
      </c>
      <c r="G43" s="28"/>
    </row>
    <row r="45" spans="1:7" x14ac:dyDescent="0.25">
      <c r="A45" s="1" t="s">
        <v>167</v>
      </c>
    </row>
    <row r="48" spans="1:7" x14ac:dyDescent="0.25">
      <c r="A48" s="1" t="s">
        <v>168</v>
      </c>
    </row>
    <row r="49" spans="1:5" x14ac:dyDescent="0.25">
      <c r="A49" s="47" t="s">
        <v>169</v>
      </c>
      <c r="B49" s="34" t="s">
        <v>118</v>
      </c>
    </row>
    <row r="50" spans="1:5" x14ac:dyDescent="0.25">
      <c r="A50" t="s">
        <v>170</v>
      </c>
    </row>
    <row r="51" spans="1:5" x14ac:dyDescent="0.25">
      <c r="A51" t="s">
        <v>171</v>
      </c>
      <c r="B51" t="s">
        <v>172</v>
      </c>
      <c r="C51" t="s">
        <v>172</v>
      </c>
    </row>
    <row r="52" spans="1:5" x14ac:dyDescent="0.25">
      <c r="B52" s="48">
        <v>45289</v>
      </c>
      <c r="C52" s="48">
        <v>45322</v>
      </c>
    </row>
    <row r="53" spans="1:5" x14ac:dyDescent="0.25">
      <c r="A53" t="s">
        <v>687</v>
      </c>
      <c r="B53">
        <v>10.6815</v>
      </c>
      <c r="C53">
        <v>10.754099999999999</v>
      </c>
      <c r="E53" s="2"/>
    </row>
    <row r="54" spans="1:5" x14ac:dyDescent="0.25">
      <c r="A54" t="s">
        <v>177</v>
      </c>
      <c r="B54">
        <v>10.681699999999999</v>
      </c>
      <c r="C54">
        <v>10.754300000000001</v>
      </c>
      <c r="E54" s="2"/>
    </row>
    <row r="55" spans="1:5" x14ac:dyDescent="0.25">
      <c r="A55" t="s">
        <v>688</v>
      </c>
      <c r="B55">
        <v>10.6389</v>
      </c>
      <c r="C55">
        <v>10.706899999999999</v>
      </c>
      <c r="E55" s="2"/>
    </row>
    <row r="56" spans="1:5" x14ac:dyDescent="0.25">
      <c r="A56" t="s">
        <v>651</v>
      </c>
      <c r="B56">
        <v>10.6396</v>
      </c>
      <c r="C56">
        <v>10.707599999999999</v>
      </c>
      <c r="E56" s="2"/>
    </row>
    <row r="57" spans="1:5" x14ac:dyDescent="0.25">
      <c r="E57" s="2"/>
    </row>
    <row r="58" spans="1:5" x14ac:dyDescent="0.25">
      <c r="A58" t="s">
        <v>187</v>
      </c>
      <c r="B58" s="34" t="s">
        <v>118</v>
      </c>
    </row>
    <row r="59" spans="1:5" x14ac:dyDescent="0.25">
      <c r="A59" t="s">
        <v>188</v>
      </c>
      <c r="B59" s="34" t="s">
        <v>118</v>
      </c>
    </row>
    <row r="60" spans="1:5" ht="30" customHeight="1" x14ac:dyDescent="0.25">
      <c r="A60" s="47" t="s">
        <v>189</v>
      </c>
      <c r="B60" s="34" t="s">
        <v>118</v>
      </c>
    </row>
    <row r="61" spans="1:5" ht="30" customHeight="1" x14ac:dyDescent="0.25">
      <c r="A61" s="47" t="s">
        <v>190</v>
      </c>
      <c r="B61" s="34" t="s">
        <v>118</v>
      </c>
    </row>
    <row r="62" spans="1:5" x14ac:dyDescent="0.25">
      <c r="A62" t="s">
        <v>191</v>
      </c>
      <c r="B62" s="49">
        <f>+B76</f>
        <v>2.9183958886161951</v>
      </c>
    </row>
    <row r="63" spans="1:5" ht="45" customHeight="1" x14ac:dyDescent="0.25">
      <c r="A63" s="47" t="s">
        <v>192</v>
      </c>
      <c r="B63" s="34" t="s">
        <v>118</v>
      </c>
    </row>
    <row r="64" spans="1:5" ht="30" customHeight="1" x14ac:dyDescent="0.25">
      <c r="A64" s="47" t="s">
        <v>193</v>
      </c>
      <c r="B64" s="34" t="s">
        <v>118</v>
      </c>
    </row>
    <row r="65" spans="1:4" ht="30" customHeight="1" x14ac:dyDescent="0.25">
      <c r="A65" s="47" t="s">
        <v>194</v>
      </c>
      <c r="B65" s="34" t="s">
        <v>118</v>
      </c>
    </row>
    <row r="66" spans="1:4" x14ac:dyDescent="0.25">
      <c r="A66" t="s">
        <v>195</v>
      </c>
      <c r="B66" s="34" t="s">
        <v>118</v>
      </c>
    </row>
    <row r="67" spans="1:4" x14ac:dyDescent="0.25">
      <c r="A67" t="s">
        <v>196</v>
      </c>
      <c r="B67" s="34" t="s">
        <v>118</v>
      </c>
    </row>
    <row r="69" spans="1:4" x14ac:dyDescent="0.25">
      <c r="A69" t="s">
        <v>197</v>
      </c>
    </row>
    <row r="70" spans="1:4" ht="75" customHeight="1" x14ac:dyDescent="0.25">
      <c r="A70" s="55" t="s">
        <v>198</v>
      </c>
      <c r="B70" s="56" t="s">
        <v>833</v>
      </c>
    </row>
    <row r="71" spans="1:4" ht="60" customHeight="1" x14ac:dyDescent="0.25">
      <c r="A71" s="55" t="s">
        <v>200</v>
      </c>
      <c r="B71" s="56" t="s">
        <v>834</v>
      </c>
    </row>
    <row r="72" spans="1:4" x14ac:dyDescent="0.25">
      <c r="A72" s="55"/>
      <c r="B72" s="55"/>
    </row>
    <row r="73" spans="1:4" x14ac:dyDescent="0.25">
      <c r="A73" s="55" t="s">
        <v>202</v>
      </c>
      <c r="B73" s="57">
        <v>7.3423574338026851</v>
      </c>
    </row>
    <row r="74" spans="1:4" x14ac:dyDescent="0.25">
      <c r="A74" s="55"/>
      <c r="B74" s="55"/>
    </row>
    <row r="75" spans="1:4" x14ac:dyDescent="0.25">
      <c r="A75" s="55" t="s">
        <v>203</v>
      </c>
      <c r="B75" s="58">
        <v>2.5935999999999999</v>
      </c>
    </row>
    <row r="76" spans="1:4" x14ac:dyDescent="0.25">
      <c r="A76" s="55" t="s">
        <v>204</v>
      </c>
      <c r="B76" s="58">
        <v>2.9183958886161951</v>
      </c>
    </row>
    <row r="77" spans="1:4" x14ac:dyDescent="0.25">
      <c r="A77" s="55"/>
      <c r="B77" s="55"/>
    </row>
    <row r="78" spans="1:4" x14ac:dyDescent="0.25">
      <c r="A78" s="55" t="s">
        <v>205</v>
      </c>
      <c r="B78" s="59">
        <v>45322</v>
      </c>
    </row>
    <row r="80" spans="1:4" ht="69.95" customHeight="1" x14ac:dyDescent="0.25">
      <c r="A80" s="76" t="s">
        <v>206</v>
      </c>
      <c r="B80" s="76" t="s">
        <v>207</v>
      </c>
      <c r="C80" s="76" t="s">
        <v>5</v>
      </c>
      <c r="D80" s="76" t="s">
        <v>6</v>
      </c>
    </row>
    <row r="81" spans="1:4" ht="69.95" customHeight="1" x14ac:dyDescent="0.25">
      <c r="A81" s="76" t="s">
        <v>835</v>
      </c>
      <c r="B81" s="76"/>
      <c r="C81" s="76" t="s">
        <v>33</v>
      </c>
      <c r="D8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1"/>
  <sheetViews>
    <sheetView showGridLines="0" workbookViewId="0">
      <pane ySplit="4" topLeftCell="A5" activePane="bottomLeft" state="frozen"/>
      <selection activeCell="B191" sqref="B191"/>
      <selection pane="bottomLeft" activeCell="B12" sqref="B1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836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837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838</v>
      </c>
      <c r="B10" s="30"/>
      <c r="C10" s="30"/>
      <c r="D10" s="13"/>
      <c r="E10" s="14"/>
      <c r="F10" s="15"/>
      <c r="G10" s="15"/>
    </row>
    <row r="11" spans="1:8" x14ac:dyDescent="0.25">
      <c r="A11" s="12" t="s">
        <v>839</v>
      </c>
      <c r="B11" s="30" t="s">
        <v>840</v>
      </c>
      <c r="C11" s="30"/>
      <c r="D11" s="13">
        <v>41592274</v>
      </c>
      <c r="E11" s="14">
        <v>491533.33</v>
      </c>
      <c r="F11" s="15">
        <v>0.99590000000000001</v>
      </c>
      <c r="G11" s="15"/>
    </row>
    <row r="12" spans="1:8" x14ac:dyDescent="0.25">
      <c r="A12" s="16" t="s">
        <v>124</v>
      </c>
      <c r="B12" s="31"/>
      <c r="C12" s="31"/>
      <c r="D12" s="17"/>
      <c r="E12" s="18">
        <v>491533.33</v>
      </c>
      <c r="F12" s="19">
        <v>0.99590000000000001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21" t="s">
        <v>157</v>
      </c>
      <c r="B14" s="32"/>
      <c r="C14" s="32"/>
      <c r="D14" s="22"/>
      <c r="E14" s="18">
        <v>491533.33</v>
      </c>
      <c r="F14" s="19">
        <v>0.99590000000000001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161</v>
      </c>
      <c r="B16" s="30"/>
      <c r="C16" s="30"/>
      <c r="D16" s="13"/>
      <c r="E16" s="14"/>
      <c r="F16" s="15"/>
      <c r="G16" s="15"/>
    </row>
    <row r="17" spans="1:7" x14ac:dyDescent="0.25">
      <c r="A17" s="12" t="s">
        <v>162</v>
      </c>
      <c r="B17" s="30"/>
      <c r="C17" s="30"/>
      <c r="D17" s="13"/>
      <c r="E17" s="14">
        <v>2061.62</v>
      </c>
      <c r="F17" s="15">
        <v>4.1999999999999997E-3</v>
      </c>
      <c r="G17" s="15">
        <v>6.6865999999999995E-2</v>
      </c>
    </row>
    <row r="18" spans="1:7" x14ac:dyDescent="0.25">
      <c r="A18" s="16" t="s">
        <v>124</v>
      </c>
      <c r="B18" s="31"/>
      <c r="C18" s="31"/>
      <c r="D18" s="17"/>
      <c r="E18" s="18">
        <v>2061.62</v>
      </c>
      <c r="F18" s="19">
        <v>4.1999999999999997E-3</v>
      </c>
      <c r="G18" s="20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157</v>
      </c>
      <c r="B20" s="32"/>
      <c r="C20" s="32"/>
      <c r="D20" s="22"/>
      <c r="E20" s="18">
        <v>2061.62</v>
      </c>
      <c r="F20" s="19">
        <v>4.1999999999999997E-3</v>
      </c>
      <c r="G20" s="20"/>
    </row>
    <row r="21" spans="1:7" x14ac:dyDescent="0.25">
      <c r="A21" s="12" t="s">
        <v>163</v>
      </c>
      <c r="B21" s="30"/>
      <c r="C21" s="30"/>
      <c r="D21" s="13"/>
      <c r="E21" s="14">
        <v>0.37767790000000001</v>
      </c>
      <c r="F21" s="15">
        <v>0</v>
      </c>
      <c r="G21" s="15"/>
    </row>
    <row r="22" spans="1:7" x14ac:dyDescent="0.25">
      <c r="A22" s="12" t="s">
        <v>164</v>
      </c>
      <c r="B22" s="30"/>
      <c r="C22" s="30"/>
      <c r="D22" s="13"/>
      <c r="E22" s="23">
        <v>-16.7976779</v>
      </c>
      <c r="F22" s="24">
        <v>-1E-4</v>
      </c>
      <c r="G22" s="15">
        <v>6.6865999999999995E-2</v>
      </c>
    </row>
    <row r="23" spans="1:7" x14ac:dyDescent="0.25">
      <c r="A23" s="25" t="s">
        <v>165</v>
      </c>
      <c r="B23" s="33"/>
      <c r="C23" s="33"/>
      <c r="D23" s="26"/>
      <c r="E23" s="27">
        <v>493578.53</v>
      </c>
      <c r="F23" s="28">
        <v>1</v>
      </c>
      <c r="G23" s="28"/>
    </row>
    <row r="28" spans="1:7" x14ac:dyDescent="0.25">
      <c r="A28" s="1" t="s">
        <v>168</v>
      </c>
    </row>
    <row r="29" spans="1:7" x14ac:dyDescent="0.25">
      <c r="A29" s="47" t="s">
        <v>169</v>
      </c>
      <c r="B29" s="34" t="s">
        <v>118</v>
      </c>
    </row>
    <row r="30" spans="1:7" x14ac:dyDescent="0.25">
      <c r="A30" t="s">
        <v>170</v>
      </c>
    </row>
    <row r="31" spans="1:7" x14ac:dyDescent="0.25">
      <c r="A31" t="s">
        <v>171</v>
      </c>
      <c r="B31" t="s">
        <v>172</v>
      </c>
      <c r="C31" t="s">
        <v>172</v>
      </c>
    </row>
    <row r="32" spans="1:7" x14ac:dyDescent="0.25">
      <c r="B32" s="48">
        <v>45289</v>
      </c>
      <c r="C32" s="48">
        <v>45322</v>
      </c>
    </row>
    <row r="33" spans="1:5" x14ac:dyDescent="0.25">
      <c r="A33" t="s">
        <v>176</v>
      </c>
      <c r="B33">
        <v>11.7097</v>
      </c>
      <c r="C33">
        <v>11.7887</v>
      </c>
      <c r="E33" s="2"/>
    </row>
    <row r="34" spans="1:5" x14ac:dyDescent="0.25">
      <c r="A34" t="s">
        <v>177</v>
      </c>
      <c r="B34">
        <v>11.7097</v>
      </c>
      <c r="C34">
        <v>11.7887</v>
      </c>
      <c r="E34" s="2"/>
    </row>
    <row r="35" spans="1:5" x14ac:dyDescent="0.25">
      <c r="A35" t="s">
        <v>650</v>
      </c>
      <c r="B35">
        <v>11.7097</v>
      </c>
      <c r="C35">
        <v>11.7887</v>
      </c>
      <c r="E35" s="2"/>
    </row>
    <row r="36" spans="1:5" x14ac:dyDescent="0.25">
      <c r="A36" t="s">
        <v>651</v>
      </c>
      <c r="B36">
        <v>11.7097</v>
      </c>
      <c r="C36">
        <v>11.7887</v>
      </c>
      <c r="E36" s="2"/>
    </row>
    <row r="37" spans="1:5" x14ac:dyDescent="0.25">
      <c r="E37" s="2"/>
    </row>
    <row r="38" spans="1:5" x14ac:dyDescent="0.25">
      <c r="A38" t="s">
        <v>187</v>
      </c>
      <c r="B38" s="34" t="s">
        <v>118</v>
      </c>
    </row>
    <row r="39" spans="1:5" x14ac:dyDescent="0.25">
      <c r="A39" t="s">
        <v>188</v>
      </c>
      <c r="B39" s="34" t="s">
        <v>118</v>
      </c>
    </row>
    <row r="40" spans="1:5" ht="30" customHeight="1" x14ac:dyDescent="0.25">
      <c r="A40" s="47" t="s">
        <v>189</v>
      </c>
      <c r="B40" s="34" t="s">
        <v>118</v>
      </c>
    </row>
    <row r="41" spans="1:5" ht="30" customHeight="1" x14ac:dyDescent="0.25">
      <c r="A41" s="47" t="s">
        <v>190</v>
      </c>
      <c r="B41" s="34" t="s">
        <v>118</v>
      </c>
    </row>
    <row r="42" spans="1:5" x14ac:dyDescent="0.25">
      <c r="A42" t="s">
        <v>191</v>
      </c>
      <c r="B42" s="49">
        <f>+B56</f>
        <v>1.0850626065292059</v>
      </c>
    </row>
    <row r="43" spans="1:5" ht="45" customHeight="1" x14ac:dyDescent="0.25">
      <c r="A43" s="47" t="s">
        <v>192</v>
      </c>
      <c r="B43" s="34" t="s">
        <v>118</v>
      </c>
    </row>
    <row r="44" spans="1:5" ht="30" customHeight="1" x14ac:dyDescent="0.25">
      <c r="A44" s="47" t="s">
        <v>193</v>
      </c>
      <c r="B44" s="34" t="s">
        <v>118</v>
      </c>
    </row>
    <row r="45" spans="1:5" ht="30" customHeight="1" x14ac:dyDescent="0.25">
      <c r="A45" s="47" t="s">
        <v>194</v>
      </c>
      <c r="B45" s="34" t="s">
        <v>118</v>
      </c>
    </row>
    <row r="46" spans="1:5" x14ac:dyDescent="0.25">
      <c r="A46" t="s">
        <v>195</v>
      </c>
      <c r="B46" s="34" t="s">
        <v>118</v>
      </c>
    </row>
    <row r="47" spans="1:5" x14ac:dyDescent="0.25">
      <c r="A47" t="s">
        <v>196</v>
      </c>
      <c r="B47" s="34" t="s">
        <v>118</v>
      </c>
    </row>
    <row r="49" spans="1:4" x14ac:dyDescent="0.25">
      <c r="A49" t="s">
        <v>197</v>
      </c>
    </row>
    <row r="50" spans="1:4" ht="30" customHeight="1" x14ac:dyDescent="0.25">
      <c r="A50" s="55" t="s">
        <v>198</v>
      </c>
      <c r="B50" s="56" t="s">
        <v>841</v>
      </c>
    </row>
    <row r="51" spans="1:4" ht="45" customHeight="1" x14ac:dyDescent="0.25">
      <c r="A51" s="55" t="s">
        <v>200</v>
      </c>
      <c r="B51" s="56" t="s">
        <v>842</v>
      </c>
    </row>
    <row r="52" spans="1:4" x14ac:dyDescent="0.25">
      <c r="A52" s="55"/>
      <c r="B52" s="55"/>
    </row>
    <row r="53" spans="1:4" x14ac:dyDescent="0.25">
      <c r="A53" s="55" t="s">
        <v>202</v>
      </c>
      <c r="B53" s="57">
        <v>7.8248779552960199</v>
      </c>
    </row>
    <row r="54" spans="1:4" x14ac:dyDescent="0.25">
      <c r="A54" s="55"/>
      <c r="B54" s="55"/>
    </row>
    <row r="55" spans="1:4" x14ac:dyDescent="0.25">
      <c r="A55" s="55" t="s">
        <v>203</v>
      </c>
      <c r="B55" s="58">
        <v>1.0509999999999999</v>
      </c>
    </row>
    <row r="56" spans="1:4" x14ac:dyDescent="0.25">
      <c r="A56" s="55" t="s">
        <v>204</v>
      </c>
      <c r="B56" s="58">
        <v>1.0850626065292059</v>
      </c>
    </row>
    <row r="57" spans="1:4" x14ac:dyDescent="0.25">
      <c r="A57" s="55"/>
      <c r="B57" s="55"/>
    </row>
    <row r="58" spans="1:4" x14ac:dyDescent="0.25">
      <c r="A58" s="55" t="s">
        <v>205</v>
      </c>
      <c r="B58" s="59">
        <v>45322</v>
      </c>
    </row>
    <row r="60" spans="1:4" ht="69.95" customHeight="1" x14ac:dyDescent="0.25">
      <c r="A60" s="76" t="s">
        <v>206</v>
      </c>
      <c r="B60" s="76" t="s">
        <v>207</v>
      </c>
      <c r="C60" s="76" t="s">
        <v>5</v>
      </c>
      <c r="D60" s="76" t="s">
        <v>6</v>
      </c>
    </row>
    <row r="61" spans="1:4" ht="69.95" customHeight="1" x14ac:dyDescent="0.25">
      <c r="A61" s="76" t="s">
        <v>841</v>
      </c>
      <c r="B61" s="76"/>
      <c r="C61" s="76" t="s">
        <v>11</v>
      </c>
      <c r="D6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1"/>
  <sheetViews>
    <sheetView showGridLines="0" workbookViewId="0">
      <pane ySplit="4" topLeftCell="A5" activePane="bottomLeft" state="frozen"/>
      <selection activeCell="B191" sqref="B191"/>
      <selection pane="bottomLeft" activeCell="B13" sqref="B1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843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844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838</v>
      </c>
      <c r="B10" s="30"/>
      <c r="C10" s="30"/>
      <c r="D10" s="13"/>
      <c r="E10" s="14"/>
      <c r="F10" s="15"/>
      <c r="G10" s="15"/>
    </row>
    <row r="11" spans="1:8" x14ac:dyDescent="0.25">
      <c r="A11" s="12" t="s">
        <v>845</v>
      </c>
      <c r="B11" s="30" t="s">
        <v>846</v>
      </c>
      <c r="C11" s="30"/>
      <c r="D11" s="13">
        <v>50710113.002099998</v>
      </c>
      <c r="E11" s="14">
        <v>675073.31</v>
      </c>
      <c r="F11" s="15">
        <v>0.99960000000000004</v>
      </c>
      <c r="G11" s="15"/>
    </row>
    <row r="12" spans="1:8" x14ac:dyDescent="0.25">
      <c r="A12" s="16" t="s">
        <v>124</v>
      </c>
      <c r="B12" s="31"/>
      <c r="C12" s="31"/>
      <c r="D12" s="17"/>
      <c r="E12" s="18">
        <v>675073.31</v>
      </c>
      <c r="F12" s="19">
        <v>0.99960000000000004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21" t="s">
        <v>157</v>
      </c>
      <c r="B14" s="32"/>
      <c r="C14" s="32"/>
      <c r="D14" s="22"/>
      <c r="E14" s="18">
        <v>675073.31</v>
      </c>
      <c r="F14" s="19">
        <v>0.99960000000000004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161</v>
      </c>
      <c r="B16" s="30"/>
      <c r="C16" s="30"/>
      <c r="D16" s="13"/>
      <c r="E16" s="14"/>
      <c r="F16" s="15"/>
      <c r="G16" s="15"/>
    </row>
    <row r="17" spans="1:7" x14ac:dyDescent="0.25">
      <c r="A17" s="12" t="s">
        <v>162</v>
      </c>
      <c r="B17" s="30"/>
      <c r="C17" s="30"/>
      <c r="D17" s="13"/>
      <c r="E17" s="14">
        <v>435.92</v>
      </c>
      <c r="F17" s="15">
        <v>5.9999999999999995E-4</v>
      </c>
      <c r="G17" s="15">
        <v>6.6865999999999995E-2</v>
      </c>
    </row>
    <row r="18" spans="1:7" x14ac:dyDescent="0.25">
      <c r="A18" s="16" t="s">
        <v>124</v>
      </c>
      <c r="B18" s="31"/>
      <c r="C18" s="31"/>
      <c r="D18" s="17"/>
      <c r="E18" s="18">
        <v>435.92</v>
      </c>
      <c r="F18" s="19">
        <v>5.9999999999999995E-4</v>
      </c>
      <c r="G18" s="20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157</v>
      </c>
      <c r="B20" s="32"/>
      <c r="C20" s="32"/>
      <c r="D20" s="22"/>
      <c r="E20" s="18">
        <v>435.92</v>
      </c>
      <c r="F20" s="19">
        <v>5.9999999999999995E-4</v>
      </c>
      <c r="G20" s="20"/>
    </row>
    <row r="21" spans="1:7" x14ac:dyDescent="0.25">
      <c r="A21" s="12" t="s">
        <v>163</v>
      </c>
      <c r="B21" s="30"/>
      <c r="C21" s="30"/>
      <c r="D21" s="13"/>
      <c r="E21" s="14">
        <v>7.9858200000000004E-2</v>
      </c>
      <c r="F21" s="15">
        <v>0</v>
      </c>
      <c r="G21" s="15"/>
    </row>
    <row r="22" spans="1:7" x14ac:dyDescent="0.25">
      <c r="A22" s="12" t="s">
        <v>164</v>
      </c>
      <c r="B22" s="30"/>
      <c r="C22" s="30"/>
      <c r="D22" s="13"/>
      <c r="E22" s="23">
        <v>-195.41985819999999</v>
      </c>
      <c r="F22" s="24">
        <v>-2.0000000000000001E-4</v>
      </c>
      <c r="G22" s="15">
        <v>6.6865999999999995E-2</v>
      </c>
    </row>
    <row r="23" spans="1:7" x14ac:dyDescent="0.25">
      <c r="A23" s="25" t="s">
        <v>165</v>
      </c>
      <c r="B23" s="33"/>
      <c r="C23" s="33"/>
      <c r="D23" s="26"/>
      <c r="E23" s="27">
        <v>675313.89</v>
      </c>
      <c r="F23" s="28">
        <v>1</v>
      </c>
      <c r="G23" s="28"/>
    </row>
    <row r="28" spans="1:7" x14ac:dyDescent="0.25">
      <c r="A28" s="1" t="s">
        <v>168</v>
      </c>
    </row>
    <row r="29" spans="1:7" x14ac:dyDescent="0.25">
      <c r="A29" s="47" t="s">
        <v>169</v>
      </c>
      <c r="B29" s="34" t="s">
        <v>118</v>
      </c>
    </row>
    <row r="30" spans="1:7" x14ac:dyDescent="0.25">
      <c r="A30" t="s">
        <v>170</v>
      </c>
    </row>
    <row r="31" spans="1:7" x14ac:dyDescent="0.25">
      <c r="A31" t="s">
        <v>171</v>
      </c>
      <c r="B31" t="s">
        <v>172</v>
      </c>
      <c r="C31" t="s">
        <v>172</v>
      </c>
    </row>
    <row r="32" spans="1:7" x14ac:dyDescent="0.25">
      <c r="B32" s="48">
        <v>45289</v>
      </c>
      <c r="C32" s="48">
        <v>45322</v>
      </c>
    </row>
    <row r="33" spans="1:5" x14ac:dyDescent="0.25">
      <c r="A33" t="s">
        <v>176</v>
      </c>
      <c r="B33">
        <v>13.1877</v>
      </c>
      <c r="C33">
        <v>13.2797</v>
      </c>
      <c r="E33" s="2"/>
    </row>
    <row r="34" spans="1:5" x14ac:dyDescent="0.25">
      <c r="A34" t="s">
        <v>177</v>
      </c>
      <c r="B34">
        <v>13.1877</v>
      </c>
      <c r="C34">
        <v>13.2797</v>
      </c>
      <c r="E34" s="2"/>
    </row>
    <row r="35" spans="1:5" x14ac:dyDescent="0.25">
      <c r="A35" t="s">
        <v>650</v>
      </c>
      <c r="B35">
        <v>13.1877</v>
      </c>
      <c r="C35">
        <v>13.2797</v>
      </c>
      <c r="E35" s="2"/>
    </row>
    <row r="36" spans="1:5" x14ac:dyDescent="0.25">
      <c r="A36" t="s">
        <v>651</v>
      </c>
      <c r="B36">
        <v>13.1877</v>
      </c>
      <c r="C36">
        <v>13.2797</v>
      </c>
      <c r="E36" s="2"/>
    </row>
    <row r="37" spans="1:5" x14ac:dyDescent="0.25">
      <c r="E37" s="2"/>
    </row>
    <row r="38" spans="1:5" x14ac:dyDescent="0.25">
      <c r="A38" t="s">
        <v>187</v>
      </c>
      <c r="B38" s="34" t="s">
        <v>118</v>
      </c>
    </row>
    <row r="39" spans="1:5" x14ac:dyDescent="0.25">
      <c r="A39" t="s">
        <v>188</v>
      </c>
      <c r="B39" s="34" t="s">
        <v>118</v>
      </c>
    </row>
    <row r="40" spans="1:5" ht="30" customHeight="1" x14ac:dyDescent="0.25">
      <c r="A40" s="47" t="s">
        <v>189</v>
      </c>
      <c r="B40" s="34" t="s">
        <v>118</v>
      </c>
    </row>
    <row r="41" spans="1:5" ht="30" customHeight="1" x14ac:dyDescent="0.25">
      <c r="A41" s="47" t="s">
        <v>190</v>
      </c>
      <c r="B41" s="34" t="s">
        <v>118</v>
      </c>
    </row>
    <row r="42" spans="1:5" x14ac:dyDescent="0.25">
      <c r="A42" t="s">
        <v>191</v>
      </c>
      <c r="B42" s="49">
        <f>+B56</f>
        <v>5.78108239746257</v>
      </c>
    </row>
    <row r="43" spans="1:5" ht="45" customHeight="1" x14ac:dyDescent="0.25">
      <c r="A43" s="47" t="s">
        <v>192</v>
      </c>
      <c r="B43" s="34" t="s">
        <v>118</v>
      </c>
    </row>
    <row r="44" spans="1:5" ht="30" customHeight="1" x14ac:dyDescent="0.25">
      <c r="A44" s="47" t="s">
        <v>193</v>
      </c>
      <c r="B44" s="34" t="s">
        <v>118</v>
      </c>
    </row>
    <row r="45" spans="1:5" ht="30" customHeight="1" x14ac:dyDescent="0.25">
      <c r="A45" s="47" t="s">
        <v>194</v>
      </c>
      <c r="B45" s="34" t="s">
        <v>118</v>
      </c>
    </row>
    <row r="46" spans="1:5" x14ac:dyDescent="0.25">
      <c r="A46" t="s">
        <v>195</v>
      </c>
      <c r="B46" s="34" t="s">
        <v>118</v>
      </c>
    </row>
    <row r="47" spans="1:5" x14ac:dyDescent="0.25">
      <c r="A47" t="s">
        <v>196</v>
      </c>
      <c r="B47" s="34" t="s">
        <v>118</v>
      </c>
    </row>
    <row r="49" spans="1:4" x14ac:dyDescent="0.25">
      <c r="A49" t="s">
        <v>197</v>
      </c>
    </row>
    <row r="50" spans="1:4" ht="30" customHeight="1" x14ac:dyDescent="0.25">
      <c r="A50" s="55" t="s">
        <v>198</v>
      </c>
      <c r="B50" s="56" t="s">
        <v>847</v>
      </c>
    </row>
    <row r="51" spans="1:4" ht="45" customHeight="1" x14ac:dyDescent="0.25">
      <c r="A51" s="55" t="s">
        <v>200</v>
      </c>
      <c r="B51" s="56" t="s">
        <v>842</v>
      </c>
    </row>
    <row r="52" spans="1:4" x14ac:dyDescent="0.25">
      <c r="A52" s="55"/>
      <c r="B52" s="55"/>
    </row>
    <row r="53" spans="1:4" x14ac:dyDescent="0.25">
      <c r="A53" s="55" t="s">
        <v>202</v>
      </c>
      <c r="B53" s="57">
        <v>7.5652880611884399</v>
      </c>
    </row>
    <row r="54" spans="1:4" x14ac:dyDescent="0.25">
      <c r="A54" s="55"/>
      <c r="B54" s="55"/>
    </row>
    <row r="55" spans="1:4" x14ac:dyDescent="0.25">
      <c r="A55" s="55" t="s">
        <v>203</v>
      </c>
      <c r="B55" s="58">
        <v>4.7169999999999996</v>
      </c>
    </row>
    <row r="56" spans="1:4" x14ac:dyDescent="0.25">
      <c r="A56" s="55" t="s">
        <v>204</v>
      </c>
      <c r="B56" s="58">
        <v>5.78108239746257</v>
      </c>
    </row>
    <row r="57" spans="1:4" x14ac:dyDescent="0.25">
      <c r="A57" s="55"/>
      <c r="B57" s="55"/>
    </row>
    <row r="58" spans="1:4" x14ac:dyDescent="0.25">
      <c r="A58" s="55" t="s">
        <v>205</v>
      </c>
      <c r="B58" s="59">
        <v>45322</v>
      </c>
    </row>
    <row r="60" spans="1:4" ht="69.95" customHeight="1" x14ac:dyDescent="0.25">
      <c r="A60" s="76" t="s">
        <v>206</v>
      </c>
      <c r="B60" s="76" t="s">
        <v>207</v>
      </c>
      <c r="C60" s="76" t="s">
        <v>5</v>
      </c>
      <c r="D60" s="76" t="s">
        <v>6</v>
      </c>
    </row>
    <row r="61" spans="1:4" ht="69.95" customHeight="1" x14ac:dyDescent="0.25">
      <c r="A61" s="76" t="s">
        <v>847</v>
      </c>
      <c r="B61" s="76"/>
      <c r="C61" s="76" t="s">
        <v>14</v>
      </c>
      <c r="D6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77"/>
  <sheetViews>
    <sheetView showGridLines="0" workbookViewId="0">
      <pane ySplit="4" topLeftCell="A5" activePane="bottomLeft" state="frozen"/>
      <selection activeCell="B191" sqref="B191"/>
      <selection pane="bottomLeft" activeCell="B13" sqref="B1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848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849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210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437</v>
      </c>
      <c r="B12" s="30"/>
      <c r="C12" s="30"/>
      <c r="D12" s="13"/>
      <c r="E12" s="14"/>
      <c r="F12" s="15"/>
      <c r="G12" s="15"/>
    </row>
    <row r="13" spans="1:8" x14ac:dyDescent="0.25">
      <c r="A13" s="12" t="s">
        <v>534</v>
      </c>
      <c r="B13" s="30" t="s">
        <v>535</v>
      </c>
      <c r="C13" s="30" t="s">
        <v>123</v>
      </c>
      <c r="D13" s="13">
        <v>500000</v>
      </c>
      <c r="E13" s="14">
        <v>501.4</v>
      </c>
      <c r="F13" s="15">
        <v>1.1000000000000001E-3</v>
      </c>
      <c r="G13" s="15">
        <v>7.2367944704000001E-2</v>
      </c>
    </row>
    <row r="14" spans="1:8" x14ac:dyDescent="0.25">
      <c r="A14" s="16" t="s">
        <v>124</v>
      </c>
      <c r="B14" s="31"/>
      <c r="C14" s="31"/>
      <c r="D14" s="17"/>
      <c r="E14" s="18">
        <v>501.4</v>
      </c>
      <c r="F14" s="19">
        <v>1.1000000000000001E-3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291</v>
      </c>
      <c r="B17" s="30"/>
      <c r="C17" s="30"/>
      <c r="D17" s="13"/>
      <c r="E17" s="14"/>
      <c r="F17" s="15"/>
      <c r="G17" s="15"/>
    </row>
    <row r="18" spans="1:7" x14ac:dyDescent="0.25">
      <c r="A18" s="16" t="s">
        <v>124</v>
      </c>
      <c r="B18" s="30"/>
      <c r="C18" s="30"/>
      <c r="D18" s="13"/>
      <c r="E18" s="35" t="s">
        <v>118</v>
      </c>
      <c r="F18" s="36" t="s">
        <v>118</v>
      </c>
      <c r="G18" s="15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16" t="s">
        <v>292</v>
      </c>
      <c r="B20" s="30"/>
      <c r="C20" s="30"/>
      <c r="D20" s="13"/>
      <c r="E20" s="14"/>
      <c r="F20" s="15"/>
      <c r="G20" s="15"/>
    </row>
    <row r="21" spans="1:7" x14ac:dyDescent="0.25">
      <c r="A21" s="16" t="s">
        <v>124</v>
      </c>
      <c r="B21" s="30"/>
      <c r="C21" s="30"/>
      <c r="D21" s="13"/>
      <c r="E21" s="35" t="s">
        <v>118</v>
      </c>
      <c r="F21" s="36" t="s">
        <v>118</v>
      </c>
      <c r="G21" s="15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21" t="s">
        <v>157</v>
      </c>
      <c r="B23" s="32"/>
      <c r="C23" s="32"/>
      <c r="D23" s="22"/>
      <c r="E23" s="18">
        <v>501.4</v>
      </c>
      <c r="F23" s="19">
        <v>1.1000000000000001E-3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838</v>
      </c>
      <c r="B26" s="30"/>
      <c r="C26" s="30"/>
      <c r="D26" s="13"/>
      <c r="E26" s="14"/>
      <c r="F26" s="15"/>
      <c r="G26" s="15"/>
    </row>
    <row r="27" spans="1:7" x14ac:dyDescent="0.25">
      <c r="A27" s="12" t="s">
        <v>850</v>
      </c>
      <c r="B27" s="30" t="s">
        <v>851</v>
      </c>
      <c r="C27" s="30"/>
      <c r="D27" s="13">
        <v>37555148.999999993</v>
      </c>
      <c r="E27" s="14">
        <v>445967.39</v>
      </c>
      <c r="F27" s="15">
        <v>0.99660000000000004</v>
      </c>
      <c r="G27" s="15"/>
    </row>
    <row r="28" spans="1:7" x14ac:dyDescent="0.25">
      <c r="A28" s="16" t="s">
        <v>124</v>
      </c>
      <c r="B28" s="31"/>
      <c r="C28" s="31"/>
      <c r="D28" s="17"/>
      <c r="E28" s="18">
        <v>445967.39</v>
      </c>
      <c r="F28" s="19">
        <v>0.99660000000000004</v>
      </c>
      <c r="G28" s="20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21" t="s">
        <v>157</v>
      </c>
      <c r="B30" s="32"/>
      <c r="C30" s="32"/>
      <c r="D30" s="22"/>
      <c r="E30" s="18">
        <v>445967.39</v>
      </c>
      <c r="F30" s="19">
        <v>0.99660000000000004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161</v>
      </c>
      <c r="B32" s="30"/>
      <c r="C32" s="30"/>
      <c r="D32" s="13"/>
      <c r="E32" s="14"/>
      <c r="F32" s="15"/>
      <c r="G32" s="15"/>
    </row>
    <row r="33" spans="1:7" x14ac:dyDescent="0.25">
      <c r="A33" s="12" t="s">
        <v>162</v>
      </c>
      <c r="B33" s="30"/>
      <c r="C33" s="30"/>
      <c r="D33" s="13"/>
      <c r="E33" s="14">
        <v>991.82</v>
      </c>
      <c r="F33" s="15">
        <v>2.2000000000000001E-3</v>
      </c>
      <c r="G33" s="15">
        <v>6.6865999999999995E-2</v>
      </c>
    </row>
    <row r="34" spans="1:7" x14ac:dyDescent="0.25">
      <c r="A34" s="16" t="s">
        <v>124</v>
      </c>
      <c r="B34" s="31"/>
      <c r="C34" s="31"/>
      <c r="D34" s="17"/>
      <c r="E34" s="18">
        <v>991.82</v>
      </c>
      <c r="F34" s="19">
        <v>2.2000000000000001E-3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21" t="s">
        <v>157</v>
      </c>
      <c r="B36" s="32"/>
      <c r="C36" s="32"/>
      <c r="D36" s="22"/>
      <c r="E36" s="18">
        <v>991.82</v>
      </c>
      <c r="F36" s="19">
        <v>2.2000000000000001E-3</v>
      </c>
      <c r="G36" s="20"/>
    </row>
    <row r="37" spans="1:7" x14ac:dyDescent="0.25">
      <c r="A37" s="12" t="s">
        <v>163</v>
      </c>
      <c r="B37" s="30"/>
      <c r="C37" s="30"/>
      <c r="D37" s="13"/>
      <c r="E37" s="14">
        <v>10.5383624</v>
      </c>
      <c r="F37" s="15">
        <v>2.3E-5</v>
      </c>
      <c r="G37" s="15"/>
    </row>
    <row r="38" spans="1:7" x14ac:dyDescent="0.25">
      <c r="A38" s="12" t="s">
        <v>164</v>
      </c>
      <c r="B38" s="30"/>
      <c r="C38" s="30"/>
      <c r="D38" s="13"/>
      <c r="E38" s="14">
        <v>1.4516376</v>
      </c>
      <c r="F38" s="15">
        <v>7.7000000000000001E-5</v>
      </c>
      <c r="G38" s="15">
        <v>6.6865999999999995E-2</v>
      </c>
    </row>
    <row r="39" spans="1:7" x14ac:dyDescent="0.25">
      <c r="A39" s="25" t="s">
        <v>165</v>
      </c>
      <c r="B39" s="33"/>
      <c r="C39" s="33"/>
      <c r="D39" s="26"/>
      <c r="E39" s="27">
        <v>447472.6</v>
      </c>
      <c r="F39" s="28">
        <v>1</v>
      </c>
      <c r="G39" s="28"/>
    </row>
    <row r="41" spans="1:7" x14ac:dyDescent="0.25">
      <c r="A41" s="1" t="s">
        <v>167</v>
      </c>
    </row>
    <row r="44" spans="1:7" x14ac:dyDescent="0.25">
      <c r="A44" s="1" t="s">
        <v>168</v>
      </c>
    </row>
    <row r="45" spans="1:7" x14ac:dyDescent="0.25">
      <c r="A45" s="47" t="s">
        <v>169</v>
      </c>
      <c r="B45" s="34" t="s">
        <v>118</v>
      </c>
    </row>
    <row r="46" spans="1:7" x14ac:dyDescent="0.25">
      <c r="A46" t="s">
        <v>170</v>
      </c>
    </row>
    <row r="47" spans="1:7" x14ac:dyDescent="0.25">
      <c r="A47" t="s">
        <v>171</v>
      </c>
      <c r="B47" t="s">
        <v>172</v>
      </c>
      <c r="C47" t="s">
        <v>172</v>
      </c>
    </row>
    <row r="48" spans="1:7" x14ac:dyDescent="0.25">
      <c r="B48" s="48">
        <v>45289</v>
      </c>
      <c r="C48" s="48">
        <v>45322</v>
      </c>
    </row>
    <row r="49" spans="1:5" x14ac:dyDescent="0.25">
      <c r="A49" t="s">
        <v>176</v>
      </c>
      <c r="B49">
        <v>11.775600000000001</v>
      </c>
      <c r="C49">
        <v>11.8515</v>
      </c>
      <c r="E49" s="2"/>
    </row>
    <row r="50" spans="1:5" x14ac:dyDescent="0.25">
      <c r="A50" t="s">
        <v>177</v>
      </c>
      <c r="B50">
        <v>11.775600000000001</v>
      </c>
      <c r="C50">
        <v>11.8515</v>
      </c>
      <c r="E50" s="2"/>
    </row>
    <row r="51" spans="1:5" x14ac:dyDescent="0.25">
      <c r="A51" t="s">
        <v>650</v>
      </c>
      <c r="B51">
        <v>11.775600000000001</v>
      </c>
      <c r="C51">
        <v>11.8515</v>
      </c>
      <c r="E51" s="2"/>
    </row>
    <row r="52" spans="1:5" x14ac:dyDescent="0.25">
      <c r="A52" t="s">
        <v>651</v>
      </c>
      <c r="B52">
        <v>11.775600000000001</v>
      </c>
      <c r="C52">
        <v>11.8515</v>
      </c>
      <c r="E52" s="2"/>
    </row>
    <row r="53" spans="1:5" x14ac:dyDescent="0.25">
      <c r="E53" s="2"/>
    </row>
    <row r="54" spans="1:5" x14ac:dyDescent="0.25">
      <c r="A54" t="s">
        <v>187</v>
      </c>
      <c r="B54" s="34" t="s">
        <v>118</v>
      </c>
    </row>
    <row r="55" spans="1:5" x14ac:dyDescent="0.25">
      <c r="A55" t="s">
        <v>188</v>
      </c>
      <c r="B55" s="34" t="s">
        <v>118</v>
      </c>
    </row>
    <row r="56" spans="1:5" ht="30" customHeight="1" x14ac:dyDescent="0.25">
      <c r="A56" s="47" t="s">
        <v>189</v>
      </c>
      <c r="B56" s="34" t="s">
        <v>118</v>
      </c>
    </row>
    <row r="57" spans="1:5" ht="30" customHeight="1" x14ac:dyDescent="0.25">
      <c r="A57" s="47" t="s">
        <v>190</v>
      </c>
      <c r="B57" s="34" t="s">
        <v>118</v>
      </c>
    </row>
    <row r="58" spans="1:5" x14ac:dyDescent="0.25">
      <c r="A58" t="s">
        <v>191</v>
      </c>
      <c r="B58" s="49">
        <f>+B72</f>
        <v>6.9523363107090574</v>
      </c>
    </row>
    <row r="59" spans="1:5" ht="45" customHeight="1" x14ac:dyDescent="0.25">
      <c r="A59" s="47" t="s">
        <v>192</v>
      </c>
      <c r="B59" s="34" t="s">
        <v>118</v>
      </c>
    </row>
    <row r="60" spans="1:5" ht="30" customHeight="1" x14ac:dyDescent="0.25">
      <c r="A60" s="47" t="s">
        <v>193</v>
      </c>
      <c r="B60" s="34" t="s">
        <v>118</v>
      </c>
    </row>
    <row r="61" spans="1:5" ht="30" customHeight="1" x14ac:dyDescent="0.25">
      <c r="A61" s="47" t="s">
        <v>194</v>
      </c>
      <c r="B61" s="34" t="s">
        <v>118</v>
      </c>
    </row>
    <row r="62" spans="1:5" x14ac:dyDescent="0.25">
      <c r="A62" t="s">
        <v>195</v>
      </c>
      <c r="B62" s="34" t="s">
        <v>118</v>
      </c>
    </row>
    <row r="63" spans="1:5" x14ac:dyDescent="0.25">
      <c r="A63" t="s">
        <v>196</v>
      </c>
      <c r="B63" s="34" t="s">
        <v>118</v>
      </c>
    </row>
    <row r="65" spans="1:4" x14ac:dyDescent="0.25">
      <c r="A65" t="s">
        <v>197</v>
      </c>
    </row>
    <row r="66" spans="1:4" ht="30" customHeight="1" x14ac:dyDescent="0.25">
      <c r="A66" s="55" t="s">
        <v>198</v>
      </c>
      <c r="B66" s="56" t="s">
        <v>852</v>
      </c>
    </row>
    <row r="67" spans="1:4" ht="45" customHeight="1" x14ac:dyDescent="0.25">
      <c r="A67" s="55" t="s">
        <v>200</v>
      </c>
      <c r="B67" s="56" t="s">
        <v>842</v>
      </c>
    </row>
    <row r="68" spans="1:4" x14ac:dyDescent="0.25">
      <c r="A68" s="55"/>
      <c r="B68" s="55"/>
    </row>
    <row r="69" spans="1:4" x14ac:dyDescent="0.25">
      <c r="A69" s="55" t="s">
        <v>202</v>
      </c>
      <c r="B69" s="57">
        <v>7.5851100057989269</v>
      </c>
    </row>
    <row r="70" spans="1:4" x14ac:dyDescent="0.25">
      <c r="A70" s="55"/>
      <c r="B70" s="55"/>
    </row>
    <row r="71" spans="1:4" x14ac:dyDescent="0.25">
      <c r="A71" s="55" t="s">
        <v>203</v>
      </c>
      <c r="B71" s="58">
        <v>5.5117000000000003</v>
      </c>
    </row>
    <row r="72" spans="1:4" x14ac:dyDescent="0.25">
      <c r="A72" s="55" t="s">
        <v>204</v>
      </c>
      <c r="B72" s="58">
        <v>6.9523363107090574</v>
      </c>
    </row>
    <row r="73" spans="1:4" x14ac:dyDescent="0.25">
      <c r="A73" s="55"/>
      <c r="B73" s="55"/>
    </row>
    <row r="74" spans="1:4" x14ac:dyDescent="0.25">
      <c r="A74" s="55" t="s">
        <v>205</v>
      </c>
      <c r="B74" s="59">
        <v>45322</v>
      </c>
    </row>
    <row r="76" spans="1:4" ht="69.95" customHeight="1" x14ac:dyDescent="0.25">
      <c r="A76" s="76" t="s">
        <v>206</v>
      </c>
      <c r="B76" s="76" t="s">
        <v>207</v>
      </c>
      <c r="C76" s="76" t="s">
        <v>5</v>
      </c>
      <c r="D76" s="76" t="s">
        <v>6</v>
      </c>
    </row>
    <row r="77" spans="1:4" ht="69.95" customHeight="1" x14ac:dyDescent="0.25">
      <c r="A77" s="76" t="s">
        <v>852</v>
      </c>
      <c r="B77" s="76"/>
      <c r="C77" s="76" t="s">
        <v>16</v>
      </c>
      <c r="D7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1"/>
  <sheetViews>
    <sheetView showGridLines="0" workbookViewId="0">
      <pane ySplit="4" topLeftCell="A25" activePane="bottomLeft" state="frozen"/>
      <selection activeCell="B191" sqref="B191"/>
      <selection pane="bottomLeft" activeCell="B32" sqref="B3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853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854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838</v>
      </c>
      <c r="B10" s="30"/>
      <c r="C10" s="30"/>
      <c r="D10" s="13"/>
      <c r="E10" s="14"/>
      <c r="F10" s="15"/>
      <c r="G10" s="15"/>
    </row>
    <row r="11" spans="1:8" x14ac:dyDescent="0.25">
      <c r="A11" s="12" t="s">
        <v>855</v>
      </c>
      <c r="B11" s="30" t="s">
        <v>856</v>
      </c>
      <c r="C11" s="30"/>
      <c r="D11" s="13">
        <v>38062584</v>
      </c>
      <c r="E11" s="14">
        <v>422608.87</v>
      </c>
      <c r="F11" s="15">
        <v>0.99729999999999996</v>
      </c>
      <c r="G11" s="15"/>
    </row>
    <row r="12" spans="1:8" x14ac:dyDescent="0.25">
      <c r="A12" s="16" t="s">
        <v>124</v>
      </c>
      <c r="B12" s="31"/>
      <c r="C12" s="31"/>
      <c r="D12" s="17"/>
      <c r="E12" s="18">
        <v>422608.87</v>
      </c>
      <c r="F12" s="19">
        <v>0.99729999999999996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21" t="s">
        <v>157</v>
      </c>
      <c r="B14" s="32"/>
      <c r="C14" s="32"/>
      <c r="D14" s="22"/>
      <c r="E14" s="18">
        <v>422608.87</v>
      </c>
      <c r="F14" s="19">
        <v>0.99729999999999996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161</v>
      </c>
      <c r="B16" s="30"/>
      <c r="C16" s="30"/>
      <c r="D16" s="13"/>
      <c r="E16" s="14"/>
      <c r="F16" s="15"/>
      <c r="G16" s="15"/>
    </row>
    <row r="17" spans="1:7" x14ac:dyDescent="0.25">
      <c r="A17" s="12" t="s">
        <v>162</v>
      </c>
      <c r="B17" s="30"/>
      <c r="C17" s="30"/>
      <c r="D17" s="13"/>
      <c r="E17" s="14">
        <v>1044.81</v>
      </c>
      <c r="F17" s="15">
        <v>2.5000000000000001E-3</v>
      </c>
      <c r="G17" s="15">
        <v>6.6865999999999995E-2</v>
      </c>
    </row>
    <row r="18" spans="1:7" x14ac:dyDescent="0.25">
      <c r="A18" s="16" t="s">
        <v>124</v>
      </c>
      <c r="B18" s="31"/>
      <c r="C18" s="31"/>
      <c r="D18" s="17"/>
      <c r="E18" s="18">
        <v>1044.81</v>
      </c>
      <c r="F18" s="19">
        <v>2.5000000000000001E-3</v>
      </c>
      <c r="G18" s="20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157</v>
      </c>
      <c r="B20" s="32"/>
      <c r="C20" s="32"/>
      <c r="D20" s="22"/>
      <c r="E20" s="18">
        <v>1044.81</v>
      </c>
      <c r="F20" s="19">
        <v>2.5000000000000001E-3</v>
      </c>
      <c r="G20" s="20"/>
    </row>
    <row r="21" spans="1:7" x14ac:dyDescent="0.25">
      <c r="A21" s="12" t="s">
        <v>163</v>
      </c>
      <c r="B21" s="30"/>
      <c r="C21" s="30"/>
      <c r="D21" s="13"/>
      <c r="E21" s="14">
        <v>0.1914032</v>
      </c>
      <c r="F21" s="15">
        <v>0</v>
      </c>
      <c r="G21" s="15"/>
    </row>
    <row r="22" spans="1:7" x14ac:dyDescent="0.25">
      <c r="A22" s="12" t="s">
        <v>164</v>
      </c>
      <c r="B22" s="30"/>
      <c r="C22" s="30"/>
      <c r="D22" s="13"/>
      <c r="E22" s="14">
        <v>115.1285968</v>
      </c>
      <c r="F22" s="15">
        <v>2.0000000000000001E-4</v>
      </c>
      <c r="G22" s="15">
        <v>6.6865999999999995E-2</v>
      </c>
    </row>
    <row r="23" spans="1:7" x14ac:dyDescent="0.25">
      <c r="A23" s="25" t="s">
        <v>165</v>
      </c>
      <c r="B23" s="33"/>
      <c r="C23" s="33"/>
      <c r="D23" s="26"/>
      <c r="E23" s="27">
        <v>423769</v>
      </c>
      <c r="F23" s="28">
        <v>1</v>
      </c>
      <c r="G23" s="28"/>
    </row>
    <row r="28" spans="1:7" x14ac:dyDescent="0.25">
      <c r="A28" s="1" t="s">
        <v>168</v>
      </c>
    </row>
    <row r="29" spans="1:7" x14ac:dyDescent="0.25">
      <c r="A29" s="47" t="s">
        <v>169</v>
      </c>
      <c r="B29" s="34" t="s">
        <v>118</v>
      </c>
    </row>
    <row r="30" spans="1:7" x14ac:dyDescent="0.25">
      <c r="A30" t="s">
        <v>170</v>
      </c>
    </row>
    <row r="31" spans="1:7" x14ac:dyDescent="0.25">
      <c r="A31" t="s">
        <v>171</v>
      </c>
      <c r="B31" t="s">
        <v>172</v>
      </c>
      <c r="C31" t="s">
        <v>172</v>
      </c>
    </row>
    <row r="32" spans="1:7" x14ac:dyDescent="0.25">
      <c r="B32" s="48">
        <v>45289</v>
      </c>
      <c r="C32" s="48">
        <v>45322</v>
      </c>
    </row>
    <row r="33" spans="1:5" x14ac:dyDescent="0.25">
      <c r="A33" t="s">
        <v>176</v>
      </c>
      <c r="B33">
        <v>11.068</v>
      </c>
      <c r="C33">
        <v>11.0846</v>
      </c>
      <c r="E33" s="2"/>
    </row>
    <row r="34" spans="1:5" x14ac:dyDescent="0.25">
      <c r="A34" t="s">
        <v>177</v>
      </c>
      <c r="B34">
        <v>11.068</v>
      </c>
      <c r="C34">
        <v>11.0846</v>
      </c>
      <c r="E34" s="2"/>
    </row>
    <row r="35" spans="1:5" x14ac:dyDescent="0.25">
      <c r="A35" t="s">
        <v>650</v>
      </c>
      <c r="B35">
        <v>11.068</v>
      </c>
      <c r="C35">
        <v>11.0846</v>
      </c>
      <c r="E35" s="2"/>
    </row>
    <row r="36" spans="1:5" x14ac:dyDescent="0.25">
      <c r="A36" t="s">
        <v>651</v>
      </c>
      <c r="B36">
        <v>11.068</v>
      </c>
      <c r="C36">
        <v>11.0846</v>
      </c>
      <c r="E36" s="2"/>
    </row>
    <row r="37" spans="1:5" x14ac:dyDescent="0.25">
      <c r="E37" s="2"/>
    </row>
    <row r="38" spans="1:5" x14ac:dyDescent="0.25">
      <c r="A38" t="s">
        <v>187</v>
      </c>
      <c r="B38" s="34" t="s">
        <v>118</v>
      </c>
    </row>
    <row r="39" spans="1:5" x14ac:dyDescent="0.25">
      <c r="A39" t="s">
        <v>188</v>
      </c>
      <c r="B39" s="34" t="s">
        <v>118</v>
      </c>
    </row>
    <row r="40" spans="1:5" ht="30" customHeight="1" x14ac:dyDescent="0.25">
      <c r="A40" s="47" t="s">
        <v>189</v>
      </c>
      <c r="B40" s="34" t="s">
        <v>118</v>
      </c>
    </row>
    <row r="41" spans="1:5" ht="30" customHeight="1" x14ac:dyDescent="0.25">
      <c r="A41" s="47" t="s">
        <v>190</v>
      </c>
      <c r="B41" s="34" t="s">
        <v>118</v>
      </c>
    </row>
    <row r="42" spans="1:5" x14ac:dyDescent="0.25">
      <c r="A42" t="s">
        <v>191</v>
      </c>
      <c r="B42" s="49">
        <f>+B56</f>
        <v>7.9657669560870721</v>
      </c>
    </row>
    <row r="43" spans="1:5" ht="45" customHeight="1" x14ac:dyDescent="0.25">
      <c r="A43" s="47" t="s">
        <v>192</v>
      </c>
      <c r="B43" s="34" t="s">
        <v>118</v>
      </c>
    </row>
    <row r="44" spans="1:5" ht="30" customHeight="1" x14ac:dyDescent="0.25">
      <c r="A44" s="47" t="s">
        <v>193</v>
      </c>
      <c r="B44" s="34" t="s">
        <v>118</v>
      </c>
    </row>
    <row r="45" spans="1:5" ht="30" customHeight="1" x14ac:dyDescent="0.25">
      <c r="A45" s="47" t="s">
        <v>194</v>
      </c>
      <c r="B45" s="34" t="s">
        <v>118</v>
      </c>
    </row>
    <row r="46" spans="1:5" x14ac:dyDescent="0.25">
      <c r="A46" t="s">
        <v>195</v>
      </c>
      <c r="B46" s="34" t="s">
        <v>118</v>
      </c>
    </row>
    <row r="47" spans="1:5" x14ac:dyDescent="0.25">
      <c r="A47" t="s">
        <v>196</v>
      </c>
      <c r="B47" s="34" t="s">
        <v>118</v>
      </c>
    </row>
    <row r="49" spans="1:4" x14ac:dyDescent="0.25">
      <c r="A49" t="s">
        <v>197</v>
      </c>
    </row>
    <row r="50" spans="1:4" ht="30" customHeight="1" x14ac:dyDescent="0.25">
      <c r="A50" s="55" t="s">
        <v>198</v>
      </c>
      <c r="B50" s="56" t="s">
        <v>857</v>
      </c>
    </row>
    <row r="51" spans="1:4" ht="45" customHeight="1" x14ac:dyDescent="0.25">
      <c r="A51" s="55" t="s">
        <v>200</v>
      </c>
      <c r="B51" s="56" t="s">
        <v>842</v>
      </c>
    </row>
    <row r="52" spans="1:4" x14ac:dyDescent="0.25">
      <c r="A52" s="55"/>
      <c r="B52" s="55"/>
    </row>
    <row r="53" spans="1:4" x14ac:dyDescent="0.25">
      <c r="A53" s="55" t="s">
        <v>202</v>
      </c>
      <c r="B53" s="57">
        <v>7.5643996326052658</v>
      </c>
    </row>
    <row r="54" spans="1:4" x14ac:dyDescent="0.25">
      <c r="A54" s="55"/>
      <c r="B54" s="55"/>
    </row>
    <row r="55" spans="1:4" x14ac:dyDescent="0.25">
      <c r="A55" s="55" t="s">
        <v>203</v>
      </c>
      <c r="B55" s="58">
        <v>6.1275000000000004</v>
      </c>
    </row>
    <row r="56" spans="1:4" x14ac:dyDescent="0.25">
      <c r="A56" s="55" t="s">
        <v>204</v>
      </c>
      <c r="B56" s="58">
        <v>7.9657669560870721</v>
      </c>
    </row>
    <row r="57" spans="1:4" x14ac:dyDescent="0.25">
      <c r="A57" s="55"/>
      <c r="B57" s="55"/>
    </row>
    <row r="58" spans="1:4" x14ac:dyDescent="0.25">
      <c r="A58" s="55" t="s">
        <v>205</v>
      </c>
      <c r="B58" s="59">
        <v>45322</v>
      </c>
    </row>
    <row r="60" spans="1:4" ht="69.95" customHeight="1" x14ac:dyDescent="0.25">
      <c r="A60" s="76" t="s">
        <v>206</v>
      </c>
      <c r="B60" s="76" t="s">
        <v>207</v>
      </c>
      <c r="C60" s="76" t="s">
        <v>5</v>
      </c>
      <c r="D60" s="76" t="s">
        <v>6</v>
      </c>
    </row>
    <row r="61" spans="1:4" ht="69.95" customHeight="1" x14ac:dyDescent="0.25">
      <c r="A61" s="76" t="s">
        <v>858</v>
      </c>
      <c r="B61" s="76"/>
      <c r="C61" s="76" t="s">
        <v>18</v>
      </c>
      <c r="D6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7"/>
  <sheetViews>
    <sheetView showGridLines="0" workbookViewId="0">
      <pane ySplit="4" topLeftCell="A51" activePane="bottomLeft" state="frozen"/>
      <selection activeCell="B191" sqref="B191"/>
      <selection pane="bottomLeft" activeCell="B58" sqref="B58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859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860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210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437</v>
      </c>
      <c r="B12" s="30"/>
      <c r="C12" s="30"/>
      <c r="D12" s="13"/>
      <c r="E12" s="14"/>
      <c r="F12" s="15"/>
      <c r="G12" s="15"/>
    </row>
    <row r="13" spans="1:8" x14ac:dyDescent="0.25">
      <c r="A13" s="12" t="s">
        <v>630</v>
      </c>
      <c r="B13" s="30" t="s">
        <v>631</v>
      </c>
      <c r="C13" s="30" t="s">
        <v>123</v>
      </c>
      <c r="D13" s="13">
        <v>1000000</v>
      </c>
      <c r="E13" s="14">
        <v>1005.42</v>
      </c>
      <c r="F13" s="15">
        <v>5.0000000000000001E-3</v>
      </c>
      <c r="G13" s="15">
        <v>7.3058769110000005E-2</v>
      </c>
    </row>
    <row r="14" spans="1:8" x14ac:dyDescent="0.25">
      <c r="A14" s="16" t="s">
        <v>124</v>
      </c>
      <c r="B14" s="31"/>
      <c r="C14" s="31"/>
      <c r="D14" s="17"/>
      <c r="E14" s="18">
        <v>1005.42</v>
      </c>
      <c r="F14" s="19">
        <v>5.0000000000000001E-3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291</v>
      </c>
      <c r="B17" s="30"/>
      <c r="C17" s="30"/>
      <c r="D17" s="13"/>
      <c r="E17" s="14"/>
      <c r="F17" s="15"/>
      <c r="G17" s="15"/>
    </row>
    <row r="18" spans="1:7" x14ac:dyDescent="0.25">
      <c r="A18" s="16" t="s">
        <v>124</v>
      </c>
      <c r="B18" s="30"/>
      <c r="C18" s="30"/>
      <c r="D18" s="13"/>
      <c r="E18" s="35" t="s">
        <v>118</v>
      </c>
      <c r="F18" s="36" t="s">
        <v>118</v>
      </c>
      <c r="G18" s="15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16" t="s">
        <v>292</v>
      </c>
      <c r="B20" s="30"/>
      <c r="C20" s="30"/>
      <c r="D20" s="13"/>
      <c r="E20" s="14"/>
      <c r="F20" s="15"/>
      <c r="G20" s="15"/>
    </row>
    <row r="21" spans="1:7" x14ac:dyDescent="0.25">
      <c r="A21" s="16" t="s">
        <v>124</v>
      </c>
      <c r="B21" s="30"/>
      <c r="C21" s="30"/>
      <c r="D21" s="13"/>
      <c r="E21" s="35" t="s">
        <v>118</v>
      </c>
      <c r="F21" s="36" t="s">
        <v>118</v>
      </c>
      <c r="G21" s="15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21" t="s">
        <v>157</v>
      </c>
      <c r="B23" s="32"/>
      <c r="C23" s="32"/>
      <c r="D23" s="22"/>
      <c r="E23" s="18">
        <v>1005.42</v>
      </c>
      <c r="F23" s="19">
        <v>5.0000000000000001E-3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838</v>
      </c>
      <c r="B26" s="30"/>
      <c r="C26" s="30"/>
      <c r="D26" s="13"/>
      <c r="E26" s="14"/>
      <c r="F26" s="15"/>
      <c r="G26" s="15"/>
    </row>
    <row r="27" spans="1:7" x14ac:dyDescent="0.25">
      <c r="A27" s="12" t="s">
        <v>861</v>
      </c>
      <c r="B27" s="30" t="s">
        <v>862</v>
      </c>
      <c r="C27" s="30"/>
      <c r="D27" s="13">
        <v>18218899</v>
      </c>
      <c r="E27" s="14">
        <v>197651.37</v>
      </c>
      <c r="F27" s="15">
        <v>0.99050000000000005</v>
      </c>
      <c r="G27" s="15"/>
    </row>
    <row r="28" spans="1:7" x14ac:dyDescent="0.25">
      <c r="A28" s="16" t="s">
        <v>124</v>
      </c>
      <c r="B28" s="31"/>
      <c r="C28" s="31"/>
      <c r="D28" s="17"/>
      <c r="E28" s="18">
        <v>197651.37</v>
      </c>
      <c r="F28" s="19">
        <v>0.99050000000000005</v>
      </c>
      <c r="G28" s="20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21" t="s">
        <v>157</v>
      </c>
      <c r="B30" s="32"/>
      <c r="C30" s="32"/>
      <c r="D30" s="22"/>
      <c r="E30" s="18">
        <v>197651.37</v>
      </c>
      <c r="F30" s="19">
        <v>0.99050000000000005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161</v>
      </c>
      <c r="B32" s="30"/>
      <c r="C32" s="30"/>
      <c r="D32" s="13"/>
      <c r="E32" s="14"/>
      <c r="F32" s="15"/>
      <c r="G32" s="15"/>
    </row>
    <row r="33" spans="1:7" x14ac:dyDescent="0.25">
      <c r="A33" s="12" t="s">
        <v>162</v>
      </c>
      <c r="B33" s="30"/>
      <c r="C33" s="30"/>
      <c r="D33" s="13"/>
      <c r="E33" s="14">
        <v>936.83</v>
      </c>
      <c r="F33" s="15">
        <v>4.7000000000000002E-3</v>
      </c>
      <c r="G33" s="15">
        <v>6.6865999999999995E-2</v>
      </c>
    </row>
    <row r="34" spans="1:7" x14ac:dyDescent="0.25">
      <c r="A34" s="16" t="s">
        <v>124</v>
      </c>
      <c r="B34" s="31"/>
      <c r="C34" s="31"/>
      <c r="D34" s="17"/>
      <c r="E34" s="18">
        <v>936.83</v>
      </c>
      <c r="F34" s="19">
        <v>4.7000000000000002E-3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21" t="s">
        <v>157</v>
      </c>
      <c r="B36" s="32"/>
      <c r="C36" s="32"/>
      <c r="D36" s="22"/>
      <c r="E36" s="18">
        <v>936.83</v>
      </c>
      <c r="F36" s="19">
        <v>4.7000000000000002E-3</v>
      </c>
      <c r="G36" s="20"/>
    </row>
    <row r="37" spans="1:7" x14ac:dyDescent="0.25">
      <c r="A37" s="12" t="s">
        <v>163</v>
      </c>
      <c r="B37" s="30"/>
      <c r="C37" s="30"/>
      <c r="D37" s="13"/>
      <c r="E37" s="14">
        <v>35.463288499999997</v>
      </c>
      <c r="F37" s="15">
        <v>1.7699999999999999E-4</v>
      </c>
      <c r="G37" s="15"/>
    </row>
    <row r="38" spans="1:7" x14ac:dyDescent="0.25">
      <c r="A38" s="12" t="s">
        <v>164</v>
      </c>
      <c r="B38" s="30"/>
      <c r="C38" s="30"/>
      <c r="D38" s="13"/>
      <c r="E38" s="23">
        <v>-90.523288500000007</v>
      </c>
      <c r="F38" s="24">
        <v>-3.77E-4</v>
      </c>
      <c r="G38" s="15">
        <v>6.6865999999999995E-2</v>
      </c>
    </row>
    <row r="39" spans="1:7" x14ac:dyDescent="0.25">
      <c r="A39" s="25" t="s">
        <v>165</v>
      </c>
      <c r="B39" s="33"/>
      <c r="C39" s="33"/>
      <c r="D39" s="26"/>
      <c r="E39" s="27">
        <v>199538.56</v>
      </c>
      <c r="F39" s="28">
        <v>1</v>
      </c>
      <c r="G39" s="28"/>
    </row>
    <row r="41" spans="1:7" x14ac:dyDescent="0.25">
      <c r="A41" s="1" t="s">
        <v>167</v>
      </c>
    </row>
    <row r="44" spans="1:7" x14ac:dyDescent="0.25">
      <c r="A44" s="1" t="s">
        <v>168</v>
      </c>
    </row>
    <row r="45" spans="1:7" x14ac:dyDescent="0.25">
      <c r="A45" s="47" t="s">
        <v>169</v>
      </c>
      <c r="B45" s="34" t="s">
        <v>118</v>
      </c>
    </row>
    <row r="46" spans="1:7" x14ac:dyDescent="0.25">
      <c r="A46" t="s">
        <v>170</v>
      </c>
    </row>
    <row r="47" spans="1:7" x14ac:dyDescent="0.25">
      <c r="A47" t="s">
        <v>171</v>
      </c>
      <c r="B47" t="s">
        <v>172</v>
      </c>
      <c r="C47" t="s">
        <v>172</v>
      </c>
    </row>
    <row r="48" spans="1:7" x14ac:dyDescent="0.25">
      <c r="B48" s="48">
        <v>45289</v>
      </c>
      <c r="C48" s="48">
        <v>45322</v>
      </c>
    </row>
    <row r="49" spans="1:5" x14ac:dyDescent="0.25">
      <c r="A49" t="s">
        <v>687</v>
      </c>
      <c r="B49">
        <v>10.7597</v>
      </c>
      <c r="C49">
        <v>10.8794</v>
      </c>
      <c r="E49" s="2"/>
    </row>
    <row r="50" spans="1:5" x14ac:dyDescent="0.25">
      <c r="A50" t="s">
        <v>177</v>
      </c>
      <c r="B50">
        <v>10.7597</v>
      </c>
      <c r="C50">
        <v>10.8794</v>
      </c>
      <c r="E50" s="2"/>
    </row>
    <row r="51" spans="1:5" x14ac:dyDescent="0.25">
      <c r="A51" t="s">
        <v>688</v>
      </c>
      <c r="B51">
        <v>10.7597</v>
      </c>
      <c r="C51">
        <v>10.8794</v>
      </c>
      <c r="E51" s="2"/>
    </row>
    <row r="52" spans="1:5" x14ac:dyDescent="0.25">
      <c r="A52" t="s">
        <v>651</v>
      </c>
      <c r="B52">
        <v>10.7597</v>
      </c>
      <c r="C52">
        <v>10.8794</v>
      </c>
      <c r="E52" s="2"/>
    </row>
    <row r="53" spans="1:5" x14ac:dyDescent="0.25">
      <c r="E53" s="2"/>
    </row>
    <row r="54" spans="1:5" x14ac:dyDescent="0.25">
      <c r="A54" t="s">
        <v>187</v>
      </c>
      <c r="B54" s="34" t="s">
        <v>118</v>
      </c>
    </row>
    <row r="55" spans="1:5" x14ac:dyDescent="0.25">
      <c r="A55" t="s">
        <v>188</v>
      </c>
      <c r="B55" s="34" t="s">
        <v>118</v>
      </c>
    </row>
    <row r="56" spans="1:5" ht="30" customHeight="1" x14ac:dyDescent="0.25">
      <c r="A56" s="47" t="s">
        <v>189</v>
      </c>
      <c r="B56" s="34" t="s">
        <v>118</v>
      </c>
    </row>
    <row r="57" spans="1:5" ht="30" customHeight="1" x14ac:dyDescent="0.25">
      <c r="A57" s="47" t="s">
        <v>190</v>
      </c>
      <c r="B57" s="34" t="s">
        <v>118</v>
      </c>
    </row>
    <row r="58" spans="1:5" x14ac:dyDescent="0.25">
      <c r="A58" t="s">
        <v>191</v>
      </c>
      <c r="B58" s="49">
        <f>+B72</f>
        <v>8.9061191462965699</v>
      </c>
    </row>
    <row r="59" spans="1:5" ht="45" customHeight="1" x14ac:dyDescent="0.25">
      <c r="A59" s="47" t="s">
        <v>192</v>
      </c>
      <c r="B59" s="34" t="s">
        <v>118</v>
      </c>
    </row>
    <row r="60" spans="1:5" ht="30" customHeight="1" x14ac:dyDescent="0.25">
      <c r="A60" s="47" t="s">
        <v>193</v>
      </c>
      <c r="B60" s="34" t="s">
        <v>118</v>
      </c>
    </row>
    <row r="61" spans="1:5" ht="30" customHeight="1" x14ac:dyDescent="0.25">
      <c r="A61" s="47" t="s">
        <v>194</v>
      </c>
      <c r="B61" s="34" t="s">
        <v>118</v>
      </c>
    </row>
    <row r="62" spans="1:5" x14ac:dyDescent="0.25">
      <c r="A62" t="s">
        <v>195</v>
      </c>
      <c r="B62" s="34" t="s">
        <v>118</v>
      </c>
    </row>
    <row r="63" spans="1:5" x14ac:dyDescent="0.25">
      <c r="A63" t="s">
        <v>196</v>
      </c>
      <c r="B63" s="34" t="s">
        <v>118</v>
      </c>
    </row>
    <row r="65" spans="1:4" x14ac:dyDescent="0.25">
      <c r="A65" t="s">
        <v>197</v>
      </c>
    </row>
    <row r="66" spans="1:4" ht="30" customHeight="1" x14ac:dyDescent="0.25">
      <c r="A66" s="55" t="s">
        <v>198</v>
      </c>
      <c r="B66" s="56" t="s">
        <v>863</v>
      </c>
    </row>
    <row r="67" spans="1:4" ht="45" customHeight="1" x14ac:dyDescent="0.25">
      <c r="A67" s="55" t="s">
        <v>200</v>
      </c>
      <c r="B67" s="56" t="s">
        <v>842</v>
      </c>
    </row>
    <row r="68" spans="1:4" x14ac:dyDescent="0.25">
      <c r="A68" s="55"/>
      <c r="B68" s="55"/>
    </row>
    <row r="69" spans="1:4" x14ac:dyDescent="0.25">
      <c r="A69" s="55" t="s">
        <v>202</v>
      </c>
      <c r="B69" s="57">
        <v>7.5447037626441293</v>
      </c>
    </row>
    <row r="70" spans="1:4" x14ac:dyDescent="0.25">
      <c r="A70" s="55"/>
      <c r="B70" s="55"/>
    </row>
    <row r="71" spans="1:4" x14ac:dyDescent="0.25">
      <c r="A71" s="55" t="s">
        <v>203</v>
      </c>
      <c r="B71" s="58">
        <v>6.5747</v>
      </c>
    </row>
    <row r="72" spans="1:4" x14ac:dyDescent="0.25">
      <c r="A72" s="55" t="s">
        <v>204</v>
      </c>
      <c r="B72" s="58">
        <v>8.9061191462965699</v>
      </c>
    </row>
    <row r="73" spans="1:4" x14ac:dyDescent="0.25">
      <c r="A73" s="55"/>
      <c r="B73" s="55"/>
    </row>
    <row r="74" spans="1:4" x14ac:dyDescent="0.25">
      <c r="A74" s="55" t="s">
        <v>205</v>
      </c>
      <c r="B74" s="59">
        <v>45322</v>
      </c>
    </row>
    <row r="76" spans="1:4" ht="69.95" customHeight="1" x14ac:dyDescent="0.25">
      <c r="A76" s="76" t="s">
        <v>206</v>
      </c>
      <c r="B76" s="76" t="s">
        <v>207</v>
      </c>
      <c r="C76" s="76" t="s">
        <v>5</v>
      </c>
      <c r="D76" s="76" t="s">
        <v>6</v>
      </c>
    </row>
    <row r="77" spans="1:4" ht="69.95" customHeight="1" x14ac:dyDescent="0.25">
      <c r="A77" s="76" t="s">
        <v>864</v>
      </c>
      <c r="B77" s="76"/>
      <c r="C77" s="76" t="s">
        <v>20</v>
      </c>
      <c r="D7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5"/>
  <sheetViews>
    <sheetView showGridLines="0" workbookViewId="0">
      <pane ySplit="4" topLeftCell="A43" activePane="bottomLeft" state="frozen"/>
      <selection activeCell="B191" sqref="B191"/>
      <selection pane="bottomLeft" activeCell="B48" sqref="B48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865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866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210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437</v>
      </c>
      <c r="B12" s="30"/>
      <c r="C12" s="30"/>
      <c r="D12" s="13"/>
      <c r="E12" s="14"/>
      <c r="F12" s="15"/>
      <c r="G12" s="15"/>
    </row>
    <row r="13" spans="1:8" x14ac:dyDescent="0.25">
      <c r="A13" s="12" t="s">
        <v>867</v>
      </c>
      <c r="B13" s="30" t="s">
        <v>868</v>
      </c>
      <c r="C13" s="30" t="s">
        <v>123</v>
      </c>
      <c r="D13" s="13">
        <v>7500000</v>
      </c>
      <c r="E13" s="14">
        <v>7467.48</v>
      </c>
      <c r="F13" s="15">
        <v>0.55479999999999996</v>
      </c>
      <c r="G13" s="15">
        <v>7.3613039409000006E-2</v>
      </c>
    </row>
    <row r="14" spans="1:8" x14ac:dyDescent="0.25">
      <c r="A14" s="12" t="s">
        <v>869</v>
      </c>
      <c r="B14" s="30" t="s">
        <v>870</v>
      </c>
      <c r="C14" s="30" t="s">
        <v>123</v>
      </c>
      <c r="D14" s="13">
        <v>4500000</v>
      </c>
      <c r="E14" s="14">
        <v>4516.3100000000004</v>
      </c>
      <c r="F14" s="15">
        <v>0.33550000000000002</v>
      </c>
      <c r="G14" s="15">
        <v>7.4010959025000003E-2</v>
      </c>
    </row>
    <row r="15" spans="1:8" x14ac:dyDescent="0.25">
      <c r="A15" s="12" t="s">
        <v>871</v>
      </c>
      <c r="B15" s="30" t="s">
        <v>872</v>
      </c>
      <c r="C15" s="30" t="s">
        <v>123</v>
      </c>
      <c r="D15" s="13">
        <v>1000000</v>
      </c>
      <c r="E15" s="14">
        <v>1002.37</v>
      </c>
      <c r="F15" s="15">
        <v>7.4499999999999997E-2</v>
      </c>
      <c r="G15" s="15">
        <v>7.2723168451999998E-2</v>
      </c>
    </row>
    <row r="16" spans="1:8" x14ac:dyDescent="0.25">
      <c r="A16" s="16" t="s">
        <v>124</v>
      </c>
      <c r="B16" s="31"/>
      <c r="C16" s="31"/>
      <c r="D16" s="17"/>
      <c r="E16" s="18">
        <v>12986.16</v>
      </c>
      <c r="F16" s="19">
        <v>0.96479999999999999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674</v>
      </c>
      <c r="B18" s="30"/>
      <c r="C18" s="30"/>
      <c r="D18" s="13"/>
      <c r="E18" s="14"/>
      <c r="F18" s="15"/>
      <c r="G18" s="15"/>
    </row>
    <row r="19" spans="1:7" x14ac:dyDescent="0.25">
      <c r="A19" s="12" t="s">
        <v>873</v>
      </c>
      <c r="B19" s="30" t="s">
        <v>874</v>
      </c>
      <c r="C19" s="30" t="s">
        <v>123</v>
      </c>
      <c r="D19" s="13">
        <v>9100</v>
      </c>
      <c r="E19" s="14">
        <v>9.4499999999999993</v>
      </c>
      <c r="F19" s="15">
        <v>6.9999999999999999E-4</v>
      </c>
      <c r="G19" s="15">
        <v>7.5838812302E-2</v>
      </c>
    </row>
    <row r="20" spans="1:7" x14ac:dyDescent="0.25">
      <c r="A20" s="16" t="s">
        <v>124</v>
      </c>
      <c r="B20" s="31"/>
      <c r="C20" s="31"/>
      <c r="D20" s="17"/>
      <c r="E20" s="18">
        <v>9.4499999999999993</v>
      </c>
      <c r="F20" s="19">
        <v>6.9999999999999999E-4</v>
      </c>
      <c r="G20" s="20"/>
    </row>
    <row r="21" spans="1:7" x14ac:dyDescent="0.25">
      <c r="A21" s="12"/>
      <c r="B21" s="30"/>
      <c r="C21" s="30"/>
      <c r="D21" s="13"/>
      <c r="E21" s="14"/>
      <c r="F21" s="15"/>
      <c r="G21" s="15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16" t="s">
        <v>291</v>
      </c>
      <c r="B23" s="30"/>
      <c r="C23" s="30"/>
      <c r="D23" s="13"/>
      <c r="E23" s="14"/>
      <c r="F23" s="15"/>
      <c r="G23" s="15"/>
    </row>
    <row r="24" spans="1:7" x14ac:dyDescent="0.25">
      <c r="A24" s="16" t="s">
        <v>124</v>
      </c>
      <c r="B24" s="30"/>
      <c r="C24" s="30"/>
      <c r="D24" s="13"/>
      <c r="E24" s="35" t="s">
        <v>118</v>
      </c>
      <c r="F24" s="36" t="s">
        <v>118</v>
      </c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292</v>
      </c>
      <c r="B26" s="30"/>
      <c r="C26" s="30"/>
      <c r="D26" s="13"/>
      <c r="E26" s="14"/>
      <c r="F26" s="15"/>
      <c r="G26" s="15"/>
    </row>
    <row r="27" spans="1:7" x14ac:dyDescent="0.25">
      <c r="A27" s="16" t="s">
        <v>124</v>
      </c>
      <c r="B27" s="30"/>
      <c r="C27" s="30"/>
      <c r="D27" s="13"/>
      <c r="E27" s="35" t="s">
        <v>118</v>
      </c>
      <c r="F27" s="36" t="s">
        <v>118</v>
      </c>
      <c r="G27" s="15"/>
    </row>
    <row r="28" spans="1:7" x14ac:dyDescent="0.25">
      <c r="A28" s="12"/>
      <c r="B28" s="30"/>
      <c r="C28" s="30"/>
      <c r="D28" s="13"/>
      <c r="E28" s="14"/>
      <c r="F28" s="15"/>
      <c r="G28" s="15"/>
    </row>
    <row r="29" spans="1:7" x14ac:dyDescent="0.25">
      <c r="A29" s="21" t="s">
        <v>157</v>
      </c>
      <c r="B29" s="32"/>
      <c r="C29" s="32"/>
      <c r="D29" s="22"/>
      <c r="E29" s="18">
        <v>12995.61</v>
      </c>
      <c r="F29" s="19">
        <v>0.96550000000000002</v>
      </c>
      <c r="G29" s="20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161</v>
      </c>
      <c r="B32" s="30"/>
      <c r="C32" s="30"/>
      <c r="D32" s="13"/>
      <c r="E32" s="14"/>
      <c r="F32" s="15"/>
      <c r="G32" s="15"/>
    </row>
    <row r="33" spans="1:7" x14ac:dyDescent="0.25">
      <c r="A33" s="12" t="s">
        <v>162</v>
      </c>
      <c r="B33" s="30"/>
      <c r="C33" s="30"/>
      <c r="D33" s="13"/>
      <c r="E33" s="14">
        <v>392.93</v>
      </c>
      <c r="F33" s="15">
        <v>2.92E-2</v>
      </c>
      <c r="G33" s="15">
        <v>6.6865999999999995E-2</v>
      </c>
    </row>
    <row r="34" spans="1:7" x14ac:dyDescent="0.25">
      <c r="A34" s="16" t="s">
        <v>124</v>
      </c>
      <c r="B34" s="31"/>
      <c r="C34" s="31"/>
      <c r="D34" s="17"/>
      <c r="E34" s="18">
        <v>392.93</v>
      </c>
      <c r="F34" s="19">
        <v>2.92E-2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21" t="s">
        <v>157</v>
      </c>
      <c r="B36" s="32"/>
      <c r="C36" s="32"/>
      <c r="D36" s="22"/>
      <c r="E36" s="18">
        <v>392.93</v>
      </c>
      <c r="F36" s="19">
        <v>2.92E-2</v>
      </c>
      <c r="G36" s="20"/>
    </row>
    <row r="37" spans="1:7" x14ac:dyDescent="0.25">
      <c r="A37" s="12" t="s">
        <v>163</v>
      </c>
      <c r="B37" s="30"/>
      <c r="C37" s="30"/>
      <c r="D37" s="13"/>
      <c r="E37" s="14">
        <v>82.501252600000001</v>
      </c>
      <c r="F37" s="15">
        <v>6.1289999999999999E-3</v>
      </c>
      <c r="G37" s="15"/>
    </row>
    <row r="38" spans="1:7" x14ac:dyDescent="0.25">
      <c r="A38" s="12" t="s">
        <v>164</v>
      </c>
      <c r="B38" s="30"/>
      <c r="C38" s="30"/>
      <c r="D38" s="13"/>
      <c r="E38" s="23">
        <v>-10.8512526</v>
      </c>
      <c r="F38" s="24">
        <v>-8.2899999999999998E-4</v>
      </c>
      <c r="G38" s="15">
        <v>6.6865999999999995E-2</v>
      </c>
    </row>
    <row r="39" spans="1:7" x14ac:dyDescent="0.25">
      <c r="A39" s="25" t="s">
        <v>165</v>
      </c>
      <c r="B39" s="33"/>
      <c r="C39" s="33"/>
      <c r="D39" s="26"/>
      <c r="E39" s="27">
        <v>13460.19</v>
      </c>
      <c r="F39" s="28">
        <v>1</v>
      </c>
      <c r="G39" s="28"/>
    </row>
    <row r="41" spans="1:7" x14ac:dyDescent="0.25">
      <c r="A41" s="1" t="s">
        <v>167</v>
      </c>
    </row>
    <row r="44" spans="1:7" x14ac:dyDescent="0.25">
      <c r="A44" s="1" t="s">
        <v>168</v>
      </c>
    </row>
    <row r="45" spans="1:7" x14ac:dyDescent="0.25">
      <c r="A45" s="47" t="s">
        <v>169</v>
      </c>
      <c r="B45" s="34" t="s">
        <v>118</v>
      </c>
    </row>
    <row r="46" spans="1:7" x14ac:dyDescent="0.25">
      <c r="A46" t="s">
        <v>170</v>
      </c>
    </row>
    <row r="47" spans="1:7" x14ac:dyDescent="0.25">
      <c r="A47" t="s">
        <v>171</v>
      </c>
      <c r="B47" t="s">
        <v>172</v>
      </c>
      <c r="C47" t="s">
        <v>172</v>
      </c>
    </row>
    <row r="48" spans="1:7" x14ac:dyDescent="0.25">
      <c r="B48" s="48">
        <v>45289</v>
      </c>
      <c r="C48" s="48">
        <v>45322</v>
      </c>
    </row>
    <row r="49" spans="1:5" x14ac:dyDescent="0.25">
      <c r="A49" t="s">
        <v>173</v>
      </c>
      <c r="B49" t="s">
        <v>175</v>
      </c>
      <c r="C49" t="s">
        <v>175</v>
      </c>
      <c r="E49" s="2"/>
    </row>
    <row r="50" spans="1:5" x14ac:dyDescent="0.25">
      <c r="A50" t="s">
        <v>174</v>
      </c>
      <c r="B50" t="s">
        <v>175</v>
      </c>
      <c r="C50" t="s">
        <v>175</v>
      </c>
      <c r="E50" s="2"/>
    </row>
    <row r="51" spans="1:5" x14ac:dyDescent="0.25">
      <c r="A51" t="s">
        <v>646</v>
      </c>
      <c r="B51" t="s">
        <v>175</v>
      </c>
      <c r="C51" t="s">
        <v>175</v>
      </c>
      <c r="E51" s="2"/>
    </row>
    <row r="52" spans="1:5" x14ac:dyDescent="0.25">
      <c r="A52" t="s">
        <v>176</v>
      </c>
      <c r="B52">
        <v>22.733899999999998</v>
      </c>
      <c r="C52">
        <v>23.063400000000001</v>
      </c>
      <c r="E52" s="2"/>
    </row>
    <row r="53" spans="1:5" x14ac:dyDescent="0.25">
      <c r="A53" t="s">
        <v>177</v>
      </c>
      <c r="B53">
        <v>22.6433</v>
      </c>
      <c r="C53">
        <v>22.971499999999999</v>
      </c>
      <c r="E53" s="2"/>
    </row>
    <row r="54" spans="1:5" x14ac:dyDescent="0.25">
      <c r="A54" t="s">
        <v>647</v>
      </c>
      <c r="B54">
        <v>16.6782</v>
      </c>
      <c r="C54">
        <v>16.681799999999999</v>
      </c>
      <c r="E54" s="2"/>
    </row>
    <row r="55" spans="1:5" x14ac:dyDescent="0.25">
      <c r="A55" t="s">
        <v>648</v>
      </c>
      <c r="B55">
        <v>15.696099999999999</v>
      </c>
      <c r="C55">
        <v>15.645799999999999</v>
      </c>
      <c r="E55" s="2"/>
    </row>
    <row r="56" spans="1:5" x14ac:dyDescent="0.25">
      <c r="A56" t="s">
        <v>181</v>
      </c>
      <c r="B56">
        <v>21.590399999999999</v>
      </c>
      <c r="C56">
        <v>21.8902</v>
      </c>
      <c r="E56" s="2"/>
    </row>
    <row r="57" spans="1:5" x14ac:dyDescent="0.25">
      <c r="A57" t="s">
        <v>185</v>
      </c>
      <c r="B57" t="s">
        <v>175</v>
      </c>
      <c r="C57" t="s">
        <v>175</v>
      </c>
      <c r="E57" s="2"/>
    </row>
    <row r="58" spans="1:5" x14ac:dyDescent="0.25">
      <c r="A58" t="s">
        <v>649</v>
      </c>
      <c r="B58" t="s">
        <v>175</v>
      </c>
      <c r="C58" t="s">
        <v>175</v>
      </c>
      <c r="E58" s="2"/>
    </row>
    <row r="59" spans="1:5" x14ac:dyDescent="0.25">
      <c r="A59" t="s">
        <v>650</v>
      </c>
      <c r="B59">
        <v>21.581</v>
      </c>
      <c r="C59">
        <v>21.880600000000001</v>
      </c>
      <c r="E59" s="2"/>
    </row>
    <row r="60" spans="1:5" x14ac:dyDescent="0.25">
      <c r="A60" t="s">
        <v>651</v>
      </c>
      <c r="B60">
        <v>21.595099999999999</v>
      </c>
      <c r="C60">
        <v>21.8949</v>
      </c>
      <c r="E60" s="2"/>
    </row>
    <row r="61" spans="1:5" x14ac:dyDescent="0.25">
      <c r="A61" t="s">
        <v>652</v>
      </c>
      <c r="B61">
        <v>10.3087</v>
      </c>
      <c r="C61">
        <v>10.3719</v>
      </c>
      <c r="E61" s="2"/>
    </row>
    <row r="62" spans="1:5" x14ac:dyDescent="0.25">
      <c r="A62" t="s">
        <v>653</v>
      </c>
      <c r="B62">
        <v>10.2957</v>
      </c>
      <c r="C62">
        <v>10.3026</v>
      </c>
      <c r="E62" s="2"/>
    </row>
    <row r="63" spans="1:5" x14ac:dyDescent="0.25">
      <c r="A63" t="s">
        <v>186</v>
      </c>
      <c r="E63" s="2"/>
    </row>
    <row r="65" spans="1:3" x14ac:dyDescent="0.25">
      <c r="A65" t="s">
        <v>654</v>
      </c>
    </row>
    <row r="67" spans="1:3" x14ac:dyDescent="0.25">
      <c r="A67" s="50" t="s">
        <v>655</v>
      </c>
      <c r="B67" s="50" t="s">
        <v>656</v>
      </c>
      <c r="C67" s="50" t="s">
        <v>657</v>
      </c>
    </row>
    <row r="68" spans="1:3" x14ac:dyDescent="0.25">
      <c r="A68" s="50" t="s">
        <v>660</v>
      </c>
      <c r="B68" s="50">
        <v>0.23763020000000001</v>
      </c>
      <c r="C68" s="50">
        <v>0.23763020000000001</v>
      </c>
    </row>
    <row r="69" spans="1:3" x14ac:dyDescent="0.25">
      <c r="A69" s="50" t="s">
        <v>661</v>
      </c>
      <c r="B69" s="50">
        <v>0.2761383</v>
      </c>
      <c r="C69" s="50">
        <v>0.2761383</v>
      </c>
    </row>
    <row r="70" spans="1:3" x14ac:dyDescent="0.25">
      <c r="A70" s="50" t="s">
        <v>664</v>
      </c>
      <c r="B70" s="50">
        <v>7.9766100000000006E-2</v>
      </c>
      <c r="C70" s="50">
        <v>7.9766100000000006E-2</v>
      </c>
    </row>
    <row r="71" spans="1:3" x14ac:dyDescent="0.25">
      <c r="A71" s="50" t="s">
        <v>665</v>
      </c>
      <c r="B71" s="50">
        <v>0.13550209999999999</v>
      </c>
      <c r="C71" s="50">
        <v>0.13550209999999999</v>
      </c>
    </row>
    <row r="73" spans="1:3" x14ac:dyDescent="0.25">
      <c r="A73" t="s">
        <v>188</v>
      </c>
      <c r="B73" s="34" t="s">
        <v>118</v>
      </c>
    </row>
    <row r="74" spans="1:3" ht="30" customHeight="1" x14ac:dyDescent="0.25">
      <c r="A74" s="47" t="s">
        <v>189</v>
      </c>
      <c r="B74" s="34" t="s">
        <v>118</v>
      </c>
    </row>
    <row r="75" spans="1:3" ht="30" customHeight="1" x14ac:dyDescent="0.25">
      <c r="A75" s="47" t="s">
        <v>190</v>
      </c>
      <c r="B75" s="34" t="s">
        <v>118</v>
      </c>
    </row>
    <row r="76" spans="1:3" x14ac:dyDescent="0.25">
      <c r="A76" t="s">
        <v>191</v>
      </c>
      <c r="B76" s="49">
        <f>+B90</f>
        <v>18.177726033220331</v>
      </c>
    </row>
    <row r="77" spans="1:3" ht="45" customHeight="1" x14ac:dyDescent="0.25">
      <c r="A77" s="47" t="s">
        <v>192</v>
      </c>
      <c r="B77" s="34" t="s">
        <v>118</v>
      </c>
    </row>
    <row r="78" spans="1:3" ht="30" customHeight="1" x14ac:dyDescent="0.25">
      <c r="A78" s="47" t="s">
        <v>193</v>
      </c>
      <c r="B78" s="34" t="s">
        <v>118</v>
      </c>
    </row>
    <row r="79" spans="1:3" ht="30" customHeight="1" x14ac:dyDescent="0.25">
      <c r="A79" s="47" t="s">
        <v>194</v>
      </c>
      <c r="B79" s="34" t="s">
        <v>118</v>
      </c>
    </row>
    <row r="80" spans="1:3" x14ac:dyDescent="0.25">
      <c r="A80" t="s">
        <v>195</v>
      </c>
      <c r="B80" s="34" t="s">
        <v>118</v>
      </c>
    </row>
    <row r="81" spans="1:6" x14ac:dyDescent="0.25">
      <c r="A81" t="s">
        <v>196</v>
      </c>
      <c r="B81" s="34" t="s">
        <v>118</v>
      </c>
    </row>
    <row r="83" spans="1:6" x14ac:dyDescent="0.25">
      <c r="A83" t="s">
        <v>197</v>
      </c>
    </row>
    <row r="84" spans="1:6" ht="45" customHeight="1" x14ac:dyDescent="0.25">
      <c r="A84" s="55" t="s">
        <v>198</v>
      </c>
      <c r="B84" s="56" t="s">
        <v>875</v>
      </c>
    </row>
    <row r="85" spans="1:6" x14ac:dyDescent="0.25">
      <c r="A85" s="55" t="s">
        <v>200</v>
      </c>
      <c r="B85" s="55" t="s">
        <v>876</v>
      </c>
    </row>
    <row r="86" spans="1:6" x14ac:dyDescent="0.25">
      <c r="A86" s="55"/>
      <c r="B86" s="55"/>
    </row>
    <row r="87" spans="1:6" x14ac:dyDescent="0.25">
      <c r="A87" s="55" t="s">
        <v>202</v>
      </c>
      <c r="B87" s="57">
        <v>7.3477480829160582</v>
      </c>
    </row>
    <row r="88" spans="1:6" x14ac:dyDescent="0.25">
      <c r="A88" s="55"/>
      <c r="B88" s="55"/>
    </row>
    <row r="89" spans="1:6" x14ac:dyDescent="0.25">
      <c r="A89" s="55" t="s">
        <v>203</v>
      </c>
      <c r="B89" s="58">
        <v>9.6300000000000008</v>
      </c>
    </row>
    <row r="90" spans="1:6" x14ac:dyDescent="0.25">
      <c r="A90" s="55" t="s">
        <v>204</v>
      </c>
      <c r="B90" s="39">
        <v>18.177726033220331</v>
      </c>
    </row>
    <row r="91" spans="1:6" x14ac:dyDescent="0.25">
      <c r="A91" s="55"/>
      <c r="B91" s="55"/>
    </row>
    <row r="92" spans="1:6" x14ac:dyDescent="0.25">
      <c r="A92" s="55" t="s">
        <v>205</v>
      </c>
      <c r="B92" s="59">
        <v>45322</v>
      </c>
    </row>
    <row r="94" spans="1:6" ht="69.95" customHeight="1" x14ac:dyDescent="0.25">
      <c r="A94" s="76" t="s">
        <v>206</v>
      </c>
      <c r="B94" s="76" t="s">
        <v>207</v>
      </c>
      <c r="C94" s="76" t="s">
        <v>5</v>
      </c>
      <c r="D94" s="76" t="s">
        <v>6</v>
      </c>
      <c r="E94" s="76" t="s">
        <v>5</v>
      </c>
      <c r="F94" s="76" t="s">
        <v>6</v>
      </c>
    </row>
    <row r="95" spans="1:6" ht="69.95" customHeight="1" x14ac:dyDescent="0.25">
      <c r="A95" s="76" t="s">
        <v>875</v>
      </c>
      <c r="B95" s="76"/>
      <c r="C95" s="76" t="s">
        <v>40</v>
      </c>
      <c r="D95" s="76"/>
      <c r="E95" s="76" t="s">
        <v>41</v>
      </c>
      <c r="F9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6"/>
  <sheetViews>
    <sheetView showGridLines="0" workbookViewId="0">
      <pane ySplit="4" topLeftCell="A5" activePane="bottomLeft" state="frozen"/>
      <selection activeCell="B191" sqref="B191"/>
      <selection pane="bottomLeft" activeCell="A5" sqref="A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108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109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119</v>
      </c>
      <c r="B9" s="30"/>
      <c r="C9" s="30"/>
      <c r="D9" s="13"/>
      <c r="E9" s="14"/>
      <c r="F9" s="15"/>
      <c r="G9" s="15"/>
    </row>
    <row r="10" spans="1:8" x14ac:dyDescent="0.25">
      <c r="A10" s="12"/>
      <c r="B10" s="30"/>
      <c r="C10" s="30"/>
      <c r="D10" s="13"/>
      <c r="E10" s="14"/>
      <c r="F10" s="15"/>
      <c r="G10" s="15"/>
    </row>
    <row r="11" spans="1:8" x14ac:dyDescent="0.25">
      <c r="A11" s="16" t="s">
        <v>120</v>
      </c>
      <c r="B11" s="30"/>
      <c r="C11" s="30"/>
      <c r="D11" s="13"/>
      <c r="E11" s="14"/>
      <c r="F11" s="15"/>
      <c r="G11" s="15"/>
    </row>
    <row r="12" spans="1:8" x14ac:dyDescent="0.25">
      <c r="A12" s="12" t="s">
        <v>121</v>
      </c>
      <c r="B12" s="30" t="s">
        <v>122</v>
      </c>
      <c r="C12" s="30" t="s">
        <v>123</v>
      </c>
      <c r="D12" s="13">
        <v>4500000</v>
      </c>
      <c r="E12" s="14">
        <v>4212.0200000000004</v>
      </c>
      <c r="F12" s="15">
        <v>0.1135</v>
      </c>
      <c r="G12" s="15">
        <v>7.1301000000000003E-2</v>
      </c>
    </row>
    <row r="13" spans="1:8" x14ac:dyDescent="0.25">
      <c r="A13" s="16" t="s">
        <v>124</v>
      </c>
      <c r="B13" s="31"/>
      <c r="C13" s="31"/>
      <c r="D13" s="17"/>
      <c r="E13" s="18">
        <v>4212.0200000000004</v>
      </c>
      <c r="F13" s="19">
        <v>0.1135</v>
      </c>
      <c r="G13" s="20"/>
    </row>
    <row r="14" spans="1:8" x14ac:dyDescent="0.25">
      <c r="A14" s="16" t="s">
        <v>125</v>
      </c>
      <c r="B14" s="30"/>
      <c r="C14" s="30"/>
      <c r="D14" s="13"/>
      <c r="E14" s="14"/>
      <c r="F14" s="15"/>
      <c r="G14" s="15"/>
    </row>
    <row r="15" spans="1:8" x14ac:dyDescent="0.25">
      <c r="A15" s="12" t="s">
        <v>126</v>
      </c>
      <c r="B15" s="30" t="s">
        <v>127</v>
      </c>
      <c r="C15" s="30" t="s">
        <v>128</v>
      </c>
      <c r="D15" s="13">
        <v>2500000</v>
      </c>
      <c r="E15" s="14">
        <v>2479.1799999999998</v>
      </c>
      <c r="F15" s="15">
        <v>6.6799999999999998E-2</v>
      </c>
      <c r="G15" s="15">
        <v>7.2999999999999995E-2</v>
      </c>
    </row>
    <row r="16" spans="1:8" x14ac:dyDescent="0.25">
      <c r="A16" s="12" t="s">
        <v>129</v>
      </c>
      <c r="B16" s="30" t="s">
        <v>130</v>
      </c>
      <c r="C16" s="30" t="s">
        <v>128</v>
      </c>
      <c r="D16" s="13">
        <v>2500000</v>
      </c>
      <c r="E16" s="14">
        <v>2478.3000000000002</v>
      </c>
      <c r="F16" s="15">
        <v>6.6799999999999998E-2</v>
      </c>
      <c r="G16" s="15">
        <v>7.4329000000000006E-2</v>
      </c>
    </row>
    <row r="17" spans="1:7" x14ac:dyDescent="0.25">
      <c r="A17" s="12" t="s">
        <v>131</v>
      </c>
      <c r="B17" s="30" t="s">
        <v>132</v>
      </c>
      <c r="C17" s="30" t="s">
        <v>133</v>
      </c>
      <c r="D17" s="13">
        <v>2500000</v>
      </c>
      <c r="E17" s="14">
        <v>2445.25</v>
      </c>
      <c r="F17" s="15">
        <v>6.59E-2</v>
      </c>
      <c r="G17" s="15">
        <v>7.7101000000000003E-2</v>
      </c>
    </row>
    <row r="18" spans="1:7" x14ac:dyDescent="0.25">
      <c r="A18" s="12" t="s">
        <v>134</v>
      </c>
      <c r="B18" s="30" t="s">
        <v>135</v>
      </c>
      <c r="C18" s="30" t="s">
        <v>133</v>
      </c>
      <c r="D18" s="13">
        <v>2500000</v>
      </c>
      <c r="E18" s="14">
        <v>2431.21</v>
      </c>
      <c r="F18" s="15">
        <v>6.5500000000000003E-2</v>
      </c>
      <c r="G18" s="15">
        <v>7.7648999999999996E-2</v>
      </c>
    </row>
    <row r="19" spans="1:7" x14ac:dyDescent="0.25">
      <c r="A19" s="12" t="s">
        <v>136</v>
      </c>
      <c r="B19" s="30" t="s">
        <v>137</v>
      </c>
      <c r="C19" s="30" t="s">
        <v>128</v>
      </c>
      <c r="D19" s="13">
        <v>2500000</v>
      </c>
      <c r="E19" s="14">
        <v>2388.7199999999998</v>
      </c>
      <c r="F19" s="15">
        <v>6.4399999999999999E-2</v>
      </c>
      <c r="G19" s="15">
        <v>7.8001000000000001E-2</v>
      </c>
    </row>
    <row r="20" spans="1:7" x14ac:dyDescent="0.25">
      <c r="A20" s="12" t="s">
        <v>138</v>
      </c>
      <c r="B20" s="30" t="s">
        <v>139</v>
      </c>
      <c r="C20" s="30" t="s">
        <v>128</v>
      </c>
      <c r="D20" s="13">
        <v>2500000</v>
      </c>
      <c r="E20" s="14">
        <v>2324.89</v>
      </c>
      <c r="F20" s="15">
        <v>6.2700000000000006E-2</v>
      </c>
      <c r="G20" s="15">
        <v>7.8548999999999994E-2</v>
      </c>
    </row>
    <row r="21" spans="1:7" x14ac:dyDescent="0.25">
      <c r="A21" s="12" t="s">
        <v>140</v>
      </c>
      <c r="B21" s="30" t="s">
        <v>141</v>
      </c>
      <c r="C21" s="30" t="s">
        <v>128</v>
      </c>
      <c r="D21" s="13">
        <v>2500000</v>
      </c>
      <c r="E21" s="14">
        <v>2323.86</v>
      </c>
      <c r="F21" s="15">
        <v>6.2600000000000003E-2</v>
      </c>
      <c r="G21" s="15">
        <v>7.9500000000000001E-2</v>
      </c>
    </row>
    <row r="22" spans="1:7" x14ac:dyDescent="0.25">
      <c r="A22" s="12" t="s">
        <v>142</v>
      </c>
      <c r="B22" s="30" t="s">
        <v>143</v>
      </c>
      <c r="C22" s="30" t="s">
        <v>128</v>
      </c>
      <c r="D22" s="13">
        <v>2500000</v>
      </c>
      <c r="E22" s="14">
        <v>2323.64</v>
      </c>
      <c r="F22" s="15">
        <v>6.2600000000000003E-2</v>
      </c>
      <c r="G22" s="15">
        <v>7.9149999999999998E-2</v>
      </c>
    </row>
    <row r="23" spans="1:7" x14ac:dyDescent="0.25">
      <c r="A23" s="12" t="s">
        <v>144</v>
      </c>
      <c r="B23" s="30" t="s">
        <v>145</v>
      </c>
      <c r="C23" s="30" t="s">
        <v>133</v>
      </c>
      <c r="D23" s="13">
        <v>2500000</v>
      </c>
      <c r="E23" s="14">
        <v>2323.38</v>
      </c>
      <c r="F23" s="15">
        <v>6.2600000000000003E-2</v>
      </c>
      <c r="G23" s="15">
        <v>7.9049999999999995E-2</v>
      </c>
    </row>
    <row r="24" spans="1:7" x14ac:dyDescent="0.25">
      <c r="A24" s="12" t="s">
        <v>146</v>
      </c>
      <c r="B24" s="30" t="s">
        <v>147</v>
      </c>
      <c r="C24" s="30" t="s">
        <v>128</v>
      </c>
      <c r="D24" s="13">
        <v>2500000</v>
      </c>
      <c r="E24" s="14">
        <v>2323.38</v>
      </c>
      <c r="F24" s="15">
        <v>6.2600000000000003E-2</v>
      </c>
      <c r="G24" s="15">
        <v>7.9049999999999995E-2</v>
      </c>
    </row>
    <row r="25" spans="1:7" x14ac:dyDescent="0.25">
      <c r="A25" s="12" t="s">
        <v>148</v>
      </c>
      <c r="B25" s="30" t="s">
        <v>149</v>
      </c>
      <c r="C25" s="30" t="s">
        <v>128</v>
      </c>
      <c r="D25" s="13">
        <v>2500000</v>
      </c>
      <c r="E25" s="14">
        <v>2318.79</v>
      </c>
      <c r="F25" s="15">
        <v>6.25E-2</v>
      </c>
      <c r="G25" s="15">
        <v>7.9899999999999999E-2</v>
      </c>
    </row>
    <row r="26" spans="1:7" x14ac:dyDescent="0.25">
      <c r="A26" s="16" t="s">
        <v>124</v>
      </c>
      <c r="B26" s="31"/>
      <c r="C26" s="31"/>
      <c r="D26" s="17"/>
      <c r="E26" s="18">
        <v>26160.6</v>
      </c>
      <c r="F26" s="19">
        <v>0.70499999999999996</v>
      </c>
      <c r="G26" s="20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16" t="s">
        <v>150</v>
      </c>
      <c r="B28" s="30"/>
      <c r="C28" s="30"/>
      <c r="D28" s="13"/>
      <c r="E28" s="14"/>
      <c r="F28" s="15"/>
      <c r="G28" s="15"/>
    </row>
    <row r="29" spans="1:7" x14ac:dyDescent="0.25">
      <c r="A29" s="12" t="s">
        <v>151</v>
      </c>
      <c r="B29" s="30" t="s">
        <v>152</v>
      </c>
      <c r="C29" s="30" t="s">
        <v>128</v>
      </c>
      <c r="D29" s="13">
        <v>2500000</v>
      </c>
      <c r="E29" s="14">
        <v>2445.62</v>
      </c>
      <c r="F29" s="15">
        <v>6.59E-2</v>
      </c>
      <c r="G29" s="15">
        <v>8.455E-2</v>
      </c>
    </row>
    <row r="30" spans="1:7" x14ac:dyDescent="0.25">
      <c r="A30" s="12" t="s">
        <v>153</v>
      </c>
      <c r="B30" s="30" t="s">
        <v>154</v>
      </c>
      <c r="C30" s="30" t="s">
        <v>128</v>
      </c>
      <c r="D30" s="13">
        <v>2500000</v>
      </c>
      <c r="E30" s="14">
        <v>2323.61</v>
      </c>
      <c r="F30" s="15">
        <v>6.2600000000000003E-2</v>
      </c>
      <c r="G30" s="15">
        <v>7.9850000000000004E-2</v>
      </c>
    </row>
    <row r="31" spans="1:7" x14ac:dyDescent="0.25">
      <c r="A31" s="12" t="s">
        <v>155</v>
      </c>
      <c r="B31" s="30" t="s">
        <v>156</v>
      </c>
      <c r="C31" s="30" t="s">
        <v>128</v>
      </c>
      <c r="D31" s="13">
        <v>2500000</v>
      </c>
      <c r="E31" s="14">
        <v>2301.4699999999998</v>
      </c>
      <c r="F31" s="15">
        <v>6.2E-2</v>
      </c>
      <c r="G31" s="15">
        <v>8.6499999999999994E-2</v>
      </c>
    </row>
    <row r="32" spans="1:7" x14ac:dyDescent="0.25">
      <c r="A32" s="16" t="s">
        <v>124</v>
      </c>
      <c r="B32" s="31"/>
      <c r="C32" s="31"/>
      <c r="D32" s="17"/>
      <c r="E32" s="18">
        <v>7070.7</v>
      </c>
      <c r="F32" s="19">
        <v>0.1905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21" t="s">
        <v>157</v>
      </c>
      <c r="B34" s="32"/>
      <c r="C34" s="32"/>
      <c r="D34" s="22"/>
      <c r="E34" s="18">
        <v>37443.32</v>
      </c>
      <c r="F34" s="19">
        <v>1.0089999999999999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158</v>
      </c>
      <c r="B37" s="30"/>
      <c r="C37" s="30"/>
      <c r="D37" s="13"/>
      <c r="E37" s="14"/>
      <c r="F37" s="15"/>
      <c r="G37" s="15"/>
    </row>
    <row r="38" spans="1:7" x14ac:dyDescent="0.25">
      <c r="A38" s="12" t="s">
        <v>159</v>
      </c>
      <c r="B38" s="30" t="s">
        <v>160</v>
      </c>
      <c r="C38" s="30"/>
      <c r="D38" s="13">
        <v>920.35400000000004</v>
      </c>
      <c r="E38" s="14">
        <v>93.14</v>
      </c>
      <c r="F38" s="15">
        <v>2.5000000000000001E-3</v>
      </c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21" t="s">
        <v>157</v>
      </c>
      <c r="B40" s="32"/>
      <c r="C40" s="32"/>
      <c r="D40" s="22"/>
      <c r="E40" s="18">
        <v>93.14</v>
      </c>
      <c r="F40" s="19">
        <v>2.5000000000000001E-3</v>
      </c>
      <c r="G40" s="20"/>
    </row>
    <row r="41" spans="1:7" x14ac:dyDescent="0.25">
      <c r="A41" s="12"/>
      <c r="B41" s="30"/>
      <c r="C41" s="30"/>
      <c r="D41" s="13"/>
      <c r="E41" s="14"/>
      <c r="F41" s="15"/>
      <c r="G41" s="15"/>
    </row>
    <row r="42" spans="1:7" x14ac:dyDescent="0.25">
      <c r="A42" s="16" t="s">
        <v>161</v>
      </c>
      <c r="B42" s="30"/>
      <c r="C42" s="30"/>
      <c r="D42" s="13"/>
      <c r="E42" s="14"/>
      <c r="F42" s="15"/>
      <c r="G42" s="15"/>
    </row>
    <row r="43" spans="1:7" x14ac:dyDescent="0.25">
      <c r="A43" s="12" t="s">
        <v>162</v>
      </c>
      <c r="B43" s="30"/>
      <c r="C43" s="30"/>
      <c r="D43" s="13"/>
      <c r="E43" s="14">
        <v>737.86</v>
      </c>
      <c r="F43" s="15">
        <v>1.9900000000000001E-2</v>
      </c>
      <c r="G43" s="15">
        <v>6.6865999999999995E-2</v>
      </c>
    </row>
    <row r="44" spans="1:7" x14ac:dyDescent="0.25">
      <c r="A44" s="16" t="s">
        <v>124</v>
      </c>
      <c r="B44" s="31"/>
      <c r="C44" s="31"/>
      <c r="D44" s="17"/>
      <c r="E44" s="18">
        <v>737.86</v>
      </c>
      <c r="F44" s="19">
        <v>1.9900000000000001E-2</v>
      </c>
      <c r="G44" s="20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21" t="s">
        <v>157</v>
      </c>
      <c r="B46" s="32"/>
      <c r="C46" s="32"/>
      <c r="D46" s="22"/>
      <c r="E46" s="18">
        <v>737.86</v>
      </c>
      <c r="F46" s="19">
        <v>1.9900000000000001E-2</v>
      </c>
      <c r="G46" s="20"/>
    </row>
    <row r="47" spans="1:7" x14ac:dyDescent="0.25">
      <c r="A47" s="12" t="s">
        <v>163</v>
      </c>
      <c r="B47" s="30"/>
      <c r="C47" s="30"/>
      <c r="D47" s="13"/>
      <c r="E47" s="14">
        <v>0.13517280000000001</v>
      </c>
      <c r="F47" s="15">
        <v>3.0000000000000001E-6</v>
      </c>
      <c r="G47" s="15"/>
    </row>
    <row r="48" spans="1:7" x14ac:dyDescent="0.25">
      <c r="A48" s="12" t="s">
        <v>164</v>
      </c>
      <c r="B48" s="30"/>
      <c r="C48" s="30"/>
      <c r="D48" s="13"/>
      <c r="E48" s="23">
        <v>-1169.7451728000001</v>
      </c>
      <c r="F48" s="24">
        <v>-3.1403E-2</v>
      </c>
      <c r="G48" s="15">
        <v>6.6865999999999995E-2</v>
      </c>
    </row>
    <row r="49" spans="1:7" x14ac:dyDescent="0.25">
      <c r="A49" s="25" t="s">
        <v>165</v>
      </c>
      <c r="B49" s="33"/>
      <c r="C49" s="33"/>
      <c r="D49" s="26"/>
      <c r="E49" s="27">
        <v>37104.71</v>
      </c>
      <c r="F49" s="28">
        <v>1</v>
      </c>
      <c r="G49" s="28"/>
    </row>
    <row r="51" spans="1:7" x14ac:dyDescent="0.25">
      <c r="A51" s="1" t="s">
        <v>166</v>
      </c>
    </row>
    <row r="52" spans="1:7" x14ac:dyDescent="0.25">
      <c r="A52" s="1" t="s">
        <v>167</v>
      </c>
    </row>
    <row r="54" spans="1:7" x14ac:dyDescent="0.25">
      <c r="A54" s="1" t="s">
        <v>168</v>
      </c>
    </row>
    <row r="55" spans="1:7" x14ac:dyDescent="0.25">
      <c r="A55" s="47" t="s">
        <v>169</v>
      </c>
      <c r="B55" s="34" t="s">
        <v>118</v>
      </c>
    </row>
    <row r="56" spans="1:7" x14ac:dyDescent="0.25">
      <c r="A56" t="s">
        <v>170</v>
      </c>
    </row>
    <row r="57" spans="1:7" x14ac:dyDescent="0.25">
      <c r="A57" t="s">
        <v>171</v>
      </c>
      <c r="B57" t="s">
        <v>172</v>
      </c>
      <c r="C57" t="s">
        <v>172</v>
      </c>
    </row>
    <row r="58" spans="1:7" x14ac:dyDescent="0.25">
      <c r="B58" s="48">
        <v>45289</v>
      </c>
      <c r="C58" s="48">
        <v>45322</v>
      </c>
    </row>
    <row r="59" spans="1:7" x14ac:dyDescent="0.25">
      <c r="A59" t="s">
        <v>173</v>
      </c>
      <c r="B59">
        <v>27.958500000000001</v>
      </c>
      <c r="C59">
        <v>28.130299999999998</v>
      </c>
      <c r="E59" s="2"/>
    </row>
    <row r="60" spans="1:7" x14ac:dyDescent="0.25">
      <c r="A60" t="s">
        <v>174</v>
      </c>
      <c r="B60" t="s">
        <v>175</v>
      </c>
      <c r="C60" t="s">
        <v>175</v>
      </c>
      <c r="E60" s="2"/>
    </row>
    <row r="61" spans="1:7" x14ac:dyDescent="0.25">
      <c r="A61" t="s">
        <v>176</v>
      </c>
      <c r="B61">
        <v>27.962199999999999</v>
      </c>
      <c r="C61">
        <v>28.134</v>
      </c>
      <c r="E61" s="2"/>
    </row>
    <row r="62" spans="1:7" x14ac:dyDescent="0.25">
      <c r="A62" t="s">
        <v>177</v>
      </c>
      <c r="B62">
        <v>26.075600000000001</v>
      </c>
      <c r="C62">
        <v>26.235900000000001</v>
      </c>
      <c r="E62" s="2"/>
    </row>
    <row r="63" spans="1:7" x14ac:dyDescent="0.25">
      <c r="A63" t="s">
        <v>178</v>
      </c>
      <c r="B63" t="s">
        <v>175</v>
      </c>
      <c r="C63" t="s">
        <v>175</v>
      </c>
      <c r="E63" s="2"/>
    </row>
    <row r="64" spans="1:7" x14ac:dyDescent="0.25">
      <c r="A64" t="s">
        <v>179</v>
      </c>
      <c r="B64">
        <v>21.926100000000002</v>
      </c>
      <c r="C64">
        <v>22.047699999999999</v>
      </c>
      <c r="E64" s="2"/>
    </row>
    <row r="65" spans="1:5" x14ac:dyDescent="0.25">
      <c r="A65" t="s">
        <v>180</v>
      </c>
      <c r="B65" t="s">
        <v>175</v>
      </c>
      <c r="C65" t="s">
        <v>175</v>
      </c>
      <c r="E65" s="2"/>
    </row>
    <row r="66" spans="1:5" x14ac:dyDescent="0.25">
      <c r="A66" t="s">
        <v>181</v>
      </c>
      <c r="B66">
        <v>25.409600000000001</v>
      </c>
      <c r="C66">
        <v>25.5505</v>
      </c>
      <c r="E66" s="2"/>
    </row>
    <row r="67" spans="1:5" x14ac:dyDescent="0.25">
      <c r="A67" t="s">
        <v>182</v>
      </c>
      <c r="B67" t="s">
        <v>175</v>
      </c>
      <c r="C67" t="s">
        <v>175</v>
      </c>
      <c r="E67" s="2"/>
    </row>
    <row r="68" spans="1:5" x14ac:dyDescent="0.25">
      <c r="A68" t="s">
        <v>183</v>
      </c>
      <c r="B68">
        <v>25.622199999999999</v>
      </c>
      <c r="C68">
        <v>25.764299999999999</v>
      </c>
      <c r="E68" s="2"/>
    </row>
    <row r="69" spans="1:5" x14ac:dyDescent="0.25">
      <c r="A69" t="s">
        <v>184</v>
      </c>
      <c r="B69">
        <v>24.101500000000001</v>
      </c>
      <c r="C69">
        <v>24.235199999999999</v>
      </c>
      <c r="E69" s="2"/>
    </row>
    <row r="70" spans="1:5" x14ac:dyDescent="0.25">
      <c r="A70" t="s">
        <v>185</v>
      </c>
      <c r="B70" t="s">
        <v>175</v>
      </c>
      <c r="C70" t="s">
        <v>175</v>
      </c>
      <c r="E70" s="2"/>
    </row>
    <row r="71" spans="1:5" x14ac:dyDescent="0.25">
      <c r="A71" t="s">
        <v>186</v>
      </c>
      <c r="E71" s="2"/>
    </row>
    <row r="73" spans="1:5" x14ac:dyDescent="0.25">
      <c r="A73" t="s">
        <v>187</v>
      </c>
      <c r="B73" s="34" t="s">
        <v>118</v>
      </c>
    </row>
    <row r="74" spans="1:5" x14ac:dyDescent="0.25">
      <c r="A74" t="s">
        <v>188</v>
      </c>
      <c r="B74" s="34" t="s">
        <v>118</v>
      </c>
    </row>
    <row r="75" spans="1:5" ht="30" customHeight="1" x14ac:dyDescent="0.25">
      <c r="A75" s="47" t="s">
        <v>189</v>
      </c>
      <c r="B75" s="34" t="s">
        <v>118</v>
      </c>
    </row>
    <row r="76" spans="1:5" ht="30" customHeight="1" x14ac:dyDescent="0.25">
      <c r="A76" s="47" t="s">
        <v>190</v>
      </c>
      <c r="B76" s="34" t="s">
        <v>118</v>
      </c>
    </row>
    <row r="77" spans="1:5" x14ac:dyDescent="0.25">
      <c r="A77" t="s">
        <v>191</v>
      </c>
      <c r="B77" s="49">
        <f>+B91</f>
        <v>0.70768250167178004</v>
      </c>
    </row>
    <row r="78" spans="1:5" ht="45" customHeight="1" x14ac:dyDescent="0.25">
      <c r="A78" s="47" t="s">
        <v>192</v>
      </c>
      <c r="B78" s="34" t="s">
        <v>118</v>
      </c>
    </row>
    <row r="79" spans="1:5" ht="30" customHeight="1" x14ac:dyDescent="0.25">
      <c r="A79" s="47" t="s">
        <v>193</v>
      </c>
      <c r="B79" s="34" t="s">
        <v>118</v>
      </c>
    </row>
    <row r="80" spans="1:5" ht="30" customHeight="1" x14ac:dyDescent="0.25">
      <c r="A80" s="47" t="s">
        <v>194</v>
      </c>
      <c r="B80" s="34" t="s">
        <v>118</v>
      </c>
    </row>
    <row r="81" spans="1:6" x14ac:dyDescent="0.25">
      <c r="A81" t="s">
        <v>195</v>
      </c>
      <c r="B81" s="34" t="s">
        <v>118</v>
      </c>
    </row>
    <row r="82" spans="1:6" x14ac:dyDescent="0.25">
      <c r="A82" t="s">
        <v>196</v>
      </c>
      <c r="B82" s="34" t="s">
        <v>118</v>
      </c>
    </row>
    <row r="84" spans="1:6" x14ac:dyDescent="0.25">
      <c r="A84" t="s">
        <v>197</v>
      </c>
    </row>
    <row r="85" spans="1:6" ht="30" customHeight="1" x14ac:dyDescent="0.25">
      <c r="A85" s="55" t="s">
        <v>198</v>
      </c>
      <c r="B85" s="56" t="s">
        <v>199</v>
      </c>
    </row>
    <row r="86" spans="1:6" ht="30" customHeight="1" x14ac:dyDescent="0.25">
      <c r="A86" s="55" t="s">
        <v>200</v>
      </c>
      <c r="B86" s="56" t="s">
        <v>201</v>
      </c>
    </row>
    <row r="87" spans="1:6" x14ac:dyDescent="0.25">
      <c r="A87" s="55"/>
      <c r="B87" s="55"/>
    </row>
    <row r="88" spans="1:6" x14ac:dyDescent="0.25">
      <c r="A88" s="55" t="s">
        <v>202</v>
      </c>
      <c r="B88" s="57">
        <v>7.8064879781139664</v>
      </c>
    </row>
    <row r="89" spans="1:6" x14ac:dyDescent="0.25">
      <c r="A89" s="55"/>
      <c r="B89" s="55"/>
    </row>
    <row r="90" spans="1:6" x14ac:dyDescent="0.25">
      <c r="A90" s="55" t="s">
        <v>203</v>
      </c>
      <c r="B90" s="58">
        <v>0.71050000000000002</v>
      </c>
    </row>
    <row r="91" spans="1:6" x14ac:dyDescent="0.25">
      <c r="A91" s="55" t="s">
        <v>204</v>
      </c>
      <c r="B91" s="58">
        <v>0.70768250167178004</v>
      </c>
    </row>
    <row r="92" spans="1:6" x14ac:dyDescent="0.25">
      <c r="A92" s="55"/>
      <c r="B92" s="55"/>
    </row>
    <row r="93" spans="1:6" x14ac:dyDescent="0.25">
      <c r="A93" s="55" t="s">
        <v>205</v>
      </c>
      <c r="B93" s="59">
        <v>45322</v>
      </c>
    </row>
    <row r="95" spans="1:6" ht="69.95" customHeight="1" x14ac:dyDescent="0.25">
      <c r="A95" s="76" t="s">
        <v>206</v>
      </c>
      <c r="B95" s="76" t="s">
        <v>207</v>
      </c>
      <c r="C95" s="76" t="s">
        <v>5</v>
      </c>
      <c r="D95" s="76" t="s">
        <v>6</v>
      </c>
      <c r="E95" s="76" t="s">
        <v>5</v>
      </c>
      <c r="F95" s="76" t="s">
        <v>6</v>
      </c>
    </row>
    <row r="96" spans="1:6" ht="69.95" customHeight="1" x14ac:dyDescent="0.25">
      <c r="A96" s="76" t="s">
        <v>199</v>
      </c>
      <c r="B96" s="76"/>
      <c r="C96" s="76" t="s">
        <v>8</v>
      </c>
      <c r="D96" s="76"/>
      <c r="E96" s="76" t="s">
        <v>9</v>
      </c>
      <c r="F9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3"/>
  <sheetViews>
    <sheetView showGridLines="0" workbookViewId="0">
      <pane ySplit="4" topLeftCell="A36" activePane="bottomLeft" state="frozen"/>
      <selection activeCell="B191" sqref="B191"/>
      <selection pane="bottomLeft" activeCell="B44" sqref="B4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877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878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210</v>
      </c>
      <c r="B9" s="30"/>
      <c r="C9" s="30"/>
      <c r="D9" s="13"/>
      <c r="E9" s="14"/>
      <c r="F9" s="15"/>
      <c r="G9" s="15"/>
    </row>
    <row r="10" spans="1:8" x14ac:dyDescent="0.25">
      <c r="A10" s="16" t="s">
        <v>211</v>
      </c>
      <c r="B10" s="30"/>
      <c r="C10" s="30"/>
      <c r="D10" s="13"/>
      <c r="E10" s="14"/>
      <c r="F10" s="15"/>
      <c r="G10" s="15"/>
    </row>
    <row r="11" spans="1:8" x14ac:dyDescent="0.25">
      <c r="A11" s="12" t="s">
        <v>879</v>
      </c>
      <c r="B11" s="30" t="s">
        <v>880</v>
      </c>
      <c r="C11" s="30" t="s">
        <v>217</v>
      </c>
      <c r="D11" s="13">
        <v>21000000</v>
      </c>
      <c r="E11" s="14">
        <v>20180.22</v>
      </c>
      <c r="F11" s="15">
        <v>6.0600000000000001E-2</v>
      </c>
      <c r="G11" s="15">
        <v>7.6200000000000004E-2</v>
      </c>
    </row>
    <row r="12" spans="1:8" x14ac:dyDescent="0.25">
      <c r="A12" s="12" t="s">
        <v>881</v>
      </c>
      <c r="B12" s="30" t="s">
        <v>882</v>
      </c>
      <c r="C12" s="30" t="s">
        <v>217</v>
      </c>
      <c r="D12" s="13">
        <v>20000000</v>
      </c>
      <c r="E12" s="14">
        <v>19889.82</v>
      </c>
      <c r="F12" s="15">
        <v>5.9700000000000003E-2</v>
      </c>
      <c r="G12" s="15">
        <v>7.5550000000000006E-2</v>
      </c>
    </row>
    <row r="13" spans="1:8" x14ac:dyDescent="0.25">
      <c r="A13" s="12" t="s">
        <v>883</v>
      </c>
      <c r="B13" s="30" t="s">
        <v>884</v>
      </c>
      <c r="C13" s="30" t="s">
        <v>217</v>
      </c>
      <c r="D13" s="13">
        <v>19500000</v>
      </c>
      <c r="E13" s="14">
        <v>19598.900000000001</v>
      </c>
      <c r="F13" s="15">
        <v>5.8900000000000001E-2</v>
      </c>
      <c r="G13" s="15">
        <v>7.6399999999999996E-2</v>
      </c>
    </row>
    <row r="14" spans="1:8" x14ac:dyDescent="0.25">
      <c r="A14" s="12" t="s">
        <v>885</v>
      </c>
      <c r="B14" s="30" t="s">
        <v>886</v>
      </c>
      <c r="C14" s="30" t="s">
        <v>217</v>
      </c>
      <c r="D14" s="13">
        <v>16000000</v>
      </c>
      <c r="E14" s="14">
        <v>15849.58</v>
      </c>
      <c r="F14" s="15">
        <v>4.7600000000000003E-2</v>
      </c>
      <c r="G14" s="15">
        <v>7.6799999999999993E-2</v>
      </c>
    </row>
    <row r="15" spans="1:8" x14ac:dyDescent="0.25">
      <c r="A15" s="12" t="s">
        <v>887</v>
      </c>
      <c r="B15" s="30" t="s">
        <v>888</v>
      </c>
      <c r="C15" s="30" t="s">
        <v>217</v>
      </c>
      <c r="D15" s="13">
        <v>15000000</v>
      </c>
      <c r="E15" s="14">
        <v>15086.81</v>
      </c>
      <c r="F15" s="15">
        <v>4.53E-2</v>
      </c>
      <c r="G15" s="15">
        <v>7.6828999999999995E-2</v>
      </c>
    </row>
    <row r="16" spans="1:8" x14ac:dyDescent="0.25">
      <c r="A16" s="12" t="s">
        <v>889</v>
      </c>
      <c r="B16" s="30" t="s">
        <v>890</v>
      </c>
      <c r="C16" s="30" t="s">
        <v>217</v>
      </c>
      <c r="D16" s="13">
        <v>11000000</v>
      </c>
      <c r="E16" s="14">
        <v>11094.23</v>
      </c>
      <c r="F16" s="15">
        <v>3.3300000000000003E-2</v>
      </c>
      <c r="G16" s="15">
        <v>7.5600000000000001E-2</v>
      </c>
    </row>
    <row r="17" spans="1:7" x14ac:dyDescent="0.25">
      <c r="A17" s="12" t="s">
        <v>891</v>
      </c>
      <c r="B17" s="30" t="s">
        <v>892</v>
      </c>
      <c r="C17" s="30" t="s">
        <v>217</v>
      </c>
      <c r="D17" s="13">
        <v>10500000</v>
      </c>
      <c r="E17" s="14">
        <v>10514.51</v>
      </c>
      <c r="F17" s="15">
        <v>3.1600000000000003E-2</v>
      </c>
      <c r="G17" s="15">
        <v>7.7391000000000001E-2</v>
      </c>
    </row>
    <row r="18" spans="1:7" x14ac:dyDescent="0.25">
      <c r="A18" s="12" t="s">
        <v>893</v>
      </c>
      <c r="B18" s="30" t="s">
        <v>894</v>
      </c>
      <c r="C18" s="30" t="s">
        <v>217</v>
      </c>
      <c r="D18" s="13">
        <v>9200000</v>
      </c>
      <c r="E18" s="14">
        <v>9261.5400000000009</v>
      </c>
      <c r="F18" s="15">
        <v>2.7799999999999998E-2</v>
      </c>
      <c r="G18" s="15">
        <v>7.6894000000000004E-2</v>
      </c>
    </row>
    <row r="19" spans="1:7" x14ac:dyDescent="0.25">
      <c r="A19" s="12" t="s">
        <v>895</v>
      </c>
      <c r="B19" s="30" t="s">
        <v>896</v>
      </c>
      <c r="C19" s="30" t="s">
        <v>228</v>
      </c>
      <c r="D19" s="13">
        <v>5000000</v>
      </c>
      <c r="E19" s="14">
        <v>5006.21</v>
      </c>
      <c r="F19" s="15">
        <v>1.4999999999999999E-2</v>
      </c>
      <c r="G19" s="15">
        <v>7.7628000000000003E-2</v>
      </c>
    </row>
    <row r="20" spans="1:7" x14ac:dyDescent="0.25">
      <c r="A20" s="12" t="s">
        <v>897</v>
      </c>
      <c r="B20" s="30" t="s">
        <v>898</v>
      </c>
      <c r="C20" s="30" t="s">
        <v>217</v>
      </c>
      <c r="D20" s="13">
        <v>4000000</v>
      </c>
      <c r="E20" s="14">
        <v>3979.04</v>
      </c>
      <c r="F20" s="15">
        <v>1.2E-2</v>
      </c>
      <c r="G20" s="15">
        <v>7.7399999999999997E-2</v>
      </c>
    </row>
    <row r="21" spans="1:7" x14ac:dyDescent="0.25">
      <c r="A21" s="12" t="s">
        <v>899</v>
      </c>
      <c r="B21" s="30" t="s">
        <v>900</v>
      </c>
      <c r="C21" s="30" t="s">
        <v>217</v>
      </c>
      <c r="D21" s="13">
        <v>3000000</v>
      </c>
      <c r="E21" s="14">
        <v>2969.65</v>
      </c>
      <c r="F21" s="15">
        <v>8.8999999999999999E-3</v>
      </c>
      <c r="G21" s="15">
        <v>7.6399999999999996E-2</v>
      </c>
    </row>
    <row r="22" spans="1:7" x14ac:dyDescent="0.25">
      <c r="A22" s="12" t="s">
        <v>901</v>
      </c>
      <c r="B22" s="30" t="s">
        <v>902</v>
      </c>
      <c r="C22" s="30" t="s">
        <v>214</v>
      </c>
      <c r="D22" s="13">
        <v>3000000</v>
      </c>
      <c r="E22" s="14">
        <v>2959</v>
      </c>
      <c r="F22" s="15">
        <v>8.8999999999999999E-3</v>
      </c>
      <c r="G22" s="15">
        <v>7.6499999999999999E-2</v>
      </c>
    </row>
    <row r="23" spans="1:7" x14ac:dyDescent="0.25">
      <c r="A23" s="12" t="s">
        <v>903</v>
      </c>
      <c r="B23" s="30" t="s">
        <v>904</v>
      </c>
      <c r="C23" s="30" t="s">
        <v>217</v>
      </c>
      <c r="D23" s="13">
        <v>2700000</v>
      </c>
      <c r="E23" s="14">
        <v>2750.98</v>
      </c>
      <c r="F23" s="15">
        <v>8.3000000000000001E-3</v>
      </c>
      <c r="G23" s="15">
        <v>7.5886999999999996E-2</v>
      </c>
    </row>
    <row r="24" spans="1:7" x14ac:dyDescent="0.25">
      <c r="A24" s="12" t="s">
        <v>905</v>
      </c>
      <c r="B24" s="30" t="s">
        <v>906</v>
      </c>
      <c r="C24" s="30" t="s">
        <v>217</v>
      </c>
      <c r="D24" s="13">
        <v>2500000</v>
      </c>
      <c r="E24" s="14">
        <v>2572.16</v>
      </c>
      <c r="F24" s="15">
        <v>7.7000000000000002E-3</v>
      </c>
      <c r="G24" s="15">
        <v>7.6050000000000006E-2</v>
      </c>
    </row>
    <row r="25" spans="1:7" x14ac:dyDescent="0.25">
      <c r="A25" s="12" t="s">
        <v>907</v>
      </c>
      <c r="B25" s="30" t="s">
        <v>908</v>
      </c>
      <c r="C25" s="30" t="s">
        <v>217</v>
      </c>
      <c r="D25" s="13">
        <v>2500000</v>
      </c>
      <c r="E25" s="14">
        <v>2486.11</v>
      </c>
      <c r="F25" s="15">
        <v>7.4999999999999997E-3</v>
      </c>
      <c r="G25" s="15">
        <v>7.7399999999999997E-2</v>
      </c>
    </row>
    <row r="26" spans="1:7" x14ac:dyDescent="0.25">
      <c r="A26" s="12" t="s">
        <v>909</v>
      </c>
      <c r="B26" s="30" t="s">
        <v>910</v>
      </c>
      <c r="C26" s="30" t="s">
        <v>228</v>
      </c>
      <c r="D26" s="13">
        <v>2060000</v>
      </c>
      <c r="E26" s="14">
        <v>2152.5100000000002</v>
      </c>
      <c r="F26" s="15">
        <v>6.4999999999999997E-3</v>
      </c>
      <c r="G26" s="15">
        <v>7.5600000000000001E-2</v>
      </c>
    </row>
    <row r="27" spans="1:7" x14ac:dyDescent="0.25">
      <c r="A27" s="12" t="s">
        <v>911</v>
      </c>
      <c r="B27" s="30" t="s">
        <v>912</v>
      </c>
      <c r="C27" s="30" t="s">
        <v>228</v>
      </c>
      <c r="D27" s="13">
        <v>2000000</v>
      </c>
      <c r="E27" s="14">
        <v>1993.18</v>
      </c>
      <c r="F27" s="15">
        <v>6.0000000000000001E-3</v>
      </c>
      <c r="G27" s="15">
        <v>7.6200000000000004E-2</v>
      </c>
    </row>
    <row r="28" spans="1:7" x14ac:dyDescent="0.25">
      <c r="A28" s="12" t="s">
        <v>913</v>
      </c>
      <c r="B28" s="30" t="s">
        <v>914</v>
      </c>
      <c r="C28" s="30" t="s">
        <v>217</v>
      </c>
      <c r="D28" s="13">
        <v>500000</v>
      </c>
      <c r="E28" s="14">
        <v>518.57000000000005</v>
      </c>
      <c r="F28" s="15">
        <v>1.6000000000000001E-3</v>
      </c>
      <c r="G28" s="15">
        <v>7.5600000000000001E-2</v>
      </c>
    </row>
    <row r="29" spans="1:7" x14ac:dyDescent="0.25">
      <c r="A29" s="12" t="s">
        <v>915</v>
      </c>
      <c r="B29" s="30" t="s">
        <v>916</v>
      </c>
      <c r="C29" s="30" t="s">
        <v>217</v>
      </c>
      <c r="D29" s="13">
        <v>500000</v>
      </c>
      <c r="E29" s="14">
        <v>480.58</v>
      </c>
      <c r="F29" s="15">
        <v>1.4E-3</v>
      </c>
      <c r="G29" s="15">
        <v>7.5499999999999998E-2</v>
      </c>
    </row>
    <row r="30" spans="1:7" x14ac:dyDescent="0.25">
      <c r="A30" s="16" t="s">
        <v>124</v>
      </c>
      <c r="B30" s="31"/>
      <c r="C30" s="31"/>
      <c r="D30" s="17"/>
      <c r="E30" s="18">
        <v>149343.6</v>
      </c>
      <c r="F30" s="19">
        <v>0.4486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437</v>
      </c>
      <c r="B32" s="30"/>
      <c r="C32" s="30"/>
      <c r="D32" s="13"/>
      <c r="E32" s="14"/>
      <c r="F32" s="15"/>
      <c r="G32" s="15"/>
    </row>
    <row r="33" spans="1:7" x14ac:dyDescent="0.25">
      <c r="A33" s="12" t="s">
        <v>917</v>
      </c>
      <c r="B33" s="30" t="s">
        <v>918</v>
      </c>
      <c r="C33" s="30" t="s">
        <v>123</v>
      </c>
      <c r="D33" s="13">
        <v>5000000</v>
      </c>
      <c r="E33" s="14">
        <v>4839.0600000000004</v>
      </c>
      <c r="F33" s="15">
        <v>1.4500000000000001E-2</v>
      </c>
      <c r="G33" s="15">
        <v>7.1496187160999994E-2</v>
      </c>
    </row>
    <row r="34" spans="1:7" x14ac:dyDescent="0.25">
      <c r="A34" s="16" t="s">
        <v>124</v>
      </c>
      <c r="B34" s="31"/>
      <c r="C34" s="31"/>
      <c r="D34" s="17"/>
      <c r="E34" s="18">
        <v>4839.0600000000004</v>
      </c>
      <c r="F34" s="19">
        <v>1.4500000000000001E-2</v>
      </c>
      <c r="G34" s="20"/>
    </row>
    <row r="35" spans="1:7" x14ac:dyDescent="0.25">
      <c r="A35" s="16" t="s">
        <v>674</v>
      </c>
      <c r="B35" s="30"/>
      <c r="C35" s="30"/>
      <c r="D35" s="13"/>
      <c r="E35" s="14"/>
      <c r="F35" s="15"/>
      <c r="G35" s="15"/>
    </row>
    <row r="36" spans="1:7" x14ac:dyDescent="0.25">
      <c r="A36" s="12" t="s">
        <v>919</v>
      </c>
      <c r="B36" s="30" t="s">
        <v>920</v>
      </c>
      <c r="C36" s="30" t="s">
        <v>123</v>
      </c>
      <c r="D36" s="13">
        <v>23000000</v>
      </c>
      <c r="E36" s="14">
        <v>22476.66</v>
      </c>
      <c r="F36" s="15">
        <v>6.7500000000000004E-2</v>
      </c>
      <c r="G36" s="15">
        <v>7.5317150624999996E-2</v>
      </c>
    </row>
    <row r="37" spans="1:7" x14ac:dyDescent="0.25">
      <c r="A37" s="12" t="s">
        <v>921</v>
      </c>
      <c r="B37" s="30" t="s">
        <v>922</v>
      </c>
      <c r="C37" s="30" t="s">
        <v>123</v>
      </c>
      <c r="D37" s="13">
        <v>10500000</v>
      </c>
      <c r="E37" s="14">
        <v>10589.4</v>
      </c>
      <c r="F37" s="15">
        <v>3.1800000000000002E-2</v>
      </c>
      <c r="G37" s="15">
        <v>7.6013073410000007E-2</v>
      </c>
    </row>
    <row r="38" spans="1:7" x14ac:dyDescent="0.25">
      <c r="A38" s="12" t="s">
        <v>923</v>
      </c>
      <c r="B38" s="30" t="s">
        <v>924</v>
      </c>
      <c r="C38" s="30" t="s">
        <v>123</v>
      </c>
      <c r="D38" s="13">
        <v>10000000</v>
      </c>
      <c r="E38" s="14">
        <v>9941.73</v>
      </c>
      <c r="F38" s="15">
        <v>2.9899999999999999E-2</v>
      </c>
      <c r="G38" s="15">
        <v>7.5581595505999993E-2</v>
      </c>
    </row>
    <row r="39" spans="1:7" x14ac:dyDescent="0.25">
      <c r="A39" s="12" t="s">
        <v>925</v>
      </c>
      <c r="B39" s="30" t="s">
        <v>926</v>
      </c>
      <c r="C39" s="30" t="s">
        <v>123</v>
      </c>
      <c r="D39" s="13">
        <v>9500000</v>
      </c>
      <c r="E39" s="14">
        <v>9588.7199999999993</v>
      </c>
      <c r="F39" s="15">
        <v>2.8799999999999999E-2</v>
      </c>
      <c r="G39" s="15">
        <v>7.5933201983999998E-2</v>
      </c>
    </row>
    <row r="40" spans="1:7" x14ac:dyDescent="0.25">
      <c r="A40" s="12" t="s">
        <v>927</v>
      </c>
      <c r="B40" s="30" t="s">
        <v>928</v>
      </c>
      <c r="C40" s="30" t="s">
        <v>123</v>
      </c>
      <c r="D40" s="13">
        <v>9000000</v>
      </c>
      <c r="E40" s="14">
        <v>9109.35</v>
      </c>
      <c r="F40" s="15">
        <v>2.7400000000000001E-2</v>
      </c>
      <c r="G40" s="15">
        <v>7.5494480660000002E-2</v>
      </c>
    </row>
    <row r="41" spans="1:7" x14ac:dyDescent="0.25">
      <c r="A41" s="12" t="s">
        <v>929</v>
      </c>
      <c r="B41" s="30" t="s">
        <v>930</v>
      </c>
      <c r="C41" s="30" t="s">
        <v>123</v>
      </c>
      <c r="D41" s="13">
        <v>7500000</v>
      </c>
      <c r="E41" s="14">
        <v>7680.42</v>
      </c>
      <c r="F41" s="15">
        <v>2.3099999999999999E-2</v>
      </c>
      <c r="G41" s="15">
        <v>7.5801472472000003E-2</v>
      </c>
    </row>
    <row r="42" spans="1:7" x14ac:dyDescent="0.25">
      <c r="A42" s="12" t="s">
        <v>931</v>
      </c>
      <c r="B42" s="30" t="s">
        <v>932</v>
      </c>
      <c r="C42" s="30" t="s">
        <v>123</v>
      </c>
      <c r="D42" s="13">
        <v>7500000</v>
      </c>
      <c r="E42" s="14">
        <v>7567.74</v>
      </c>
      <c r="F42" s="15">
        <v>2.2700000000000001E-2</v>
      </c>
      <c r="G42" s="15">
        <v>7.5506925422000007E-2</v>
      </c>
    </row>
    <row r="43" spans="1:7" x14ac:dyDescent="0.25">
      <c r="A43" s="12" t="s">
        <v>933</v>
      </c>
      <c r="B43" s="30" t="s">
        <v>934</v>
      </c>
      <c r="C43" s="30" t="s">
        <v>123</v>
      </c>
      <c r="D43" s="13">
        <v>6500000</v>
      </c>
      <c r="E43" s="14">
        <v>6582.25</v>
      </c>
      <c r="F43" s="15">
        <v>1.9800000000000002E-2</v>
      </c>
      <c r="G43" s="15">
        <v>7.5922829289000002E-2</v>
      </c>
    </row>
    <row r="44" spans="1:7" x14ac:dyDescent="0.25">
      <c r="A44" s="12" t="s">
        <v>935</v>
      </c>
      <c r="B44" s="30" t="s">
        <v>936</v>
      </c>
      <c r="C44" s="30" t="s">
        <v>123</v>
      </c>
      <c r="D44" s="13">
        <v>6000000</v>
      </c>
      <c r="E44" s="14">
        <v>6052.52</v>
      </c>
      <c r="F44" s="15">
        <v>1.8200000000000001E-2</v>
      </c>
      <c r="G44" s="15">
        <v>7.5922829289000002E-2</v>
      </c>
    </row>
    <row r="45" spans="1:7" x14ac:dyDescent="0.25">
      <c r="A45" s="12" t="s">
        <v>823</v>
      </c>
      <c r="B45" s="30" t="s">
        <v>824</v>
      </c>
      <c r="C45" s="30" t="s">
        <v>123</v>
      </c>
      <c r="D45" s="13">
        <v>6000000</v>
      </c>
      <c r="E45" s="14">
        <v>6027.81</v>
      </c>
      <c r="F45" s="15">
        <v>1.8100000000000002E-2</v>
      </c>
      <c r="G45" s="15">
        <v>7.5524555625000003E-2</v>
      </c>
    </row>
    <row r="46" spans="1:7" x14ac:dyDescent="0.25">
      <c r="A46" s="12" t="s">
        <v>937</v>
      </c>
      <c r="B46" s="30" t="s">
        <v>938</v>
      </c>
      <c r="C46" s="30" t="s">
        <v>123</v>
      </c>
      <c r="D46" s="13">
        <v>5500000</v>
      </c>
      <c r="E46" s="14">
        <v>5528.46</v>
      </c>
      <c r="F46" s="15">
        <v>1.66E-2</v>
      </c>
      <c r="G46" s="15">
        <v>7.5522481476000006E-2</v>
      </c>
    </row>
    <row r="47" spans="1:7" x14ac:dyDescent="0.25">
      <c r="A47" s="12" t="s">
        <v>939</v>
      </c>
      <c r="B47" s="30" t="s">
        <v>940</v>
      </c>
      <c r="C47" s="30" t="s">
        <v>123</v>
      </c>
      <c r="D47" s="13">
        <v>5500000</v>
      </c>
      <c r="E47" s="14">
        <v>5520.83</v>
      </c>
      <c r="F47" s="15">
        <v>1.66E-2</v>
      </c>
      <c r="G47" s="15">
        <v>7.5851259056000001E-2</v>
      </c>
    </row>
    <row r="48" spans="1:7" x14ac:dyDescent="0.25">
      <c r="A48" s="12" t="s">
        <v>941</v>
      </c>
      <c r="B48" s="30" t="s">
        <v>942</v>
      </c>
      <c r="C48" s="30" t="s">
        <v>123</v>
      </c>
      <c r="D48" s="13">
        <v>5000000</v>
      </c>
      <c r="E48" s="14">
        <v>5043.6000000000004</v>
      </c>
      <c r="F48" s="15">
        <v>1.5100000000000001E-2</v>
      </c>
      <c r="G48" s="15">
        <v>7.5522481476000006E-2</v>
      </c>
    </row>
    <row r="49" spans="1:7" x14ac:dyDescent="0.25">
      <c r="A49" s="12" t="s">
        <v>943</v>
      </c>
      <c r="B49" s="30" t="s">
        <v>944</v>
      </c>
      <c r="C49" s="30" t="s">
        <v>123</v>
      </c>
      <c r="D49" s="13">
        <v>5000000</v>
      </c>
      <c r="E49" s="14">
        <v>5025.87</v>
      </c>
      <c r="F49" s="15">
        <v>1.5100000000000001E-2</v>
      </c>
      <c r="G49" s="15">
        <v>7.5864743121E-2</v>
      </c>
    </row>
    <row r="50" spans="1:7" x14ac:dyDescent="0.25">
      <c r="A50" s="12" t="s">
        <v>945</v>
      </c>
      <c r="B50" s="30" t="s">
        <v>946</v>
      </c>
      <c r="C50" s="30" t="s">
        <v>123</v>
      </c>
      <c r="D50" s="13">
        <v>5000000</v>
      </c>
      <c r="E50" s="14">
        <v>5023.6899999999996</v>
      </c>
      <c r="F50" s="15">
        <v>1.5100000000000001E-2</v>
      </c>
      <c r="G50" s="15">
        <v>7.5691531179999993E-2</v>
      </c>
    </row>
    <row r="51" spans="1:7" x14ac:dyDescent="0.25">
      <c r="A51" s="12" t="s">
        <v>947</v>
      </c>
      <c r="B51" s="30" t="s">
        <v>948</v>
      </c>
      <c r="C51" s="30" t="s">
        <v>123</v>
      </c>
      <c r="D51" s="13">
        <v>5000000</v>
      </c>
      <c r="E51" s="14">
        <v>5018.7700000000004</v>
      </c>
      <c r="F51" s="15">
        <v>1.5100000000000001E-2</v>
      </c>
      <c r="G51" s="15">
        <v>7.5864743121E-2</v>
      </c>
    </row>
    <row r="52" spans="1:7" x14ac:dyDescent="0.25">
      <c r="A52" s="12" t="s">
        <v>949</v>
      </c>
      <c r="B52" s="30" t="s">
        <v>950</v>
      </c>
      <c r="C52" s="30" t="s">
        <v>123</v>
      </c>
      <c r="D52" s="13">
        <v>5000000</v>
      </c>
      <c r="E52" s="14">
        <v>5018.2700000000004</v>
      </c>
      <c r="F52" s="15">
        <v>1.5100000000000001E-2</v>
      </c>
      <c r="G52" s="15">
        <v>7.5523518550000002E-2</v>
      </c>
    </row>
    <row r="53" spans="1:7" x14ac:dyDescent="0.25">
      <c r="A53" s="12" t="s">
        <v>951</v>
      </c>
      <c r="B53" s="30" t="s">
        <v>952</v>
      </c>
      <c r="C53" s="30" t="s">
        <v>123</v>
      </c>
      <c r="D53" s="13">
        <v>5000000</v>
      </c>
      <c r="E53" s="14">
        <v>4997.95</v>
      </c>
      <c r="F53" s="15">
        <v>1.4999999999999999E-2</v>
      </c>
      <c r="G53" s="15">
        <v>7.5367962999999996E-2</v>
      </c>
    </row>
    <row r="54" spans="1:7" x14ac:dyDescent="0.25">
      <c r="A54" s="12" t="s">
        <v>953</v>
      </c>
      <c r="B54" s="30" t="s">
        <v>954</v>
      </c>
      <c r="C54" s="30" t="s">
        <v>123</v>
      </c>
      <c r="D54" s="13">
        <v>4500000</v>
      </c>
      <c r="E54" s="14">
        <v>4515.17</v>
      </c>
      <c r="F54" s="15">
        <v>1.3599999999999999E-2</v>
      </c>
      <c r="G54" s="15">
        <v>7.6014110721000006E-2</v>
      </c>
    </row>
    <row r="55" spans="1:7" x14ac:dyDescent="0.25">
      <c r="A55" s="12" t="s">
        <v>955</v>
      </c>
      <c r="B55" s="30" t="s">
        <v>956</v>
      </c>
      <c r="C55" s="30" t="s">
        <v>123</v>
      </c>
      <c r="D55" s="13">
        <v>4500000</v>
      </c>
      <c r="E55" s="14">
        <v>4410.67</v>
      </c>
      <c r="F55" s="15">
        <v>1.32E-2</v>
      </c>
      <c r="G55" s="15">
        <v>7.5725757584000006E-2</v>
      </c>
    </row>
    <row r="56" spans="1:7" x14ac:dyDescent="0.25">
      <c r="A56" s="12" t="s">
        <v>957</v>
      </c>
      <c r="B56" s="30" t="s">
        <v>958</v>
      </c>
      <c r="C56" s="30" t="s">
        <v>123</v>
      </c>
      <c r="D56" s="13">
        <v>4000000</v>
      </c>
      <c r="E56" s="14">
        <v>4020.62</v>
      </c>
      <c r="F56" s="15">
        <v>1.21E-2</v>
      </c>
      <c r="G56" s="15">
        <v>7.5633451256000003E-2</v>
      </c>
    </row>
    <row r="57" spans="1:7" x14ac:dyDescent="0.25">
      <c r="A57" s="12" t="s">
        <v>959</v>
      </c>
      <c r="B57" s="30" t="s">
        <v>960</v>
      </c>
      <c r="C57" s="30" t="s">
        <v>123</v>
      </c>
      <c r="D57" s="13">
        <v>2500000</v>
      </c>
      <c r="E57" s="14">
        <v>2529.5</v>
      </c>
      <c r="F57" s="15">
        <v>7.6E-3</v>
      </c>
      <c r="G57" s="15">
        <v>7.5523518550000002E-2</v>
      </c>
    </row>
    <row r="58" spans="1:7" x14ac:dyDescent="0.25">
      <c r="A58" s="12" t="s">
        <v>961</v>
      </c>
      <c r="B58" s="30" t="s">
        <v>962</v>
      </c>
      <c r="C58" s="30" t="s">
        <v>123</v>
      </c>
      <c r="D58" s="13">
        <v>2500000</v>
      </c>
      <c r="E58" s="14">
        <v>2511.87</v>
      </c>
      <c r="F58" s="15">
        <v>7.4999999999999997E-3</v>
      </c>
      <c r="G58" s="15">
        <v>7.5506925422000007E-2</v>
      </c>
    </row>
    <row r="59" spans="1:7" x14ac:dyDescent="0.25">
      <c r="A59" s="12" t="s">
        <v>963</v>
      </c>
      <c r="B59" s="30" t="s">
        <v>964</v>
      </c>
      <c r="C59" s="30" t="s">
        <v>123</v>
      </c>
      <c r="D59" s="13">
        <v>2500000</v>
      </c>
      <c r="E59" s="14">
        <v>2483.54</v>
      </c>
      <c r="F59" s="15">
        <v>7.4999999999999997E-3</v>
      </c>
      <c r="G59" s="15">
        <v>7.5581595505999993E-2</v>
      </c>
    </row>
    <row r="60" spans="1:7" x14ac:dyDescent="0.25">
      <c r="A60" s="12" t="s">
        <v>965</v>
      </c>
      <c r="B60" s="30" t="s">
        <v>966</v>
      </c>
      <c r="C60" s="30" t="s">
        <v>123</v>
      </c>
      <c r="D60" s="13">
        <v>2500000</v>
      </c>
      <c r="E60" s="14">
        <v>2480.37</v>
      </c>
      <c r="F60" s="15">
        <v>7.4999999999999997E-3</v>
      </c>
      <c r="G60" s="15">
        <v>7.5881339009000001E-2</v>
      </c>
    </row>
    <row r="61" spans="1:7" x14ac:dyDescent="0.25">
      <c r="A61" s="12" t="s">
        <v>967</v>
      </c>
      <c r="B61" s="30" t="s">
        <v>968</v>
      </c>
      <c r="C61" s="30" t="s">
        <v>123</v>
      </c>
      <c r="D61" s="13">
        <v>2000000</v>
      </c>
      <c r="E61" s="14">
        <v>2011.07</v>
      </c>
      <c r="F61" s="15">
        <v>6.0000000000000001E-3</v>
      </c>
      <c r="G61" s="15">
        <v>7.5522481476000006E-2</v>
      </c>
    </row>
    <row r="62" spans="1:7" x14ac:dyDescent="0.25">
      <c r="A62" s="12" t="s">
        <v>969</v>
      </c>
      <c r="B62" s="30" t="s">
        <v>970</v>
      </c>
      <c r="C62" s="30" t="s">
        <v>123</v>
      </c>
      <c r="D62" s="13">
        <v>2000000</v>
      </c>
      <c r="E62" s="14">
        <v>1987.41</v>
      </c>
      <c r="F62" s="15">
        <v>6.0000000000000001E-3</v>
      </c>
      <c r="G62" s="15">
        <v>7.5869929321999999E-2</v>
      </c>
    </row>
    <row r="63" spans="1:7" x14ac:dyDescent="0.25">
      <c r="A63" s="12" t="s">
        <v>675</v>
      </c>
      <c r="B63" s="30" t="s">
        <v>676</v>
      </c>
      <c r="C63" s="30" t="s">
        <v>123</v>
      </c>
      <c r="D63" s="13">
        <v>2000000</v>
      </c>
      <c r="E63" s="14">
        <v>1986.87</v>
      </c>
      <c r="F63" s="15">
        <v>6.0000000000000001E-3</v>
      </c>
      <c r="G63" s="15">
        <v>7.5470628400999995E-2</v>
      </c>
    </row>
    <row r="64" spans="1:7" x14ac:dyDescent="0.25">
      <c r="A64" s="12" t="s">
        <v>971</v>
      </c>
      <c r="B64" s="30" t="s">
        <v>972</v>
      </c>
      <c r="C64" s="30" t="s">
        <v>123</v>
      </c>
      <c r="D64" s="13">
        <v>1500000</v>
      </c>
      <c r="E64" s="14">
        <v>1488.74</v>
      </c>
      <c r="F64" s="15">
        <v>4.4999999999999997E-3</v>
      </c>
      <c r="G64" s="15">
        <v>7.5639674030000006E-2</v>
      </c>
    </row>
    <row r="65" spans="1:7" x14ac:dyDescent="0.25">
      <c r="A65" s="12" t="s">
        <v>831</v>
      </c>
      <c r="B65" s="30" t="s">
        <v>832</v>
      </c>
      <c r="C65" s="30" t="s">
        <v>123</v>
      </c>
      <c r="D65" s="13">
        <v>1000000</v>
      </c>
      <c r="E65" s="14">
        <v>1005.02</v>
      </c>
      <c r="F65" s="15">
        <v>3.0000000000000001E-3</v>
      </c>
      <c r="G65" s="15">
        <v>7.5921792022000001E-2</v>
      </c>
    </row>
    <row r="66" spans="1:7" x14ac:dyDescent="0.25">
      <c r="A66" s="16" t="s">
        <v>124</v>
      </c>
      <c r="B66" s="31"/>
      <c r="C66" s="31"/>
      <c r="D66" s="17"/>
      <c r="E66" s="18">
        <v>168224.89</v>
      </c>
      <c r="F66" s="19">
        <v>0.50549999999999995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2"/>
      <c r="B68" s="30"/>
      <c r="C68" s="30"/>
      <c r="D68" s="13"/>
      <c r="E68" s="14"/>
      <c r="F68" s="15"/>
      <c r="G68" s="15"/>
    </row>
    <row r="69" spans="1:7" x14ac:dyDescent="0.25">
      <c r="A69" s="16" t="s">
        <v>291</v>
      </c>
      <c r="B69" s="30"/>
      <c r="C69" s="30"/>
      <c r="D69" s="13"/>
      <c r="E69" s="14"/>
      <c r="F69" s="15"/>
      <c r="G69" s="15"/>
    </row>
    <row r="70" spans="1:7" x14ac:dyDescent="0.25">
      <c r="A70" s="16" t="s">
        <v>124</v>
      </c>
      <c r="B70" s="30"/>
      <c r="C70" s="30"/>
      <c r="D70" s="13"/>
      <c r="E70" s="35" t="s">
        <v>118</v>
      </c>
      <c r="F70" s="36" t="s">
        <v>118</v>
      </c>
      <c r="G70" s="15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16" t="s">
        <v>292</v>
      </c>
      <c r="B72" s="30"/>
      <c r="C72" s="30"/>
      <c r="D72" s="13"/>
      <c r="E72" s="14"/>
      <c r="F72" s="15"/>
      <c r="G72" s="15"/>
    </row>
    <row r="73" spans="1:7" x14ac:dyDescent="0.25">
      <c r="A73" s="16" t="s">
        <v>124</v>
      </c>
      <c r="B73" s="30"/>
      <c r="C73" s="30"/>
      <c r="D73" s="13"/>
      <c r="E73" s="35" t="s">
        <v>118</v>
      </c>
      <c r="F73" s="36" t="s">
        <v>118</v>
      </c>
      <c r="G73" s="15"/>
    </row>
    <row r="74" spans="1:7" x14ac:dyDescent="0.25">
      <c r="A74" s="12"/>
      <c r="B74" s="30"/>
      <c r="C74" s="30"/>
      <c r="D74" s="13"/>
      <c r="E74" s="14"/>
      <c r="F74" s="15"/>
      <c r="G74" s="15"/>
    </row>
    <row r="75" spans="1:7" x14ac:dyDescent="0.25">
      <c r="A75" s="21" t="s">
        <v>157</v>
      </c>
      <c r="B75" s="32"/>
      <c r="C75" s="32"/>
      <c r="D75" s="22"/>
      <c r="E75" s="18">
        <v>322407.55</v>
      </c>
      <c r="F75" s="19">
        <v>0.96860000000000002</v>
      </c>
      <c r="G75" s="20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2"/>
      <c r="B77" s="30"/>
      <c r="C77" s="30"/>
      <c r="D77" s="13"/>
      <c r="E77" s="14"/>
      <c r="F77" s="15"/>
      <c r="G77" s="15"/>
    </row>
    <row r="78" spans="1:7" x14ac:dyDescent="0.25">
      <c r="A78" s="16" t="s">
        <v>161</v>
      </c>
      <c r="B78" s="30"/>
      <c r="C78" s="30"/>
      <c r="D78" s="13"/>
      <c r="E78" s="14"/>
      <c r="F78" s="15"/>
      <c r="G78" s="15"/>
    </row>
    <row r="79" spans="1:7" x14ac:dyDescent="0.25">
      <c r="A79" s="12" t="s">
        <v>162</v>
      </c>
      <c r="B79" s="30"/>
      <c r="C79" s="30"/>
      <c r="D79" s="13"/>
      <c r="E79" s="14">
        <v>639.88</v>
      </c>
      <c r="F79" s="15">
        <v>1.9E-3</v>
      </c>
      <c r="G79" s="15">
        <v>6.6865999999999995E-2</v>
      </c>
    </row>
    <row r="80" spans="1:7" x14ac:dyDescent="0.25">
      <c r="A80" s="16" t="s">
        <v>124</v>
      </c>
      <c r="B80" s="31"/>
      <c r="C80" s="31"/>
      <c r="D80" s="17"/>
      <c r="E80" s="18">
        <v>639.88</v>
      </c>
      <c r="F80" s="19">
        <v>1.9E-3</v>
      </c>
      <c r="G80" s="20"/>
    </row>
    <row r="81" spans="1:7" x14ac:dyDescent="0.25">
      <c r="A81" s="12"/>
      <c r="B81" s="30"/>
      <c r="C81" s="30"/>
      <c r="D81" s="13"/>
      <c r="E81" s="14"/>
      <c r="F81" s="15"/>
      <c r="G81" s="15"/>
    </row>
    <row r="82" spans="1:7" x14ac:dyDescent="0.25">
      <c r="A82" s="21" t="s">
        <v>157</v>
      </c>
      <c r="B82" s="32"/>
      <c r="C82" s="32"/>
      <c r="D82" s="22"/>
      <c r="E82" s="18">
        <v>639.88</v>
      </c>
      <c r="F82" s="19">
        <v>1.9E-3</v>
      </c>
      <c r="G82" s="20"/>
    </row>
    <row r="83" spans="1:7" x14ac:dyDescent="0.25">
      <c r="A83" s="12" t="s">
        <v>163</v>
      </c>
      <c r="B83" s="30"/>
      <c r="C83" s="30"/>
      <c r="D83" s="13"/>
      <c r="E83" s="14">
        <v>9992.3825753000001</v>
      </c>
      <c r="F83" s="15">
        <v>3.0013999999999999E-2</v>
      </c>
      <c r="G83" s="15"/>
    </row>
    <row r="84" spans="1:7" x14ac:dyDescent="0.25">
      <c r="A84" s="12" t="s">
        <v>164</v>
      </c>
      <c r="B84" s="30"/>
      <c r="C84" s="30"/>
      <c r="D84" s="13"/>
      <c r="E84" s="23">
        <v>-121.4425753</v>
      </c>
      <c r="F84" s="24">
        <v>-5.1400000000000003E-4</v>
      </c>
      <c r="G84" s="15">
        <v>6.6865999999999995E-2</v>
      </c>
    </row>
    <row r="85" spans="1:7" x14ac:dyDescent="0.25">
      <c r="A85" s="25" t="s">
        <v>165</v>
      </c>
      <c r="B85" s="33"/>
      <c r="C85" s="33"/>
      <c r="D85" s="26"/>
      <c r="E85" s="27">
        <v>332918.37</v>
      </c>
      <c r="F85" s="28">
        <v>1</v>
      </c>
      <c r="G85" s="28"/>
    </row>
    <row r="87" spans="1:7" x14ac:dyDescent="0.25">
      <c r="A87" s="1" t="s">
        <v>167</v>
      </c>
    </row>
    <row r="90" spans="1:7" x14ac:dyDescent="0.25">
      <c r="A90" s="1" t="s">
        <v>168</v>
      </c>
    </row>
    <row r="91" spans="1:7" x14ac:dyDescent="0.25">
      <c r="A91" s="47" t="s">
        <v>169</v>
      </c>
      <c r="B91" s="34" t="s">
        <v>118</v>
      </c>
    </row>
    <row r="92" spans="1:7" x14ac:dyDescent="0.25">
      <c r="A92" t="s">
        <v>170</v>
      </c>
    </row>
    <row r="93" spans="1:7" x14ac:dyDescent="0.25">
      <c r="A93" t="s">
        <v>171</v>
      </c>
      <c r="B93" t="s">
        <v>172</v>
      </c>
      <c r="C93" t="s">
        <v>172</v>
      </c>
    </row>
    <row r="94" spans="1:7" x14ac:dyDescent="0.25">
      <c r="B94" s="48">
        <v>45289</v>
      </c>
      <c r="C94" s="48">
        <v>45322</v>
      </c>
    </row>
    <row r="95" spans="1:7" x14ac:dyDescent="0.25">
      <c r="A95" t="s">
        <v>176</v>
      </c>
      <c r="B95">
        <v>11.036799999999999</v>
      </c>
      <c r="C95">
        <v>11.1106</v>
      </c>
      <c r="E95" s="2"/>
    </row>
    <row r="96" spans="1:7" x14ac:dyDescent="0.25">
      <c r="A96" t="s">
        <v>177</v>
      </c>
      <c r="B96">
        <v>11.035399999999999</v>
      </c>
      <c r="C96">
        <v>11.1092</v>
      </c>
      <c r="E96" s="2"/>
    </row>
    <row r="97" spans="1:5" x14ac:dyDescent="0.25">
      <c r="A97" t="s">
        <v>650</v>
      </c>
      <c r="B97">
        <v>10.992100000000001</v>
      </c>
      <c r="C97">
        <v>11.063499999999999</v>
      </c>
      <c r="E97" s="2"/>
    </row>
    <row r="98" spans="1:5" x14ac:dyDescent="0.25">
      <c r="A98" t="s">
        <v>651</v>
      </c>
      <c r="B98">
        <v>10.992599999999999</v>
      </c>
      <c r="C98">
        <v>11.064</v>
      </c>
      <c r="E98" s="2"/>
    </row>
    <row r="99" spans="1:5" x14ac:dyDescent="0.25">
      <c r="E99" s="2"/>
    </row>
    <row r="100" spans="1:5" x14ac:dyDescent="0.25">
      <c r="A100" t="s">
        <v>187</v>
      </c>
      <c r="B100" s="34" t="s">
        <v>118</v>
      </c>
    </row>
    <row r="101" spans="1:5" x14ac:dyDescent="0.25">
      <c r="A101" t="s">
        <v>188</v>
      </c>
      <c r="B101" s="34" t="s">
        <v>118</v>
      </c>
    </row>
    <row r="102" spans="1:5" ht="30" customHeight="1" x14ac:dyDescent="0.25">
      <c r="A102" s="47" t="s">
        <v>189</v>
      </c>
      <c r="B102" s="34" t="s">
        <v>118</v>
      </c>
    </row>
    <row r="103" spans="1:5" ht="30" customHeight="1" x14ac:dyDescent="0.25">
      <c r="A103" s="47" t="s">
        <v>190</v>
      </c>
      <c r="B103" s="34" t="s">
        <v>118</v>
      </c>
    </row>
    <row r="104" spans="1:5" x14ac:dyDescent="0.25">
      <c r="A104" t="s">
        <v>191</v>
      </c>
      <c r="B104" s="49">
        <f>+B118</f>
        <v>3.0137529598238801</v>
      </c>
    </row>
    <row r="105" spans="1:5" ht="45" customHeight="1" x14ac:dyDescent="0.25">
      <c r="A105" s="47" t="s">
        <v>192</v>
      </c>
      <c r="B105" s="34" t="s">
        <v>118</v>
      </c>
    </row>
    <row r="106" spans="1:5" ht="30" customHeight="1" x14ac:dyDescent="0.25">
      <c r="A106" s="47" t="s">
        <v>193</v>
      </c>
      <c r="B106" s="34" t="s">
        <v>118</v>
      </c>
    </row>
    <row r="107" spans="1:5" ht="30" customHeight="1" x14ac:dyDescent="0.25">
      <c r="A107" s="47" t="s">
        <v>194</v>
      </c>
      <c r="B107" s="34" t="s">
        <v>118</v>
      </c>
    </row>
    <row r="108" spans="1:5" x14ac:dyDescent="0.25">
      <c r="A108" t="s">
        <v>195</v>
      </c>
      <c r="B108" s="34" t="s">
        <v>118</v>
      </c>
    </row>
    <row r="109" spans="1:5" x14ac:dyDescent="0.25">
      <c r="A109" t="s">
        <v>196</v>
      </c>
      <c r="B109" s="34" t="s">
        <v>118</v>
      </c>
    </row>
    <row r="111" spans="1:5" x14ac:dyDescent="0.25">
      <c r="A111" t="s">
        <v>197</v>
      </c>
    </row>
    <row r="112" spans="1:5" ht="60" customHeight="1" x14ac:dyDescent="0.25">
      <c r="A112" s="55" t="s">
        <v>198</v>
      </c>
      <c r="B112" s="56" t="s">
        <v>973</v>
      </c>
    </row>
    <row r="113" spans="1:4" ht="30" customHeight="1" x14ac:dyDescent="0.25">
      <c r="A113" s="55" t="s">
        <v>200</v>
      </c>
      <c r="B113" s="56" t="s">
        <v>974</v>
      </c>
    </row>
    <row r="114" spans="1:4" x14ac:dyDescent="0.25">
      <c r="A114" s="55"/>
      <c r="B114" s="55"/>
    </row>
    <row r="115" spans="1:4" x14ac:dyDescent="0.25">
      <c r="A115" s="55" t="s">
        <v>202</v>
      </c>
      <c r="B115" s="57">
        <v>7.5940235674660101</v>
      </c>
    </row>
    <row r="116" spans="1:4" x14ac:dyDescent="0.25">
      <c r="A116" s="55"/>
      <c r="B116" s="55"/>
    </row>
    <row r="117" spans="1:4" x14ac:dyDescent="0.25">
      <c r="A117" s="55" t="s">
        <v>203</v>
      </c>
      <c r="B117" s="58">
        <v>2.6909000000000001</v>
      </c>
    </row>
    <row r="118" spans="1:4" x14ac:dyDescent="0.25">
      <c r="A118" s="55" t="s">
        <v>204</v>
      </c>
      <c r="B118" s="58">
        <v>3.0137529598238801</v>
      </c>
    </row>
    <row r="119" spans="1:4" x14ac:dyDescent="0.25">
      <c r="A119" s="55"/>
      <c r="B119" s="55"/>
    </row>
    <row r="120" spans="1:4" x14ac:dyDescent="0.25">
      <c r="A120" s="55" t="s">
        <v>205</v>
      </c>
      <c r="B120" s="59">
        <v>45322</v>
      </c>
    </row>
    <row r="122" spans="1:4" ht="69.95" customHeight="1" x14ac:dyDescent="0.25">
      <c r="A122" s="76" t="s">
        <v>206</v>
      </c>
      <c r="B122" s="76" t="s">
        <v>207</v>
      </c>
      <c r="C122" s="76" t="s">
        <v>5</v>
      </c>
      <c r="D122" s="76" t="s">
        <v>6</v>
      </c>
    </row>
    <row r="123" spans="1:4" ht="69.95" customHeight="1" x14ac:dyDescent="0.25">
      <c r="A123" s="76" t="s">
        <v>975</v>
      </c>
      <c r="B123" s="76"/>
      <c r="C123" s="76" t="s">
        <v>43</v>
      </c>
      <c r="D12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8"/>
  <sheetViews>
    <sheetView showGridLines="0" workbookViewId="0">
      <pane ySplit="4" topLeftCell="A5" activePane="bottomLeft" state="frozen"/>
      <selection activeCell="B191" sqref="B191"/>
      <selection pane="bottomLeft" activeCell="B5" sqref="B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976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977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210</v>
      </c>
      <c r="B9" s="30"/>
      <c r="C9" s="30"/>
      <c r="D9" s="13"/>
      <c r="E9" s="14"/>
      <c r="F9" s="15"/>
      <c r="G9" s="15"/>
    </row>
    <row r="10" spans="1:8" x14ac:dyDescent="0.25">
      <c r="A10" s="16" t="s">
        <v>211</v>
      </c>
      <c r="B10" s="30"/>
      <c r="C10" s="30"/>
      <c r="D10" s="13"/>
      <c r="E10" s="14"/>
      <c r="F10" s="15"/>
      <c r="G10" s="15"/>
    </row>
    <row r="11" spans="1:8" x14ac:dyDescent="0.25">
      <c r="A11" s="12" t="s">
        <v>978</v>
      </c>
      <c r="B11" s="30" t="s">
        <v>979</v>
      </c>
      <c r="C11" s="30" t="s">
        <v>217</v>
      </c>
      <c r="D11" s="13">
        <v>110000000</v>
      </c>
      <c r="E11" s="14">
        <v>109174.56</v>
      </c>
      <c r="F11" s="15">
        <v>0.1091</v>
      </c>
      <c r="G11" s="15">
        <v>7.8200000000000006E-2</v>
      </c>
    </row>
    <row r="12" spans="1:8" x14ac:dyDescent="0.25">
      <c r="A12" s="12" t="s">
        <v>980</v>
      </c>
      <c r="B12" s="30" t="s">
        <v>981</v>
      </c>
      <c r="C12" s="30" t="s">
        <v>217</v>
      </c>
      <c r="D12" s="13">
        <v>60500000</v>
      </c>
      <c r="E12" s="14">
        <v>60296.3</v>
      </c>
      <c r="F12" s="15">
        <v>6.0199999999999997E-2</v>
      </c>
      <c r="G12" s="15">
        <v>7.7649999999999997E-2</v>
      </c>
    </row>
    <row r="13" spans="1:8" x14ac:dyDescent="0.25">
      <c r="A13" s="12" t="s">
        <v>982</v>
      </c>
      <c r="B13" s="30" t="s">
        <v>983</v>
      </c>
      <c r="C13" s="30" t="s">
        <v>228</v>
      </c>
      <c r="D13" s="13">
        <v>52500000</v>
      </c>
      <c r="E13" s="14">
        <v>52246.06</v>
      </c>
      <c r="F13" s="15">
        <v>5.2200000000000003E-2</v>
      </c>
      <c r="G13" s="15">
        <v>7.8090000000000007E-2</v>
      </c>
    </row>
    <row r="14" spans="1:8" x14ac:dyDescent="0.25">
      <c r="A14" s="12" t="s">
        <v>984</v>
      </c>
      <c r="B14" s="30" t="s">
        <v>985</v>
      </c>
      <c r="C14" s="30" t="s">
        <v>217</v>
      </c>
      <c r="D14" s="13">
        <v>51500000</v>
      </c>
      <c r="E14" s="14">
        <v>51010.7</v>
      </c>
      <c r="F14" s="15">
        <v>5.0999999999999997E-2</v>
      </c>
      <c r="G14" s="15">
        <v>7.5950000000000004E-2</v>
      </c>
    </row>
    <row r="15" spans="1:8" x14ac:dyDescent="0.25">
      <c r="A15" s="12" t="s">
        <v>986</v>
      </c>
      <c r="B15" s="30" t="s">
        <v>987</v>
      </c>
      <c r="C15" s="30" t="s">
        <v>228</v>
      </c>
      <c r="D15" s="13">
        <v>47500000</v>
      </c>
      <c r="E15" s="14">
        <v>46982.3</v>
      </c>
      <c r="F15" s="15">
        <v>4.6899999999999997E-2</v>
      </c>
      <c r="G15" s="15">
        <v>7.8090000000000007E-2</v>
      </c>
    </row>
    <row r="16" spans="1:8" x14ac:dyDescent="0.25">
      <c r="A16" s="12" t="s">
        <v>988</v>
      </c>
      <c r="B16" s="30" t="s">
        <v>989</v>
      </c>
      <c r="C16" s="30" t="s">
        <v>217</v>
      </c>
      <c r="D16" s="13">
        <v>21300000</v>
      </c>
      <c r="E16" s="14">
        <v>21202.62</v>
      </c>
      <c r="F16" s="15">
        <v>2.12E-2</v>
      </c>
      <c r="G16" s="15">
        <v>7.5600000000000001E-2</v>
      </c>
    </row>
    <row r="17" spans="1:7" x14ac:dyDescent="0.25">
      <c r="A17" s="12" t="s">
        <v>990</v>
      </c>
      <c r="B17" s="30" t="s">
        <v>991</v>
      </c>
      <c r="C17" s="30" t="s">
        <v>217</v>
      </c>
      <c r="D17" s="13">
        <v>19000000</v>
      </c>
      <c r="E17" s="14">
        <v>18381.990000000002</v>
      </c>
      <c r="F17" s="15">
        <v>1.84E-2</v>
      </c>
      <c r="G17" s="15">
        <v>7.7600000000000002E-2</v>
      </c>
    </row>
    <row r="18" spans="1:7" x14ac:dyDescent="0.25">
      <c r="A18" s="12" t="s">
        <v>992</v>
      </c>
      <c r="B18" s="30" t="s">
        <v>993</v>
      </c>
      <c r="C18" s="30" t="s">
        <v>228</v>
      </c>
      <c r="D18" s="13">
        <v>17500000</v>
      </c>
      <c r="E18" s="14">
        <v>17438.400000000001</v>
      </c>
      <c r="F18" s="15">
        <v>1.7399999999999999E-2</v>
      </c>
      <c r="G18" s="15">
        <v>7.7299999999999994E-2</v>
      </c>
    </row>
    <row r="19" spans="1:7" x14ac:dyDescent="0.25">
      <c r="A19" s="12" t="s">
        <v>994</v>
      </c>
      <c r="B19" s="30" t="s">
        <v>995</v>
      </c>
      <c r="C19" s="30" t="s">
        <v>217</v>
      </c>
      <c r="D19" s="13">
        <v>15500000</v>
      </c>
      <c r="E19" s="14">
        <v>14990.7</v>
      </c>
      <c r="F19" s="15">
        <v>1.4999999999999999E-2</v>
      </c>
      <c r="G19" s="15">
        <v>7.7799999999999994E-2</v>
      </c>
    </row>
    <row r="20" spans="1:7" x14ac:dyDescent="0.25">
      <c r="A20" s="12" t="s">
        <v>996</v>
      </c>
      <c r="B20" s="30" t="s">
        <v>997</v>
      </c>
      <c r="C20" s="30" t="s">
        <v>217</v>
      </c>
      <c r="D20" s="13">
        <v>15000000</v>
      </c>
      <c r="E20" s="14">
        <v>14924.16</v>
      </c>
      <c r="F20" s="15">
        <v>1.49E-2</v>
      </c>
      <c r="G20" s="15">
        <v>7.8200000000000006E-2</v>
      </c>
    </row>
    <row r="21" spans="1:7" x14ac:dyDescent="0.25">
      <c r="A21" s="12" t="s">
        <v>998</v>
      </c>
      <c r="B21" s="30" t="s">
        <v>999</v>
      </c>
      <c r="C21" s="30" t="s">
        <v>217</v>
      </c>
      <c r="D21" s="13">
        <v>11200000</v>
      </c>
      <c r="E21" s="14">
        <v>11534.81</v>
      </c>
      <c r="F21" s="15">
        <v>1.15E-2</v>
      </c>
      <c r="G21" s="15">
        <v>7.6634999999999995E-2</v>
      </c>
    </row>
    <row r="22" spans="1:7" x14ac:dyDescent="0.25">
      <c r="A22" s="12" t="s">
        <v>1000</v>
      </c>
      <c r="B22" s="30" t="s">
        <v>1001</v>
      </c>
      <c r="C22" s="30" t="s">
        <v>228</v>
      </c>
      <c r="D22" s="13">
        <v>11000000</v>
      </c>
      <c r="E22" s="14">
        <v>10856.89</v>
      </c>
      <c r="F22" s="15">
        <v>1.0800000000000001E-2</v>
      </c>
      <c r="G22" s="15">
        <v>7.8090999999999994E-2</v>
      </c>
    </row>
    <row r="23" spans="1:7" x14ac:dyDescent="0.25">
      <c r="A23" s="12" t="s">
        <v>1002</v>
      </c>
      <c r="B23" s="30" t="s">
        <v>1003</v>
      </c>
      <c r="C23" s="30" t="s">
        <v>214</v>
      </c>
      <c r="D23" s="13">
        <v>11000000</v>
      </c>
      <c r="E23" s="14">
        <v>10681.01</v>
      </c>
      <c r="F23" s="15">
        <v>1.0699999999999999E-2</v>
      </c>
      <c r="G23" s="15">
        <v>7.8649999999999998E-2</v>
      </c>
    </row>
    <row r="24" spans="1:7" x14ac:dyDescent="0.25">
      <c r="A24" s="12" t="s">
        <v>1004</v>
      </c>
      <c r="B24" s="30" t="s">
        <v>1005</v>
      </c>
      <c r="C24" s="30" t="s">
        <v>217</v>
      </c>
      <c r="D24" s="13">
        <v>10500000</v>
      </c>
      <c r="E24" s="14">
        <v>10143.26</v>
      </c>
      <c r="F24" s="15">
        <v>1.01E-2</v>
      </c>
      <c r="G24" s="15">
        <v>7.7799999999999994E-2</v>
      </c>
    </row>
    <row r="25" spans="1:7" x14ac:dyDescent="0.25">
      <c r="A25" s="12" t="s">
        <v>1006</v>
      </c>
      <c r="B25" s="30" t="s">
        <v>1007</v>
      </c>
      <c r="C25" s="30" t="s">
        <v>217</v>
      </c>
      <c r="D25" s="13">
        <v>10000000</v>
      </c>
      <c r="E25" s="14">
        <v>10088.52</v>
      </c>
      <c r="F25" s="15">
        <v>1.01E-2</v>
      </c>
      <c r="G25" s="15">
        <v>7.6249999999999998E-2</v>
      </c>
    </row>
    <row r="26" spans="1:7" x14ac:dyDescent="0.25">
      <c r="A26" s="12" t="s">
        <v>1008</v>
      </c>
      <c r="B26" s="30" t="s">
        <v>1009</v>
      </c>
      <c r="C26" s="30" t="s">
        <v>214</v>
      </c>
      <c r="D26" s="13">
        <v>7600000</v>
      </c>
      <c r="E26" s="14">
        <v>7527.75</v>
      </c>
      <c r="F26" s="15">
        <v>7.4999999999999997E-3</v>
      </c>
      <c r="G26" s="15">
        <v>7.6499999999999999E-2</v>
      </c>
    </row>
    <row r="27" spans="1:7" x14ac:dyDescent="0.25">
      <c r="A27" s="12" t="s">
        <v>1010</v>
      </c>
      <c r="B27" s="30" t="s">
        <v>1011</v>
      </c>
      <c r="C27" s="30" t="s">
        <v>217</v>
      </c>
      <c r="D27" s="13">
        <v>6000000</v>
      </c>
      <c r="E27" s="14">
        <v>6175.45</v>
      </c>
      <c r="F27" s="15">
        <v>6.1999999999999998E-3</v>
      </c>
      <c r="G27" s="15">
        <v>7.7299999999999994E-2</v>
      </c>
    </row>
    <row r="28" spans="1:7" x14ac:dyDescent="0.25">
      <c r="A28" s="12" t="s">
        <v>1012</v>
      </c>
      <c r="B28" s="30" t="s">
        <v>1013</v>
      </c>
      <c r="C28" s="30" t="s">
        <v>217</v>
      </c>
      <c r="D28" s="13">
        <v>6000000</v>
      </c>
      <c r="E28" s="14">
        <v>6052.05</v>
      </c>
      <c r="F28" s="15">
        <v>6.0000000000000001E-3</v>
      </c>
      <c r="G28" s="15">
        <v>7.5550000000000006E-2</v>
      </c>
    </row>
    <row r="29" spans="1:7" x14ac:dyDescent="0.25">
      <c r="A29" s="12" t="s">
        <v>1014</v>
      </c>
      <c r="B29" s="30" t="s">
        <v>1015</v>
      </c>
      <c r="C29" s="30" t="s">
        <v>217</v>
      </c>
      <c r="D29" s="13">
        <v>5000000</v>
      </c>
      <c r="E29" s="14">
        <v>5049.4799999999996</v>
      </c>
      <c r="F29" s="15">
        <v>5.0000000000000001E-3</v>
      </c>
      <c r="G29" s="15">
        <v>7.7200000000000005E-2</v>
      </c>
    </row>
    <row r="30" spans="1:7" x14ac:dyDescent="0.25">
      <c r="A30" s="12" t="s">
        <v>1016</v>
      </c>
      <c r="B30" s="30" t="s">
        <v>1017</v>
      </c>
      <c r="C30" s="30" t="s">
        <v>217</v>
      </c>
      <c r="D30" s="13">
        <v>5000000</v>
      </c>
      <c r="E30" s="14">
        <v>4984.12</v>
      </c>
      <c r="F30" s="15">
        <v>5.0000000000000001E-3</v>
      </c>
      <c r="G30" s="15">
        <v>7.7600000000000002E-2</v>
      </c>
    </row>
    <row r="31" spans="1:7" x14ac:dyDescent="0.25">
      <c r="A31" s="12" t="s">
        <v>1018</v>
      </c>
      <c r="B31" s="30" t="s">
        <v>1019</v>
      </c>
      <c r="C31" s="30" t="s">
        <v>214</v>
      </c>
      <c r="D31" s="13">
        <v>4000000</v>
      </c>
      <c r="E31" s="14">
        <v>3941.87</v>
      </c>
      <c r="F31" s="15">
        <v>3.8999999999999998E-3</v>
      </c>
      <c r="G31" s="15">
        <v>7.6499999999999999E-2</v>
      </c>
    </row>
    <row r="32" spans="1:7" x14ac:dyDescent="0.25">
      <c r="A32" s="12" t="s">
        <v>1020</v>
      </c>
      <c r="B32" s="30" t="s">
        <v>1021</v>
      </c>
      <c r="C32" s="30" t="s">
        <v>228</v>
      </c>
      <c r="D32" s="13">
        <v>3300000</v>
      </c>
      <c r="E32" s="14">
        <v>3283.98</v>
      </c>
      <c r="F32" s="15">
        <v>3.3E-3</v>
      </c>
      <c r="G32" s="15">
        <v>7.6499999999999999E-2</v>
      </c>
    </row>
    <row r="33" spans="1:7" x14ac:dyDescent="0.25">
      <c r="A33" s="12" t="s">
        <v>1022</v>
      </c>
      <c r="B33" s="30" t="s">
        <v>1023</v>
      </c>
      <c r="C33" s="30" t="s">
        <v>217</v>
      </c>
      <c r="D33" s="13">
        <v>2700000</v>
      </c>
      <c r="E33" s="14">
        <v>2732.4</v>
      </c>
      <c r="F33" s="15">
        <v>2.7000000000000001E-3</v>
      </c>
      <c r="G33" s="15">
        <v>7.6571E-2</v>
      </c>
    </row>
    <row r="34" spans="1:7" x14ac:dyDescent="0.25">
      <c r="A34" s="12" t="s">
        <v>1024</v>
      </c>
      <c r="B34" s="30" t="s">
        <v>1025</v>
      </c>
      <c r="C34" s="30" t="s">
        <v>217</v>
      </c>
      <c r="D34" s="13">
        <v>2500000</v>
      </c>
      <c r="E34" s="14">
        <v>2572.54</v>
      </c>
      <c r="F34" s="15">
        <v>2.5999999999999999E-3</v>
      </c>
      <c r="G34" s="15">
        <v>7.7450000000000005E-2</v>
      </c>
    </row>
    <row r="35" spans="1:7" x14ac:dyDescent="0.25">
      <c r="A35" s="12" t="s">
        <v>1026</v>
      </c>
      <c r="B35" s="30" t="s">
        <v>1027</v>
      </c>
      <c r="C35" s="30" t="s">
        <v>217</v>
      </c>
      <c r="D35" s="13">
        <v>2500000</v>
      </c>
      <c r="E35" s="14">
        <v>2490.1999999999998</v>
      </c>
      <c r="F35" s="15">
        <v>2.5000000000000001E-3</v>
      </c>
      <c r="G35" s="15">
        <v>7.8090000000000007E-2</v>
      </c>
    </row>
    <row r="36" spans="1:7" x14ac:dyDescent="0.25">
      <c r="A36" s="12" t="s">
        <v>1028</v>
      </c>
      <c r="B36" s="30" t="s">
        <v>1029</v>
      </c>
      <c r="C36" s="30" t="s">
        <v>217</v>
      </c>
      <c r="D36" s="13">
        <v>2000000</v>
      </c>
      <c r="E36" s="14">
        <v>2017.15</v>
      </c>
      <c r="F36" s="15">
        <v>2E-3</v>
      </c>
      <c r="G36" s="15">
        <v>7.6600000000000001E-2</v>
      </c>
    </row>
    <row r="37" spans="1:7" x14ac:dyDescent="0.25">
      <c r="A37" s="12" t="s">
        <v>1030</v>
      </c>
      <c r="B37" s="30" t="s">
        <v>1031</v>
      </c>
      <c r="C37" s="30" t="s">
        <v>217</v>
      </c>
      <c r="D37" s="13">
        <v>1500000</v>
      </c>
      <c r="E37" s="14">
        <v>1453.37</v>
      </c>
      <c r="F37" s="15">
        <v>1.5E-3</v>
      </c>
      <c r="G37" s="15">
        <v>7.7600000000000002E-2</v>
      </c>
    </row>
    <row r="38" spans="1:7" x14ac:dyDescent="0.25">
      <c r="A38" s="12" t="s">
        <v>1032</v>
      </c>
      <c r="B38" s="30" t="s">
        <v>1033</v>
      </c>
      <c r="C38" s="30" t="s">
        <v>228</v>
      </c>
      <c r="D38" s="13">
        <v>1109000</v>
      </c>
      <c r="E38" s="14">
        <v>1133.05</v>
      </c>
      <c r="F38" s="15">
        <v>1.1000000000000001E-3</v>
      </c>
      <c r="G38" s="15">
        <v>7.6499999999999999E-2</v>
      </c>
    </row>
    <row r="39" spans="1:7" x14ac:dyDescent="0.25">
      <c r="A39" s="12" t="s">
        <v>1034</v>
      </c>
      <c r="B39" s="30" t="s">
        <v>1035</v>
      </c>
      <c r="C39" s="30" t="s">
        <v>228</v>
      </c>
      <c r="D39" s="13">
        <v>1000000</v>
      </c>
      <c r="E39" s="14">
        <v>1020.42</v>
      </c>
      <c r="F39" s="15">
        <v>1E-3</v>
      </c>
      <c r="G39" s="15">
        <v>7.6499999999999999E-2</v>
      </c>
    </row>
    <row r="40" spans="1:7" x14ac:dyDescent="0.25">
      <c r="A40" s="12" t="s">
        <v>1036</v>
      </c>
      <c r="B40" s="30" t="s">
        <v>1037</v>
      </c>
      <c r="C40" s="30" t="s">
        <v>217</v>
      </c>
      <c r="D40" s="13">
        <v>500000</v>
      </c>
      <c r="E40" s="14">
        <v>512.9</v>
      </c>
      <c r="F40" s="15">
        <v>5.0000000000000001E-4</v>
      </c>
      <c r="G40" s="15">
        <v>7.7200000000000005E-2</v>
      </c>
    </row>
    <row r="41" spans="1:7" x14ac:dyDescent="0.25">
      <c r="A41" s="12" t="s">
        <v>1038</v>
      </c>
      <c r="B41" s="30" t="s">
        <v>1039</v>
      </c>
      <c r="C41" s="30" t="s">
        <v>217</v>
      </c>
      <c r="D41" s="13">
        <v>500000</v>
      </c>
      <c r="E41" s="14">
        <v>481.57</v>
      </c>
      <c r="F41" s="15">
        <v>5.0000000000000001E-4</v>
      </c>
      <c r="G41" s="15">
        <v>7.6799999999999993E-2</v>
      </c>
    </row>
    <row r="42" spans="1:7" x14ac:dyDescent="0.25">
      <c r="A42" s="16" t="s">
        <v>124</v>
      </c>
      <c r="B42" s="31"/>
      <c r="C42" s="31"/>
      <c r="D42" s="17"/>
      <c r="E42" s="18">
        <v>511380.58</v>
      </c>
      <c r="F42" s="19">
        <v>0.51080000000000003</v>
      </c>
      <c r="G42" s="20"/>
    </row>
    <row r="43" spans="1:7" x14ac:dyDescent="0.25">
      <c r="A43" s="16" t="s">
        <v>674</v>
      </c>
      <c r="B43" s="30"/>
      <c r="C43" s="30"/>
      <c r="D43" s="13"/>
      <c r="E43" s="14"/>
      <c r="F43" s="15"/>
      <c r="G43" s="15"/>
    </row>
    <row r="44" spans="1:7" x14ac:dyDescent="0.25">
      <c r="A44" s="12" t="s">
        <v>1040</v>
      </c>
      <c r="B44" s="30" t="s">
        <v>1041</v>
      </c>
      <c r="C44" s="30" t="s">
        <v>123</v>
      </c>
      <c r="D44" s="13">
        <v>33500000</v>
      </c>
      <c r="E44" s="14">
        <v>34103.269999999997</v>
      </c>
      <c r="F44" s="15">
        <v>3.4099999999999998E-2</v>
      </c>
      <c r="G44" s="15">
        <v>7.5253896079999993E-2</v>
      </c>
    </row>
    <row r="45" spans="1:7" x14ac:dyDescent="0.25">
      <c r="A45" s="12" t="s">
        <v>1042</v>
      </c>
      <c r="B45" s="30" t="s">
        <v>1043</v>
      </c>
      <c r="C45" s="30" t="s">
        <v>123</v>
      </c>
      <c r="D45" s="13">
        <v>30000000</v>
      </c>
      <c r="E45" s="14">
        <v>29298.93</v>
      </c>
      <c r="F45" s="15">
        <v>2.93E-2</v>
      </c>
      <c r="G45" s="15">
        <v>7.4971865671999996E-2</v>
      </c>
    </row>
    <row r="46" spans="1:7" x14ac:dyDescent="0.25">
      <c r="A46" s="12" t="s">
        <v>1044</v>
      </c>
      <c r="B46" s="30" t="s">
        <v>1045</v>
      </c>
      <c r="C46" s="30" t="s">
        <v>123</v>
      </c>
      <c r="D46" s="13">
        <v>26500000</v>
      </c>
      <c r="E46" s="14">
        <v>27060.58</v>
      </c>
      <c r="F46" s="15">
        <v>2.7E-2</v>
      </c>
      <c r="G46" s="15">
        <v>7.5366926001000006E-2</v>
      </c>
    </row>
    <row r="47" spans="1:7" x14ac:dyDescent="0.25">
      <c r="A47" s="12" t="s">
        <v>1046</v>
      </c>
      <c r="B47" s="30" t="s">
        <v>1047</v>
      </c>
      <c r="C47" s="30" t="s">
        <v>123</v>
      </c>
      <c r="D47" s="13">
        <v>24500000</v>
      </c>
      <c r="E47" s="14">
        <v>24996.639999999999</v>
      </c>
      <c r="F47" s="15">
        <v>2.5000000000000001E-2</v>
      </c>
      <c r="G47" s="15">
        <v>7.5796286436000004E-2</v>
      </c>
    </row>
    <row r="48" spans="1:7" x14ac:dyDescent="0.25">
      <c r="A48" s="12" t="s">
        <v>1048</v>
      </c>
      <c r="B48" s="30" t="s">
        <v>1049</v>
      </c>
      <c r="C48" s="30" t="s">
        <v>123</v>
      </c>
      <c r="D48" s="13">
        <v>22500000</v>
      </c>
      <c r="E48" s="14">
        <v>22880.36</v>
      </c>
      <c r="F48" s="15">
        <v>2.29E-2</v>
      </c>
      <c r="G48" s="15">
        <v>7.5253896079999993E-2</v>
      </c>
    </row>
    <row r="49" spans="1:7" x14ac:dyDescent="0.25">
      <c r="A49" s="12" t="s">
        <v>1050</v>
      </c>
      <c r="B49" s="30" t="s">
        <v>1051</v>
      </c>
      <c r="C49" s="30" t="s">
        <v>123</v>
      </c>
      <c r="D49" s="13">
        <v>20500000</v>
      </c>
      <c r="E49" s="14">
        <v>20946.47</v>
      </c>
      <c r="F49" s="15">
        <v>2.0899999999999998E-2</v>
      </c>
      <c r="G49" s="15">
        <v>7.5238341969000005E-2</v>
      </c>
    </row>
    <row r="50" spans="1:7" x14ac:dyDescent="0.25">
      <c r="A50" s="12" t="s">
        <v>1052</v>
      </c>
      <c r="B50" s="30" t="s">
        <v>1053</v>
      </c>
      <c r="C50" s="30" t="s">
        <v>123</v>
      </c>
      <c r="D50" s="13">
        <v>20500000</v>
      </c>
      <c r="E50" s="14">
        <v>20869.72</v>
      </c>
      <c r="F50" s="15">
        <v>2.0899999999999998E-2</v>
      </c>
      <c r="G50" s="15">
        <v>7.5238341969000005E-2</v>
      </c>
    </row>
    <row r="51" spans="1:7" x14ac:dyDescent="0.25">
      <c r="A51" s="12" t="s">
        <v>1054</v>
      </c>
      <c r="B51" s="30" t="s">
        <v>1055</v>
      </c>
      <c r="C51" s="30" t="s">
        <v>123</v>
      </c>
      <c r="D51" s="13">
        <v>19500000</v>
      </c>
      <c r="E51" s="14">
        <v>19968.490000000002</v>
      </c>
      <c r="F51" s="15">
        <v>0.02</v>
      </c>
      <c r="G51" s="15">
        <v>7.5253896079999993E-2</v>
      </c>
    </row>
    <row r="52" spans="1:7" x14ac:dyDescent="0.25">
      <c r="A52" s="12" t="s">
        <v>1056</v>
      </c>
      <c r="B52" s="30" t="s">
        <v>1057</v>
      </c>
      <c r="C52" s="30" t="s">
        <v>123</v>
      </c>
      <c r="D52" s="13">
        <v>17500000</v>
      </c>
      <c r="E52" s="14">
        <v>17776.03</v>
      </c>
      <c r="F52" s="15">
        <v>1.78E-2</v>
      </c>
      <c r="G52" s="15">
        <v>7.5499665968999999E-2</v>
      </c>
    </row>
    <row r="53" spans="1:7" x14ac:dyDescent="0.25">
      <c r="A53" s="12" t="s">
        <v>1058</v>
      </c>
      <c r="B53" s="30" t="s">
        <v>1059</v>
      </c>
      <c r="C53" s="30" t="s">
        <v>123</v>
      </c>
      <c r="D53" s="13">
        <v>15500000</v>
      </c>
      <c r="E53" s="14">
        <v>15894.29</v>
      </c>
      <c r="F53" s="15">
        <v>1.5900000000000001E-2</v>
      </c>
      <c r="G53" s="15">
        <v>7.5406332324E-2</v>
      </c>
    </row>
    <row r="54" spans="1:7" x14ac:dyDescent="0.25">
      <c r="A54" s="12" t="s">
        <v>1060</v>
      </c>
      <c r="B54" s="30" t="s">
        <v>1061</v>
      </c>
      <c r="C54" s="30" t="s">
        <v>123</v>
      </c>
      <c r="D54" s="13">
        <v>14500000</v>
      </c>
      <c r="E54" s="14">
        <v>14821.2</v>
      </c>
      <c r="F54" s="15">
        <v>1.4800000000000001E-2</v>
      </c>
      <c r="G54" s="15">
        <v>7.5448850481999993E-2</v>
      </c>
    </row>
    <row r="55" spans="1:7" x14ac:dyDescent="0.25">
      <c r="A55" s="12" t="s">
        <v>1062</v>
      </c>
      <c r="B55" s="30" t="s">
        <v>1063</v>
      </c>
      <c r="C55" s="30" t="s">
        <v>123</v>
      </c>
      <c r="D55" s="13">
        <v>14000000</v>
      </c>
      <c r="E55" s="14">
        <v>14250.88</v>
      </c>
      <c r="F55" s="15">
        <v>1.4200000000000001E-2</v>
      </c>
      <c r="G55" s="15">
        <v>7.5406332324E-2</v>
      </c>
    </row>
    <row r="56" spans="1:7" x14ac:dyDescent="0.25">
      <c r="A56" s="12" t="s">
        <v>1064</v>
      </c>
      <c r="B56" s="30" t="s">
        <v>1065</v>
      </c>
      <c r="C56" s="30" t="s">
        <v>123</v>
      </c>
      <c r="D56" s="13">
        <v>11500000</v>
      </c>
      <c r="E56" s="14">
        <v>11726.52</v>
      </c>
      <c r="F56" s="15">
        <v>1.17E-2</v>
      </c>
      <c r="G56" s="15">
        <v>7.5499665968999999E-2</v>
      </c>
    </row>
    <row r="57" spans="1:7" x14ac:dyDescent="0.25">
      <c r="A57" s="12" t="s">
        <v>1066</v>
      </c>
      <c r="B57" s="30" t="s">
        <v>1067</v>
      </c>
      <c r="C57" s="30" t="s">
        <v>123</v>
      </c>
      <c r="D57" s="13">
        <v>10500000</v>
      </c>
      <c r="E57" s="14">
        <v>10788.1</v>
      </c>
      <c r="F57" s="15">
        <v>1.0800000000000001E-2</v>
      </c>
      <c r="G57" s="15">
        <v>7.5545297225000002E-2</v>
      </c>
    </row>
    <row r="58" spans="1:7" x14ac:dyDescent="0.25">
      <c r="A58" s="12" t="s">
        <v>1068</v>
      </c>
      <c r="B58" s="30" t="s">
        <v>1069</v>
      </c>
      <c r="C58" s="30" t="s">
        <v>123</v>
      </c>
      <c r="D58" s="13">
        <v>10500000</v>
      </c>
      <c r="E58" s="14">
        <v>10731.78</v>
      </c>
      <c r="F58" s="15">
        <v>1.0699999999999999E-2</v>
      </c>
      <c r="G58" s="15">
        <v>7.5796286436000004E-2</v>
      </c>
    </row>
    <row r="59" spans="1:7" x14ac:dyDescent="0.25">
      <c r="A59" s="12" t="s">
        <v>1070</v>
      </c>
      <c r="B59" s="30" t="s">
        <v>1071</v>
      </c>
      <c r="C59" s="30" t="s">
        <v>123</v>
      </c>
      <c r="D59" s="13">
        <v>9500000</v>
      </c>
      <c r="E59" s="14">
        <v>9670.2900000000009</v>
      </c>
      <c r="F59" s="15">
        <v>9.7000000000000003E-3</v>
      </c>
      <c r="G59" s="15">
        <v>7.5403221271999998E-2</v>
      </c>
    </row>
    <row r="60" spans="1:7" x14ac:dyDescent="0.25">
      <c r="A60" s="12" t="s">
        <v>1072</v>
      </c>
      <c r="B60" s="30" t="s">
        <v>1073</v>
      </c>
      <c r="C60" s="30" t="s">
        <v>123</v>
      </c>
      <c r="D60" s="13">
        <v>9500000</v>
      </c>
      <c r="E60" s="14">
        <v>9649.07</v>
      </c>
      <c r="F60" s="15">
        <v>9.5999999999999992E-3</v>
      </c>
      <c r="G60" s="15">
        <v>7.5238341969000005E-2</v>
      </c>
    </row>
    <row r="61" spans="1:7" x14ac:dyDescent="0.25">
      <c r="A61" s="12" t="s">
        <v>1074</v>
      </c>
      <c r="B61" s="30" t="s">
        <v>1075</v>
      </c>
      <c r="C61" s="30" t="s">
        <v>123</v>
      </c>
      <c r="D61" s="13">
        <v>9000000</v>
      </c>
      <c r="E61" s="14">
        <v>9183.18</v>
      </c>
      <c r="F61" s="15">
        <v>9.1999999999999998E-3</v>
      </c>
      <c r="G61" s="15">
        <v>7.5239378906000007E-2</v>
      </c>
    </row>
    <row r="62" spans="1:7" x14ac:dyDescent="0.25">
      <c r="A62" s="12" t="s">
        <v>1076</v>
      </c>
      <c r="B62" s="30" t="s">
        <v>1077</v>
      </c>
      <c r="C62" s="30" t="s">
        <v>123</v>
      </c>
      <c r="D62" s="13">
        <v>8000000</v>
      </c>
      <c r="E62" s="14">
        <v>8190.53</v>
      </c>
      <c r="F62" s="15">
        <v>8.2000000000000007E-3</v>
      </c>
      <c r="G62" s="15">
        <v>7.5366926001000006E-2</v>
      </c>
    </row>
    <row r="63" spans="1:7" x14ac:dyDescent="0.25">
      <c r="A63" s="12" t="s">
        <v>1078</v>
      </c>
      <c r="B63" s="30" t="s">
        <v>1079</v>
      </c>
      <c r="C63" s="30" t="s">
        <v>123</v>
      </c>
      <c r="D63" s="13">
        <v>7500000</v>
      </c>
      <c r="E63" s="14">
        <v>7683.22</v>
      </c>
      <c r="F63" s="15">
        <v>7.7000000000000002E-3</v>
      </c>
      <c r="G63" s="15">
        <v>7.5239378906000007E-2</v>
      </c>
    </row>
    <row r="64" spans="1:7" x14ac:dyDescent="0.25">
      <c r="A64" s="12" t="s">
        <v>1080</v>
      </c>
      <c r="B64" s="30" t="s">
        <v>1081</v>
      </c>
      <c r="C64" s="30" t="s">
        <v>123</v>
      </c>
      <c r="D64" s="13">
        <v>7500000</v>
      </c>
      <c r="E64" s="14">
        <v>7619.51</v>
      </c>
      <c r="F64" s="15">
        <v>7.6E-3</v>
      </c>
      <c r="G64" s="15">
        <v>7.5406332324E-2</v>
      </c>
    </row>
    <row r="65" spans="1:7" x14ac:dyDescent="0.25">
      <c r="A65" s="12" t="s">
        <v>1082</v>
      </c>
      <c r="B65" s="30" t="s">
        <v>1083</v>
      </c>
      <c r="C65" s="30" t="s">
        <v>123</v>
      </c>
      <c r="D65" s="13">
        <v>7500000</v>
      </c>
      <c r="E65" s="14">
        <v>7617.63</v>
      </c>
      <c r="F65" s="15">
        <v>7.6E-3</v>
      </c>
      <c r="G65" s="15">
        <v>7.5448850481999993E-2</v>
      </c>
    </row>
    <row r="66" spans="1:7" x14ac:dyDescent="0.25">
      <c r="A66" s="12" t="s">
        <v>1084</v>
      </c>
      <c r="B66" s="30" t="s">
        <v>1085</v>
      </c>
      <c r="C66" s="30" t="s">
        <v>123</v>
      </c>
      <c r="D66" s="13">
        <v>7219500</v>
      </c>
      <c r="E66" s="14">
        <v>7309.06</v>
      </c>
      <c r="F66" s="15">
        <v>7.3000000000000001E-3</v>
      </c>
      <c r="G66" s="15">
        <v>7.5109765625000005E-2</v>
      </c>
    </row>
    <row r="67" spans="1:7" x14ac:dyDescent="0.25">
      <c r="A67" s="12" t="s">
        <v>1086</v>
      </c>
      <c r="B67" s="30" t="s">
        <v>1087</v>
      </c>
      <c r="C67" s="30" t="s">
        <v>123</v>
      </c>
      <c r="D67" s="13">
        <v>7000000</v>
      </c>
      <c r="E67" s="14">
        <v>7153.79</v>
      </c>
      <c r="F67" s="15">
        <v>7.1000000000000004E-3</v>
      </c>
      <c r="G67" s="15">
        <v>7.5545297225000002E-2</v>
      </c>
    </row>
    <row r="68" spans="1:7" x14ac:dyDescent="0.25">
      <c r="A68" s="12" t="s">
        <v>1088</v>
      </c>
      <c r="B68" s="30" t="s">
        <v>1089</v>
      </c>
      <c r="C68" s="30" t="s">
        <v>123</v>
      </c>
      <c r="D68" s="13">
        <v>7000000</v>
      </c>
      <c r="E68" s="14">
        <v>7116.58</v>
      </c>
      <c r="F68" s="15">
        <v>7.1000000000000004E-3</v>
      </c>
      <c r="G68" s="15">
        <v>7.5404258289000006E-2</v>
      </c>
    </row>
    <row r="69" spans="1:7" x14ac:dyDescent="0.25">
      <c r="A69" s="12" t="s">
        <v>1090</v>
      </c>
      <c r="B69" s="30" t="s">
        <v>1091</v>
      </c>
      <c r="C69" s="30" t="s">
        <v>123</v>
      </c>
      <c r="D69" s="13">
        <v>6500000</v>
      </c>
      <c r="E69" s="14">
        <v>6673.93</v>
      </c>
      <c r="F69" s="15">
        <v>6.7000000000000002E-3</v>
      </c>
      <c r="G69" s="15">
        <v>7.5404258289000006E-2</v>
      </c>
    </row>
    <row r="70" spans="1:7" x14ac:dyDescent="0.25">
      <c r="A70" s="12" t="s">
        <v>1092</v>
      </c>
      <c r="B70" s="30" t="s">
        <v>1093</v>
      </c>
      <c r="C70" s="30" t="s">
        <v>123</v>
      </c>
      <c r="D70" s="13">
        <v>6500000</v>
      </c>
      <c r="E70" s="14">
        <v>6631.1</v>
      </c>
      <c r="F70" s="15">
        <v>6.6E-3</v>
      </c>
      <c r="G70" s="15">
        <v>7.5545297225000002E-2</v>
      </c>
    </row>
    <row r="71" spans="1:7" x14ac:dyDescent="0.25">
      <c r="A71" s="12" t="s">
        <v>1094</v>
      </c>
      <c r="B71" s="30" t="s">
        <v>1095</v>
      </c>
      <c r="C71" s="30" t="s">
        <v>123</v>
      </c>
      <c r="D71" s="13">
        <v>6000000</v>
      </c>
      <c r="E71" s="14">
        <v>6124.77</v>
      </c>
      <c r="F71" s="15">
        <v>6.1000000000000004E-3</v>
      </c>
      <c r="G71" s="15">
        <v>7.5404258289000006E-2</v>
      </c>
    </row>
    <row r="72" spans="1:7" x14ac:dyDescent="0.25">
      <c r="A72" s="12" t="s">
        <v>1096</v>
      </c>
      <c r="B72" s="30" t="s">
        <v>1097</v>
      </c>
      <c r="C72" s="30" t="s">
        <v>123</v>
      </c>
      <c r="D72" s="13">
        <v>5000000</v>
      </c>
      <c r="E72" s="14">
        <v>5123.04</v>
      </c>
      <c r="F72" s="15">
        <v>5.1000000000000004E-3</v>
      </c>
      <c r="G72" s="15">
        <v>7.5448850481999993E-2</v>
      </c>
    </row>
    <row r="73" spans="1:7" x14ac:dyDescent="0.25">
      <c r="A73" s="12" t="s">
        <v>1098</v>
      </c>
      <c r="B73" s="30" t="s">
        <v>1099</v>
      </c>
      <c r="C73" s="30" t="s">
        <v>123</v>
      </c>
      <c r="D73" s="13">
        <v>5000000</v>
      </c>
      <c r="E73" s="14">
        <v>5089.28</v>
      </c>
      <c r="F73" s="15">
        <v>5.1000000000000004E-3</v>
      </c>
      <c r="G73" s="15">
        <v>7.5545297225000002E-2</v>
      </c>
    </row>
    <row r="74" spans="1:7" x14ac:dyDescent="0.25">
      <c r="A74" s="12" t="s">
        <v>1100</v>
      </c>
      <c r="B74" s="30" t="s">
        <v>1101</v>
      </c>
      <c r="C74" s="30" t="s">
        <v>123</v>
      </c>
      <c r="D74" s="13">
        <v>5000000</v>
      </c>
      <c r="E74" s="14">
        <v>5088.45</v>
      </c>
      <c r="F74" s="15">
        <v>5.1000000000000004E-3</v>
      </c>
      <c r="G74" s="15">
        <v>7.5433294961E-2</v>
      </c>
    </row>
    <row r="75" spans="1:7" x14ac:dyDescent="0.25">
      <c r="A75" s="12" t="s">
        <v>1102</v>
      </c>
      <c r="B75" s="30" t="s">
        <v>1103</v>
      </c>
      <c r="C75" s="30" t="s">
        <v>123</v>
      </c>
      <c r="D75" s="13">
        <v>5000000</v>
      </c>
      <c r="E75" s="14">
        <v>5087.22</v>
      </c>
      <c r="F75" s="15">
        <v>5.1000000000000004E-3</v>
      </c>
      <c r="G75" s="15">
        <v>7.5367962999999996E-2</v>
      </c>
    </row>
    <row r="76" spans="1:7" x14ac:dyDescent="0.25">
      <c r="A76" s="12" t="s">
        <v>1104</v>
      </c>
      <c r="B76" s="30" t="s">
        <v>1105</v>
      </c>
      <c r="C76" s="30" t="s">
        <v>123</v>
      </c>
      <c r="D76" s="13">
        <v>4500000</v>
      </c>
      <c r="E76" s="14">
        <v>4616.3100000000004</v>
      </c>
      <c r="F76" s="15">
        <v>4.5999999999999999E-3</v>
      </c>
      <c r="G76" s="15">
        <v>7.5796286436000004E-2</v>
      </c>
    </row>
    <row r="77" spans="1:7" x14ac:dyDescent="0.25">
      <c r="A77" s="12" t="s">
        <v>1106</v>
      </c>
      <c r="B77" s="30" t="s">
        <v>1107</v>
      </c>
      <c r="C77" s="30" t="s">
        <v>123</v>
      </c>
      <c r="D77" s="13">
        <v>3500000</v>
      </c>
      <c r="E77" s="14">
        <v>3575.85</v>
      </c>
      <c r="F77" s="15">
        <v>3.5999999999999999E-3</v>
      </c>
      <c r="G77" s="15">
        <v>7.5500703032000002E-2</v>
      </c>
    </row>
    <row r="78" spans="1:7" x14ac:dyDescent="0.25">
      <c r="A78" s="12" t="s">
        <v>1108</v>
      </c>
      <c r="B78" s="30" t="s">
        <v>1109</v>
      </c>
      <c r="C78" s="30" t="s">
        <v>123</v>
      </c>
      <c r="D78" s="13">
        <v>3000000</v>
      </c>
      <c r="E78" s="14">
        <v>3059.25</v>
      </c>
      <c r="F78" s="15">
        <v>3.0999999999999999E-3</v>
      </c>
      <c r="G78" s="15">
        <v>7.5367962999999996E-2</v>
      </c>
    </row>
    <row r="79" spans="1:7" x14ac:dyDescent="0.25">
      <c r="A79" s="12" t="s">
        <v>1110</v>
      </c>
      <c r="B79" s="30" t="s">
        <v>1111</v>
      </c>
      <c r="C79" s="30" t="s">
        <v>123</v>
      </c>
      <c r="D79" s="13">
        <v>3000000</v>
      </c>
      <c r="E79" s="14">
        <v>3054.22</v>
      </c>
      <c r="F79" s="15">
        <v>3.0999999999999999E-3</v>
      </c>
      <c r="G79" s="15">
        <v>7.5216566402000001E-2</v>
      </c>
    </row>
    <row r="80" spans="1:7" x14ac:dyDescent="0.25">
      <c r="A80" s="12" t="s">
        <v>1112</v>
      </c>
      <c r="B80" s="30" t="s">
        <v>1113</v>
      </c>
      <c r="C80" s="30" t="s">
        <v>123</v>
      </c>
      <c r="D80" s="13">
        <v>2500000</v>
      </c>
      <c r="E80" s="14">
        <v>2544.61</v>
      </c>
      <c r="F80" s="15">
        <v>2.5000000000000001E-3</v>
      </c>
      <c r="G80" s="15">
        <v>7.5448850481999993E-2</v>
      </c>
    </row>
    <row r="81" spans="1:7" x14ac:dyDescent="0.25">
      <c r="A81" s="12" t="s">
        <v>1114</v>
      </c>
      <c r="B81" s="30" t="s">
        <v>1115</v>
      </c>
      <c r="C81" s="30" t="s">
        <v>123</v>
      </c>
      <c r="D81" s="13">
        <v>2500000</v>
      </c>
      <c r="E81" s="14">
        <v>2530.5500000000002</v>
      </c>
      <c r="F81" s="15">
        <v>2.5000000000000001E-3</v>
      </c>
      <c r="G81" s="15">
        <v>7.5467517255999997E-2</v>
      </c>
    </row>
    <row r="82" spans="1:7" x14ac:dyDescent="0.25">
      <c r="A82" s="12" t="s">
        <v>1116</v>
      </c>
      <c r="B82" s="30" t="s">
        <v>1117</v>
      </c>
      <c r="C82" s="30" t="s">
        <v>123</v>
      </c>
      <c r="D82" s="13">
        <v>2500000</v>
      </c>
      <c r="E82" s="14">
        <v>2522.7600000000002</v>
      </c>
      <c r="F82" s="15">
        <v>2.5000000000000001E-3</v>
      </c>
      <c r="G82" s="15">
        <v>7.5707088569000006E-2</v>
      </c>
    </row>
    <row r="83" spans="1:7" x14ac:dyDescent="0.25">
      <c r="A83" s="12" t="s">
        <v>1118</v>
      </c>
      <c r="B83" s="30" t="s">
        <v>1119</v>
      </c>
      <c r="C83" s="30" t="s">
        <v>123</v>
      </c>
      <c r="D83" s="13">
        <v>2000000</v>
      </c>
      <c r="E83" s="14">
        <v>2030.22</v>
      </c>
      <c r="F83" s="15">
        <v>2E-3</v>
      </c>
      <c r="G83" s="15">
        <v>7.5366926001000006E-2</v>
      </c>
    </row>
    <row r="84" spans="1:7" x14ac:dyDescent="0.25">
      <c r="A84" s="12" t="s">
        <v>1120</v>
      </c>
      <c r="B84" s="30" t="s">
        <v>1121</v>
      </c>
      <c r="C84" s="30" t="s">
        <v>123</v>
      </c>
      <c r="D84" s="13">
        <v>1500000</v>
      </c>
      <c r="E84" s="14">
        <v>1523.5</v>
      </c>
      <c r="F84" s="15">
        <v>1.5E-3</v>
      </c>
      <c r="G84" s="15">
        <v>7.5253896079999993E-2</v>
      </c>
    </row>
    <row r="85" spans="1:7" x14ac:dyDescent="0.25">
      <c r="A85" s="12" t="s">
        <v>1122</v>
      </c>
      <c r="B85" s="30" t="s">
        <v>1123</v>
      </c>
      <c r="C85" s="30" t="s">
        <v>123</v>
      </c>
      <c r="D85" s="13">
        <v>1000000</v>
      </c>
      <c r="E85" s="14">
        <v>1019.72</v>
      </c>
      <c r="F85" s="15">
        <v>1E-3</v>
      </c>
      <c r="G85" s="15">
        <v>7.5282930721999999E-2</v>
      </c>
    </row>
    <row r="86" spans="1:7" x14ac:dyDescent="0.25">
      <c r="A86" s="12" t="s">
        <v>1124</v>
      </c>
      <c r="B86" s="30" t="s">
        <v>1125</v>
      </c>
      <c r="C86" s="30" t="s">
        <v>123</v>
      </c>
      <c r="D86" s="13">
        <v>500000</v>
      </c>
      <c r="E86" s="14">
        <v>506.67</v>
      </c>
      <c r="F86" s="15">
        <v>5.0000000000000001E-4</v>
      </c>
      <c r="G86" s="15">
        <v>7.5344112143999997E-2</v>
      </c>
    </row>
    <row r="87" spans="1:7" x14ac:dyDescent="0.25">
      <c r="A87" s="12" t="s">
        <v>1126</v>
      </c>
      <c r="B87" s="30" t="s">
        <v>1127</v>
      </c>
      <c r="C87" s="30" t="s">
        <v>123</v>
      </c>
      <c r="D87" s="13">
        <v>500000</v>
      </c>
      <c r="E87" s="14">
        <v>506.63</v>
      </c>
      <c r="F87" s="15">
        <v>5.0000000000000001E-4</v>
      </c>
      <c r="G87" s="15">
        <v>7.5396999182000005E-2</v>
      </c>
    </row>
    <row r="88" spans="1:7" x14ac:dyDescent="0.25">
      <c r="A88" s="12" t="s">
        <v>1128</v>
      </c>
      <c r="B88" s="30" t="s">
        <v>1129</v>
      </c>
      <c r="C88" s="30" t="s">
        <v>123</v>
      </c>
      <c r="D88" s="13">
        <v>500000</v>
      </c>
      <c r="E88" s="14">
        <v>505.85</v>
      </c>
      <c r="F88" s="15">
        <v>5.0000000000000001E-4</v>
      </c>
      <c r="G88" s="15">
        <v>7.5109765625000005E-2</v>
      </c>
    </row>
    <row r="89" spans="1:7" x14ac:dyDescent="0.25">
      <c r="A89" s="12" t="s">
        <v>1130</v>
      </c>
      <c r="B89" s="30" t="s">
        <v>1131</v>
      </c>
      <c r="C89" s="30" t="s">
        <v>123</v>
      </c>
      <c r="D89" s="13">
        <v>500000</v>
      </c>
      <c r="E89" s="14">
        <v>505.82</v>
      </c>
      <c r="F89" s="15">
        <v>5.0000000000000001E-4</v>
      </c>
      <c r="G89" s="15">
        <v>7.5139835210000006E-2</v>
      </c>
    </row>
    <row r="90" spans="1:7" x14ac:dyDescent="0.25">
      <c r="A90" s="12" t="s">
        <v>1132</v>
      </c>
      <c r="B90" s="30" t="s">
        <v>1133</v>
      </c>
      <c r="C90" s="30" t="s">
        <v>123</v>
      </c>
      <c r="D90" s="13">
        <v>500000</v>
      </c>
      <c r="E90" s="14">
        <v>492.86</v>
      </c>
      <c r="F90" s="15">
        <v>5.0000000000000001E-4</v>
      </c>
      <c r="G90" s="15">
        <v>7.5369000000000005E-2</v>
      </c>
    </row>
    <row r="91" spans="1:7" x14ac:dyDescent="0.25">
      <c r="A91" s="16" t="s">
        <v>124</v>
      </c>
      <c r="B91" s="31"/>
      <c r="C91" s="31"/>
      <c r="D91" s="17"/>
      <c r="E91" s="18">
        <v>446118.73</v>
      </c>
      <c r="F91" s="19">
        <v>0.44579999999999997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6" t="s">
        <v>291</v>
      </c>
      <c r="B94" s="30"/>
      <c r="C94" s="30"/>
      <c r="D94" s="13"/>
      <c r="E94" s="14"/>
      <c r="F94" s="15"/>
      <c r="G94" s="15"/>
    </row>
    <row r="95" spans="1:7" x14ac:dyDescent="0.25">
      <c r="A95" s="16" t="s">
        <v>124</v>
      </c>
      <c r="B95" s="30"/>
      <c r="C95" s="30"/>
      <c r="D95" s="13"/>
      <c r="E95" s="35" t="s">
        <v>118</v>
      </c>
      <c r="F95" s="36" t="s">
        <v>118</v>
      </c>
      <c r="G95" s="15"/>
    </row>
    <row r="96" spans="1:7" x14ac:dyDescent="0.25">
      <c r="A96" s="12"/>
      <c r="B96" s="30"/>
      <c r="C96" s="30"/>
      <c r="D96" s="13"/>
      <c r="E96" s="14"/>
      <c r="F96" s="15"/>
      <c r="G96" s="15"/>
    </row>
    <row r="97" spans="1:7" x14ac:dyDescent="0.25">
      <c r="A97" s="16" t="s">
        <v>292</v>
      </c>
      <c r="B97" s="30"/>
      <c r="C97" s="30"/>
      <c r="D97" s="13"/>
      <c r="E97" s="14"/>
      <c r="F97" s="15"/>
      <c r="G97" s="15"/>
    </row>
    <row r="98" spans="1:7" x14ac:dyDescent="0.25">
      <c r="A98" s="16" t="s">
        <v>124</v>
      </c>
      <c r="B98" s="30"/>
      <c r="C98" s="30"/>
      <c r="D98" s="13"/>
      <c r="E98" s="35" t="s">
        <v>118</v>
      </c>
      <c r="F98" s="36" t="s">
        <v>118</v>
      </c>
      <c r="G98" s="15"/>
    </row>
    <row r="99" spans="1:7" x14ac:dyDescent="0.25">
      <c r="A99" s="12"/>
      <c r="B99" s="30"/>
      <c r="C99" s="30"/>
      <c r="D99" s="13"/>
      <c r="E99" s="14"/>
      <c r="F99" s="15"/>
      <c r="G99" s="15"/>
    </row>
    <row r="100" spans="1:7" x14ac:dyDescent="0.25">
      <c r="A100" s="21" t="s">
        <v>157</v>
      </c>
      <c r="B100" s="32"/>
      <c r="C100" s="32"/>
      <c r="D100" s="22"/>
      <c r="E100" s="18">
        <v>957499.31</v>
      </c>
      <c r="F100" s="19">
        <v>0.95660000000000001</v>
      </c>
      <c r="G100" s="20"/>
    </row>
    <row r="101" spans="1:7" x14ac:dyDescent="0.25">
      <c r="A101" s="12"/>
      <c r="B101" s="30"/>
      <c r="C101" s="30"/>
      <c r="D101" s="13"/>
      <c r="E101" s="14"/>
      <c r="F101" s="15"/>
      <c r="G101" s="15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16" t="s">
        <v>161</v>
      </c>
      <c r="B103" s="30"/>
      <c r="C103" s="30"/>
      <c r="D103" s="13"/>
      <c r="E103" s="14"/>
      <c r="F103" s="15"/>
      <c r="G103" s="15"/>
    </row>
    <row r="104" spans="1:7" x14ac:dyDescent="0.25">
      <c r="A104" s="12" t="s">
        <v>162</v>
      </c>
      <c r="B104" s="30"/>
      <c r="C104" s="30"/>
      <c r="D104" s="13"/>
      <c r="E104" s="14">
        <v>22576.86</v>
      </c>
      <c r="F104" s="15">
        <v>2.2599999999999999E-2</v>
      </c>
      <c r="G104" s="15">
        <v>6.6865999999999995E-2</v>
      </c>
    </row>
    <row r="105" spans="1:7" x14ac:dyDescent="0.25">
      <c r="A105" s="16" t="s">
        <v>124</v>
      </c>
      <c r="B105" s="31"/>
      <c r="C105" s="31"/>
      <c r="D105" s="17"/>
      <c r="E105" s="18">
        <v>22576.86</v>
      </c>
      <c r="F105" s="19">
        <v>2.2599999999999999E-2</v>
      </c>
      <c r="G105" s="20"/>
    </row>
    <row r="106" spans="1:7" x14ac:dyDescent="0.25">
      <c r="A106" s="12"/>
      <c r="B106" s="30"/>
      <c r="C106" s="30"/>
      <c r="D106" s="13"/>
      <c r="E106" s="14"/>
      <c r="F106" s="15"/>
      <c r="G106" s="15"/>
    </row>
    <row r="107" spans="1:7" x14ac:dyDescent="0.25">
      <c r="A107" s="21" t="s">
        <v>157</v>
      </c>
      <c r="B107" s="32"/>
      <c r="C107" s="32"/>
      <c r="D107" s="22"/>
      <c r="E107" s="18">
        <v>22576.86</v>
      </c>
      <c r="F107" s="19">
        <v>2.2599999999999999E-2</v>
      </c>
      <c r="G107" s="20"/>
    </row>
    <row r="108" spans="1:7" x14ac:dyDescent="0.25">
      <c r="A108" s="12" t="s">
        <v>163</v>
      </c>
      <c r="B108" s="30"/>
      <c r="C108" s="30"/>
      <c r="D108" s="13"/>
      <c r="E108" s="14">
        <v>20936.987507900001</v>
      </c>
      <c r="F108" s="15">
        <v>2.0917999999999999E-2</v>
      </c>
      <c r="G108" s="15"/>
    </row>
    <row r="109" spans="1:7" x14ac:dyDescent="0.25">
      <c r="A109" s="12" t="s">
        <v>164</v>
      </c>
      <c r="B109" s="30"/>
      <c r="C109" s="30"/>
      <c r="D109" s="13"/>
      <c r="E109" s="23">
        <v>-133.7675079</v>
      </c>
      <c r="F109" s="24">
        <v>-1.18E-4</v>
      </c>
      <c r="G109" s="15">
        <v>6.6865999999999995E-2</v>
      </c>
    </row>
    <row r="110" spans="1:7" x14ac:dyDescent="0.25">
      <c r="A110" s="25" t="s">
        <v>165</v>
      </c>
      <c r="B110" s="33"/>
      <c r="C110" s="33"/>
      <c r="D110" s="26"/>
      <c r="E110" s="27">
        <v>1000879.39</v>
      </c>
      <c r="F110" s="28">
        <v>1</v>
      </c>
      <c r="G110" s="28"/>
    </row>
    <row r="112" spans="1:7" x14ac:dyDescent="0.25">
      <c r="A112" s="1" t="s">
        <v>167</v>
      </c>
    </row>
    <row r="115" spans="1:5" x14ac:dyDescent="0.25">
      <c r="A115" s="1" t="s">
        <v>168</v>
      </c>
    </row>
    <row r="116" spans="1:5" x14ac:dyDescent="0.25">
      <c r="A116" s="47" t="s">
        <v>169</v>
      </c>
      <c r="B116" s="34" t="s">
        <v>118</v>
      </c>
    </row>
    <row r="117" spans="1:5" x14ac:dyDescent="0.25">
      <c r="A117" t="s">
        <v>170</v>
      </c>
    </row>
    <row r="118" spans="1:5" x14ac:dyDescent="0.25">
      <c r="A118" t="s">
        <v>171</v>
      </c>
      <c r="B118" t="s">
        <v>172</v>
      </c>
      <c r="C118" t="s">
        <v>172</v>
      </c>
    </row>
    <row r="119" spans="1:5" x14ac:dyDescent="0.25">
      <c r="B119" s="48">
        <v>45289</v>
      </c>
      <c r="C119" s="48">
        <v>45322</v>
      </c>
    </row>
    <row r="120" spans="1:5" x14ac:dyDescent="0.25">
      <c r="A120" t="s">
        <v>176</v>
      </c>
      <c r="B120">
        <v>11.644600000000001</v>
      </c>
      <c r="C120">
        <v>11.7166</v>
      </c>
      <c r="E120" s="2"/>
    </row>
    <row r="121" spans="1:5" x14ac:dyDescent="0.25">
      <c r="A121" t="s">
        <v>177</v>
      </c>
      <c r="B121">
        <v>11.645200000000001</v>
      </c>
      <c r="C121">
        <v>11.7172</v>
      </c>
      <c r="E121" s="2"/>
    </row>
    <row r="122" spans="1:5" x14ac:dyDescent="0.25">
      <c r="A122" t="s">
        <v>650</v>
      </c>
      <c r="B122">
        <v>11.589</v>
      </c>
      <c r="C122">
        <v>11.6585</v>
      </c>
      <c r="E122" s="2"/>
    </row>
    <row r="123" spans="1:5" x14ac:dyDescent="0.25">
      <c r="A123" t="s">
        <v>651</v>
      </c>
      <c r="B123">
        <v>11.5901</v>
      </c>
      <c r="C123">
        <v>11.659599999999999</v>
      </c>
      <c r="E123" s="2"/>
    </row>
    <row r="124" spans="1:5" x14ac:dyDescent="0.25">
      <c r="E124" s="2"/>
    </row>
    <row r="125" spans="1:5" x14ac:dyDescent="0.25">
      <c r="A125" t="s">
        <v>187</v>
      </c>
      <c r="B125" s="34" t="s">
        <v>118</v>
      </c>
    </row>
    <row r="126" spans="1:5" x14ac:dyDescent="0.25">
      <c r="A126" t="s">
        <v>188</v>
      </c>
      <c r="B126" s="34" t="s">
        <v>118</v>
      </c>
    </row>
    <row r="127" spans="1:5" ht="30" customHeight="1" x14ac:dyDescent="0.25">
      <c r="A127" s="47" t="s">
        <v>189</v>
      </c>
      <c r="B127" s="34" t="s">
        <v>118</v>
      </c>
    </row>
    <row r="128" spans="1:5" ht="30" customHeight="1" x14ac:dyDescent="0.25">
      <c r="A128" s="47" t="s">
        <v>190</v>
      </c>
      <c r="B128" s="34" t="s">
        <v>118</v>
      </c>
    </row>
    <row r="129" spans="1:2" x14ac:dyDescent="0.25">
      <c r="A129" t="s">
        <v>191</v>
      </c>
      <c r="B129" s="49">
        <f>+B143</f>
        <v>1.9884965552567431</v>
      </c>
    </row>
    <row r="130" spans="1:2" ht="45" customHeight="1" x14ac:dyDescent="0.25">
      <c r="A130" s="47" t="s">
        <v>192</v>
      </c>
      <c r="B130" s="34" t="s">
        <v>118</v>
      </c>
    </row>
    <row r="131" spans="1:2" ht="30" customHeight="1" x14ac:dyDescent="0.25">
      <c r="A131" s="47" t="s">
        <v>193</v>
      </c>
      <c r="B131" s="34" t="s">
        <v>118</v>
      </c>
    </row>
    <row r="132" spans="1:2" ht="30" customHeight="1" x14ac:dyDescent="0.25">
      <c r="A132" s="47" t="s">
        <v>194</v>
      </c>
      <c r="B132" s="34" t="s">
        <v>118</v>
      </c>
    </row>
    <row r="133" spans="1:2" x14ac:dyDescent="0.25">
      <c r="A133" t="s">
        <v>195</v>
      </c>
      <c r="B133" s="34" t="s">
        <v>118</v>
      </c>
    </row>
    <row r="134" spans="1:2" x14ac:dyDescent="0.25">
      <c r="A134" t="s">
        <v>196</v>
      </c>
      <c r="B134" s="34" t="s">
        <v>118</v>
      </c>
    </row>
    <row r="136" spans="1:2" x14ac:dyDescent="0.25">
      <c r="A136" t="s">
        <v>197</v>
      </c>
    </row>
    <row r="137" spans="1:2" ht="60" customHeight="1" x14ac:dyDescent="0.25">
      <c r="A137" s="55" t="s">
        <v>198</v>
      </c>
      <c r="B137" s="56" t="s">
        <v>1134</v>
      </c>
    </row>
    <row r="138" spans="1:2" ht="45" customHeight="1" x14ac:dyDescent="0.25">
      <c r="A138" s="55" t="s">
        <v>200</v>
      </c>
      <c r="B138" s="56" t="s">
        <v>1135</v>
      </c>
    </row>
    <row r="139" spans="1:2" x14ac:dyDescent="0.25">
      <c r="A139" s="55"/>
      <c r="B139" s="55"/>
    </row>
    <row r="140" spans="1:2" x14ac:dyDescent="0.25">
      <c r="A140" s="55" t="s">
        <v>202</v>
      </c>
      <c r="B140" s="57">
        <v>7.6289626607838184</v>
      </c>
    </row>
    <row r="141" spans="1:2" x14ac:dyDescent="0.25">
      <c r="A141" s="55"/>
      <c r="B141" s="55"/>
    </row>
    <row r="142" spans="1:2" x14ac:dyDescent="0.25">
      <c r="A142" s="55" t="s">
        <v>203</v>
      </c>
      <c r="B142" s="58">
        <v>1.8545</v>
      </c>
    </row>
    <row r="143" spans="1:2" x14ac:dyDescent="0.25">
      <c r="A143" s="55" t="s">
        <v>204</v>
      </c>
      <c r="B143" s="58">
        <v>1.9884965552567431</v>
      </c>
    </row>
    <row r="144" spans="1:2" x14ac:dyDescent="0.25">
      <c r="A144" s="55"/>
      <c r="B144" s="55"/>
    </row>
    <row r="145" spans="1:4" x14ac:dyDescent="0.25">
      <c r="A145" s="55" t="s">
        <v>205</v>
      </c>
      <c r="B145" s="59">
        <v>45322</v>
      </c>
    </row>
    <row r="147" spans="1:4" ht="69.95" customHeight="1" x14ac:dyDescent="0.25">
      <c r="A147" s="76" t="s">
        <v>206</v>
      </c>
      <c r="B147" s="76" t="s">
        <v>207</v>
      </c>
      <c r="C147" s="76" t="s">
        <v>5</v>
      </c>
      <c r="D147" s="76" t="s">
        <v>6</v>
      </c>
    </row>
    <row r="148" spans="1:4" ht="69.95" customHeight="1" x14ac:dyDescent="0.25">
      <c r="A148" s="76" t="s">
        <v>1136</v>
      </c>
      <c r="B148" s="76"/>
      <c r="C148" s="76" t="s">
        <v>45</v>
      </c>
      <c r="D14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8"/>
  <sheetViews>
    <sheetView showGridLines="0" workbookViewId="0">
      <pane ySplit="4" topLeftCell="A5" activePane="bottomLeft" state="frozen"/>
      <selection activeCell="B191" sqref="B191"/>
      <selection pane="bottomLeft" activeCell="B7" sqref="B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1137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1138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161</v>
      </c>
      <c r="B10" s="30"/>
      <c r="C10" s="30"/>
      <c r="D10" s="13"/>
      <c r="E10" s="14"/>
      <c r="F10" s="15"/>
      <c r="G10" s="15"/>
    </row>
    <row r="11" spans="1:8" x14ac:dyDescent="0.25">
      <c r="A11" s="12" t="s">
        <v>1139</v>
      </c>
      <c r="B11" s="30"/>
      <c r="C11" s="30"/>
      <c r="D11" s="13"/>
      <c r="E11" s="14">
        <v>51712</v>
      </c>
      <c r="F11" s="15">
        <v>0.70099999999999996</v>
      </c>
      <c r="G11" s="15">
        <v>6.7799999999999999E-2</v>
      </c>
    </row>
    <row r="12" spans="1:8" x14ac:dyDescent="0.25">
      <c r="A12" s="12" t="s">
        <v>162</v>
      </c>
      <c r="B12" s="30"/>
      <c r="C12" s="30"/>
      <c r="D12" s="13"/>
      <c r="E12" s="14">
        <v>22113.95</v>
      </c>
      <c r="F12" s="15">
        <v>0.29980000000000001</v>
      </c>
      <c r="G12" s="15">
        <v>6.6865999999999995E-2</v>
      </c>
    </row>
    <row r="13" spans="1:8" x14ac:dyDescent="0.25">
      <c r="A13" s="16" t="s">
        <v>124</v>
      </c>
      <c r="B13" s="31"/>
      <c r="C13" s="31"/>
      <c r="D13" s="17"/>
      <c r="E13" s="18">
        <v>73825.95</v>
      </c>
      <c r="F13" s="19">
        <v>1.0007999999999999</v>
      </c>
      <c r="G13" s="20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21" t="s">
        <v>157</v>
      </c>
      <c r="B15" s="32"/>
      <c r="C15" s="32"/>
      <c r="D15" s="22"/>
      <c r="E15" s="18">
        <v>73825.95</v>
      </c>
      <c r="F15" s="19">
        <v>1.0007999999999999</v>
      </c>
      <c r="G15" s="20"/>
    </row>
    <row r="16" spans="1:8" x14ac:dyDescent="0.25">
      <c r="A16" s="12" t="s">
        <v>163</v>
      </c>
      <c r="B16" s="30"/>
      <c r="C16" s="30"/>
      <c r="D16" s="13"/>
      <c r="E16" s="14">
        <v>13.6568352</v>
      </c>
      <c r="F16" s="15">
        <v>1.85E-4</v>
      </c>
      <c r="G16" s="15"/>
    </row>
    <row r="17" spans="1:7" x14ac:dyDescent="0.25">
      <c r="A17" s="12" t="s">
        <v>164</v>
      </c>
      <c r="B17" s="30"/>
      <c r="C17" s="30"/>
      <c r="D17" s="13"/>
      <c r="E17" s="23">
        <v>-68.906835200000003</v>
      </c>
      <c r="F17" s="24">
        <v>-9.8499999999999998E-4</v>
      </c>
      <c r="G17" s="15">
        <v>6.6865999999999995E-2</v>
      </c>
    </row>
    <row r="18" spans="1:7" x14ac:dyDescent="0.25">
      <c r="A18" s="25" t="s">
        <v>165</v>
      </c>
      <c r="B18" s="33"/>
      <c r="C18" s="33"/>
      <c r="D18" s="26"/>
      <c r="E18" s="27">
        <v>73770.7</v>
      </c>
      <c r="F18" s="28">
        <v>1</v>
      </c>
      <c r="G18" s="28"/>
    </row>
    <row r="23" spans="1:7" x14ac:dyDescent="0.25">
      <c r="A23" s="1" t="s">
        <v>168</v>
      </c>
    </row>
    <row r="24" spans="1:7" x14ac:dyDescent="0.25">
      <c r="A24" s="47" t="s">
        <v>169</v>
      </c>
      <c r="B24" s="34" t="s">
        <v>118</v>
      </c>
    </row>
    <row r="25" spans="1:7" x14ac:dyDescent="0.25">
      <c r="A25" t="s">
        <v>170</v>
      </c>
    </row>
    <row r="26" spans="1:7" x14ac:dyDescent="0.25">
      <c r="A26" t="s">
        <v>295</v>
      </c>
      <c r="B26" t="s">
        <v>172</v>
      </c>
      <c r="C26" t="s">
        <v>172</v>
      </c>
    </row>
    <row r="27" spans="1:7" x14ac:dyDescent="0.25">
      <c r="B27" s="48">
        <v>45291</v>
      </c>
      <c r="C27" s="48">
        <v>45322</v>
      </c>
    </row>
    <row r="28" spans="1:7" x14ac:dyDescent="0.25">
      <c r="A28" t="s">
        <v>173</v>
      </c>
      <c r="B28">
        <v>1220.4151999999999</v>
      </c>
      <c r="C28">
        <v>1227.337</v>
      </c>
      <c r="E28" s="2"/>
    </row>
    <row r="29" spans="1:7" x14ac:dyDescent="0.25">
      <c r="A29" t="s">
        <v>1140</v>
      </c>
      <c r="B29">
        <v>1000.0381</v>
      </c>
      <c r="C29">
        <v>1000.0389</v>
      </c>
      <c r="E29" s="2"/>
    </row>
    <row r="30" spans="1:7" x14ac:dyDescent="0.25">
      <c r="A30" t="s">
        <v>646</v>
      </c>
      <c r="B30" t="s">
        <v>175</v>
      </c>
      <c r="C30" t="s">
        <v>175</v>
      </c>
      <c r="E30" s="2"/>
    </row>
    <row r="31" spans="1:7" x14ac:dyDescent="0.25">
      <c r="A31" t="s">
        <v>176</v>
      </c>
      <c r="B31">
        <v>1219.9829999999999</v>
      </c>
      <c r="C31">
        <v>1226.9042999999999</v>
      </c>
      <c r="E31" s="2"/>
    </row>
    <row r="32" spans="1:7" x14ac:dyDescent="0.25">
      <c r="A32" t="s">
        <v>647</v>
      </c>
      <c r="B32">
        <v>1058.6555000000001</v>
      </c>
      <c r="C32">
        <v>1058.6436000000001</v>
      </c>
      <c r="E32" s="2"/>
    </row>
    <row r="33" spans="1:5" x14ac:dyDescent="0.25">
      <c r="A33" t="s">
        <v>648</v>
      </c>
      <c r="B33" t="s">
        <v>175</v>
      </c>
      <c r="C33" t="s">
        <v>175</v>
      </c>
      <c r="E33" s="2"/>
    </row>
    <row r="34" spans="1:5" x14ac:dyDescent="0.25">
      <c r="A34" t="s">
        <v>1141</v>
      </c>
      <c r="B34">
        <v>1216.9199000000001</v>
      </c>
      <c r="C34">
        <v>1223.7642000000001</v>
      </c>
      <c r="E34" s="2"/>
    </row>
    <row r="35" spans="1:5" x14ac:dyDescent="0.25">
      <c r="A35" t="s">
        <v>1142</v>
      </c>
      <c r="B35">
        <v>1008.1772999999999</v>
      </c>
      <c r="C35">
        <v>1008.1842</v>
      </c>
      <c r="E35" s="2"/>
    </row>
    <row r="36" spans="1:5" x14ac:dyDescent="0.25">
      <c r="A36" t="s">
        <v>649</v>
      </c>
      <c r="B36">
        <v>1095.6270999999999</v>
      </c>
      <c r="C36">
        <v>1095.6201000000001</v>
      </c>
      <c r="E36" s="2"/>
    </row>
    <row r="37" spans="1:5" x14ac:dyDescent="0.25">
      <c r="A37" t="s">
        <v>650</v>
      </c>
      <c r="B37">
        <v>1216.9188999999999</v>
      </c>
      <c r="C37">
        <v>1223.7632000000001</v>
      </c>
      <c r="E37" s="2"/>
    </row>
    <row r="38" spans="1:5" x14ac:dyDescent="0.25">
      <c r="A38" t="s">
        <v>652</v>
      </c>
      <c r="B38">
        <v>1005.504</v>
      </c>
      <c r="C38">
        <v>1005.4931</v>
      </c>
      <c r="E38" s="2"/>
    </row>
    <row r="39" spans="1:5" x14ac:dyDescent="0.25">
      <c r="A39" t="s">
        <v>653</v>
      </c>
      <c r="B39">
        <v>1017.2589</v>
      </c>
      <c r="C39">
        <v>1016.5242</v>
      </c>
      <c r="E39" s="2"/>
    </row>
    <row r="40" spans="1:5" x14ac:dyDescent="0.25">
      <c r="A40" t="s">
        <v>1143</v>
      </c>
      <c r="B40">
        <v>1116.2184</v>
      </c>
      <c r="C40">
        <v>1122.5509999999999</v>
      </c>
      <c r="E40" s="2"/>
    </row>
    <row r="41" spans="1:5" x14ac:dyDescent="0.25">
      <c r="A41" t="s">
        <v>1144</v>
      </c>
      <c r="B41">
        <v>1000</v>
      </c>
      <c r="C41">
        <v>1000</v>
      </c>
      <c r="E41" s="2"/>
    </row>
    <row r="42" spans="1:5" x14ac:dyDescent="0.25">
      <c r="A42" t="s">
        <v>1145</v>
      </c>
      <c r="B42">
        <v>1116.2171000000001</v>
      </c>
      <c r="C42">
        <v>1122.5497</v>
      </c>
      <c r="E42" s="2"/>
    </row>
    <row r="43" spans="1:5" x14ac:dyDescent="0.25">
      <c r="A43" t="s">
        <v>1146</v>
      </c>
      <c r="B43">
        <v>1000</v>
      </c>
      <c r="C43">
        <v>1000</v>
      </c>
      <c r="E43" s="2"/>
    </row>
    <row r="44" spans="1:5" x14ac:dyDescent="0.25">
      <c r="A44" t="s">
        <v>186</v>
      </c>
      <c r="E44" s="2"/>
    </row>
    <row r="46" spans="1:5" x14ac:dyDescent="0.25">
      <c r="A46" t="s">
        <v>654</v>
      </c>
    </row>
    <row r="48" spans="1:5" x14ac:dyDescent="0.25">
      <c r="A48" s="50" t="s">
        <v>655</v>
      </c>
      <c r="B48" s="50" t="s">
        <v>656</v>
      </c>
      <c r="C48" s="50" t="s">
        <v>657</v>
      </c>
    </row>
    <row r="49" spans="1:3" x14ac:dyDescent="0.25">
      <c r="A49" s="50" t="s">
        <v>1147</v>
      </c>
      <c r="B49" s="50">
        <v>5.6538031000000002</v>
      </c>
      <c r="C49" s="50">
        <v>5.6538031000000002</v>
      </c>
    </row>
    <row r="50" spans="1:3" x14ac:dyDescent="0.25">
      <c r="A50" s="50" t="s">
        <v>1148</v>
      </c>
      <c r="B50" s="50">
        <v>6.0161642000000004</v>
      </c>
      <c r="C50" s="50">
        <v>6.0161642000000004</v>
      </c>
    </row>
    <row r="51" spans="1:3" x14ac:dyDescent="0.25">
      <c r="A51" s="50" t="s">
        <v>1149</v>
      </c>
      <c r="B51" s="50">
        <v>5.6391277999999998</v>
      </c>
      <c r="C51" s="50">
        <v>5.6391277999999998</v>
      </c>
    </row>
    <row r="52" spans="1:3" x14ac:dyDescent="0.25">
      <c r="A52" s="50" t="s">
        <v>1150</v>
      </c>
      <c r="B52" s="50">
        <v>6.2844328999999997</v>
      </c>
      <c r="C52" s="50">
        <v>6.2844328999999997</v>
      </c>
    </row>
    <row r="53" spans="1:3" x14ac:dyDescent="0.25">
      <c r="A53" s="50" t="s">
        <v>1151</v>
      </c>
      <c r="B53" s="50">
        <v>5.6588769000000001</v>
      </c>
      <c r="C53" s="50">
        <v>5.6588769000000001</v>
      </c>
    </row>
    <row r="54" spans="1:3" x14ac:dyDescent="0.25">
      <c r="A54" s="50" t="s">
        <v>1152</v>
      </c>
      <c r="B54" s="50">
        <v>6.4354513000000004</v>
      </c>
      <c r="C54" s="50">
        <v>6.4354513000000004</v>
      </c>
    </row>
    <row r="56" spans="1:3" x14ac:dyDescent="0.25">
      <c r="A56" t="s">
        <v>188</v>
      </c>
      <c r="B56" s="34" t="s">
        <v>118</v>
      </c>
    </row>
    <row r="57" spans="1:3" ht="30" customHeight="1" x14ac:dyDescent="0.25">
      <c r="A57" s="47" t="s">
        <v>189</v>
      </c>
      <c r="B57" s="49">
        <v>51711.999111099998</v>
      </c>
    </row>
    <row r="58" spans="1:3" ht="30" customHeight="1" x14ac:dyDescent="0.25">
      <c r="A58" s="47" t="s">
        <v>190</v>
      </c>
      <c r="B58" s="34" t="s">
        <v>118</v>
      </c>
    </row>
    <row r="59" spans="1:3" x14ac:dyDescent="0.25">
      <c r="A59" t="s">
        <v>191</v>
      </c>
      <c r="B59" s="49" t="s">
        <v>118</v>
      </c>
    </row>
    <row r="60" spans="1:3" ht="45" customHeight="1" x14ac:dyDescent="0.25">
      <c r="A60" s="47" t="s">
        <v>192</v>
      </c>
      <c r="B60" s="34" t="s">
        <v>118</v>
      </c>
    </row>
    <row r="61" spans="1:3" ht="30" customHeight="1" x14ac:dyDescent="0.25">
      <c r="A61" s="47" t="s">
        <v>193</v>
      </c>
      <c r="B61" s="34" t="s">
        <v>118</v>
      </c>
    </row>
    <row r="62" spans="1:3" ht="30" customHeight="1" x14ac:dyDescent="0.25">
      <c r="A62" s="47" t="s">
        <v>194</v>
      </c>
      <c r="B62" s="34" t="s">
        <v>118</v>
      </c>
    </row>
    <row r="63" spans="1:3" x14ac:dyDescent="0.25">
      <c r="A63" t="s">
        <v>195</v>
      </c>
      <c r="B63" s="34" t="s">
        <v>118</v>
      </c>
    </row>
    <row r="64" spans="1:3" x14ac:dyDescent="0.25">
      <c r="A64" t="s">
        <v>196</v>
      </c>
      <c r="B64" s="34" t="s">
        <v>118</v>
      </c>
    </row>
    <row r="66" spans="1:4" x14ac:dyDescent="0.25">
      <c r="A66" t="s">
        <v>197</v>
      </c>
    </row>
    <row r="67" spans="1:4" ht="30" customHeight="1" x14ac:dyDescent="0.25">
      <c r="A67" s="55" t="s">
        <v>198</v>
      </c>
      <c r="B67" s="56" t="s">
        <v>1153</v>
      </c>
    </row>
    <row r="68" spans="1:4" x14ac:dyDescent="0.25">
      <c r="A68" s="55" t="s">
        <v>200</v>
      </c>
      <c r="B68" s="56" t="s">
        <v>1154</v>
      </c>
    </row>
    <row r="69" spans="1:4" x14ac:dyDescent="0.25">
      <c r="A69" s="55"/>
      <c r="B69" s="55"/>
    </row>
    <row r="70" spans="1:4" x14ac:dyDescent="0.25">
      <c r="A70" s="55" t="s">
        <v>202</v>
      </c>
      <c r="B70" s="57">
        <v>6.7530413352371044</v>
      </c>
    </row>
    <row r="71" spans="1:4" x14ac:dyDescent="0.25">
      <c r="A71" s="55"/>
      <c r="B71" s="55"/>
    </row>
    <row r="72" spans="1:4" x14ac:dyDescent="0.25">
      <c r="A72" s="55" t="s">
        <v>203</v>
      </c>
      <c r="B72" s="58">
        <v>2.7000000000000001E-3</v>
      </c>
    </row>
    <row r="73" spans="1:4" x14ac:dyDescent="0.25">
      <c r="A73" s="55" t="s">
        <v>204</v>
      </c>
      <c r="B73" s="39">
        <v>-2.5590124479431381E-6</v>
      </c>
      <c r="D73" s="60"/>
    </row>
    <row r="74" spans="1:4" x14ac:dyDescent="0.25">
      <c r="A74" s="55"/>
      <c r="B74" s="55"/>
    </row>
    <row r="75" spans="1:4" x14ac:dyDescent="0.25">
      <c r="A75" s="55" t="s">
        <v>205</v>
      </c>
      <c r="B75" s="59">
        <v>45322</v>
      </c>
    </row>
    <row r="77" spans="1:4" ht="69.95" customHeight="1" x14ac:dyDescent="0.25">
      <c r="A77" s="76" t="s">
        <v>206</v>
      </c>
      <c r="B77" s="76" t="s">
        <v>207</v>
      </c>
      <c r="C77" s="76" t="s">
        <v>5</v>
      </c>
      <c r="D77" s="76" t="s">
        <v>6</v>
      </c>
    </row>
    <row r="78" spans="1:4" ht="69.95" customHeight="1" x14ac:dyDescent="0.25">
      <c r="A78" s="76" t="s">
        <v>1155</v>
      </c>
      <c r="B78" s="76"/>
      <c r="C78" s="76" t="s">
        <v>47</v>
      </c>
      <c r="D7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44"/>
  <sheetViews>
    <sheetView showGridLines="0" workbookViewId="0">
      <pane ySplit="4" topLeftCell="A316" activePane="bottomLeft" state="frozen"/>
      <selection activeCell="B191" sqref="B191"/>
      <selection pane="bottomLeft" activeCell="B323" sqref="B32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1156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1157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1159</v>
      </c>
      <c r="B8" s="30" t="s">
        <v>1160</v>
      </c>
      <c r="C8" s="30" t="s">
        <v>1161</v>
      </c>
      <c r="D8" s="13">
        <v>2730750</v>
      </c>
      <c r="E8" s="14">
        <v>39938.58</v>
      </c>
      <c r="F8" s="15">
        <v>4.9099999999999998E-2</v>
      </c>
      <c r="G8" s="15"/>
    </row>
    <row r="9" spans="1:8" x14ac:dyDescent="0.25">
      <c r="A9" s="12" t="s">
        <v>1162</v>
      </c>
      <c r="B9" s="30" t="s">
        <v>1163</v>
      </c>
      <c r="C9" s="30" t="s">
        <v>1164</v>
      </c>
      <c r="D9" s="13">
        <v>13817650</v>
      </c>
      <c r="E9" s="14">
        <v>34855.019999999997</v>
      </c>
      <c r="F9" s="15">
        <v>4.2799999999999998E-2</v>
      </c>
      <c r="G9" s="15"/>
    </row>
    <row r="10" spans="1:8" x14ac:dyDescent="0.25">
      <c r="A10" s="12" t="s">
        <v>1165</v>
      </c>
      <c r="B10" s="30" t="s">
        <v>1166</v>
      </c>
      <c r="C10" s="30" t="s">
        <v>1167</v>
      </c>
      <c r="D10" s="13">
        <v>753000</v>
      </c>
      <c r="E10" s="14">
        <v>23659.26</v>
      </c>
      <c r="F10" s="15">
        <v>2.9100000000000001E-2</v>
      </c>
      <c r="G10" s="15"/>
    </row>
    <row r="11" spans="1:8" x14ac:dyDescent="0.25">
      <c r="A11" s="12" t="s">
        <v>1168</v>
      </c>
      <c r="B11" s="30" t="s">
        <v>1169</v>
      </c>
      <c r="C11" s="30" t="s">
        <v>1170</v>
      </c>
      <c r="D11" s="13">
        <v>10363500</v>
      </c>
      <c r="E11" s="14">
        <v>23654.69</v>
      </c>
      <c r="F11" s="15">
        <v>2.9100000000000001E-2</v>
      </c>
      <c r="G11" s="15"/>
    </row>
    <row r="12" spans="1:8" x14ac:dyDescent="0.25">
      <c r="A12" s="12" t="s">
        <v>1171</v>
      </c>
      <c r="B12" s="30" t="s">
        <v>1172</v>
      </c>
      <c r="C12" s="30" t="s">
        <v>1161</v>
      </c>
      <c r="D12" s="13">
        <v>7490925</v>
      </c>
      <c r="E12" s="14">
        <v>18547.53</v>
      </c>
      <c r="F12" s="15">
        <v>2.2800000000000001E-2</v>
      </c>
      <c r="G12" s="15"/>
    </row>
    <row r="13" spans="1:8" x14ac:dyDescent="0.25">
      <c r="A13" s="12" t="s">
        <v>1173</v>
      </c>
      <c r="B13" s="30" t="s">
        <v>1174</v>
      </c>
      <c r="C13" s="30" t="s">
        <v>1175</v>
      </c>
      <c r="D13" s="13">
        <v>13168000</v>
      </c>
      <c r="E13" s="14">
        <v>16130.8</v>
      </c>
      <c r="F13" s="15">
        <v>1.9800000000000002E-2</v>
      </c>
      <c r="G13" s="15"/>
    </row>
    <row r="14" spans="1:8" x14ac:dyDescent="0.25">
      <c r="A14" s="12" t="s">
        <v>1176</v>
      </c>
      <c r="B14" s="30" t="s">
        <v>1177</v>
      </c>
      <c r="C14" s="30" t="s">
        <v>1178</v>
      </c>
      <c r="D14" s="13">
        <v>468900</v>
      </c>
      <c r="E14" s="14">
        <v>14064.19</v>
      </c>
      <c r="F14" s="15">
        <v>1.7299999999999999E-2</v>
      </c>
      <c r="G14" s="15"/>
    </row>
    <row r="15" spans="1:8" x14ac:dyDescent="0.25">
      <c r="A15" s="12" t="s">
        <v>1179</v>
      </c>
      <c r="B15" s="30" t="s">
        <v>1180</v>
      </c>
      <c r="C15" s="30" t="s">
        <v>1161</v>
      </c>
      <c r="D15" s="13">
        <v>11832000</v>
      </c>
      <c r="E15" s="14">
        <v>13535.81</v>
      </c>
      <c r="F15" s="15">
        <v>1.66E-2</v>
      </c>
      <c r="G15" s="15"/>
    </row>
    <row r="16" spans="1:8" x14ac:dyDescent="0.25">
      <c r="A16" s="12" t="s">
        <v>1181</v>
      </c>
      <c r="B16" s="30" t="s">
        <v>1182</v>
      </c>
      <c r="C16" s="30" t="s">
        <v>1183</v>
      </c>
      <c r="D16" s="13">
        <v>463000</v>
      </c>
      <c r="E16" s="14">
        <v>13210.55</v>
      </c>
      <c r="F16" s="15">
        <v>1.6199999999999999E-2</v>
      </c>
      <c r="G16" s="15"/>
    </row>
    <row r="17" spans="1:7" x14ac:dyDescent="0.25">
      <c r="A17" s="12" t="s">
        <v>1184</v>
      </c>
      <c r="B17" s="30" t="s">
        <v>1185</v>
      </c>
      <c r="C17" s="30" t="s">
        <v>1186</v>
      </c>
      <c r="D17" s="13">
        <v>86560000</v>
      </c>
      <c r="E17" s="14">
        <v>12421.36</v>
      </c>
      <c r="F17" s="15">
        <v>1.5299999999999999E-2</v>
      </c>
      <c r="G17" s="15"/>
    </row>
    <row r="18" spans="1:7" x14ac:dyDescent="0.25">
      <c r="A18" s="12" t="s">
        <v>1187</v>
      </c>
      <c r="B18" s="30" t="s">
        <v>1188</v>
      </c>
      <c r="C18" s="30" t="s">
        <v>1161</v>
      </c>
      <c r="D18" s="13">
        <v>1684500</v>
      </c>
      <c r="E18" s="14">
        <v>10789.22</v>
      </c>
      <c r="F18" s="15">
        <v>1.3299999999999999E-2</v>
      </c>
      <c r="G18" s="15"/>
    </row>
    <row r="19" spans="1:7" x14ac:dyDescent="0.25">
      <c r="A19" s="12" t="s">
        <v>1189</v>
      </c>
      <c r="B19" s="30" t="s">
        <v>1190</v>
      </c>
      <c r="C19" s="30" t="s">
        <v>1161</v>
      </c>
      <c r="D19" s="13">
        <v>4570000</v>
      </c>
      <c r="E19" s="14">
        <v>10465.299999999999</v>
      </c>
      <c r="F19" s="15">
        <v>1.29E-2</v>
      </c>
      <c r="G19" s="15"/>
    </row>
    <row r="20" spans="1:7" x14ac:dyDescent="0.25">
      <c r="A20" s="12" t="s">
        <v>1191</v>
      </c>
      <c r="B20" s="30" t="s">
        <v>1192</v>
      </c>
      <c r="C20" s="30" t="s">
        <v>1193</v>
      </c>
      <c r="D20" s="13">
        <v>4486500</v>
      </c>
      <c r="E20" s="14">
        <v>9863.57</v>
      </c>
      <c r="F20" s="15">
        <v>1.21E-2</v>
      </c>
      <c r="G20" s="15"/>
    </row>
    <row r="21" spans="1:7" x14ac:dyDescent="0.25">
      <c r="A21" s="12" t="s">
        <v>1194</v>
      </c>
      <c r="B21" s="30" t="s">
        <v>1195</v>
      </c>
      <c r="C21" s="30" t="s">
        <v>1196</v>
      </c>
      <c r="D21" s="13">
        <v>240800</v>
      </c>
      <c r="E21" s="14">
        <v>9188.81</v>
      </c>
      <c r="F21" s="15">
        <v>1.1299999999999999E-2</v>
      </c>
      <c r="G21" s="15"/>
    </row>
    <row r="22" spans="1:7" x14ac:dyDescent="0.25">
      <c r="A22" s="12" t="s">
        <v>1197</v>
      </c>
      <c r="B22" s="30" t="s">
        <v>1198</v>
      </c>
      <c r="C22" s="30" t="s">
        <v>1199</v>
      </c>
      <c r="D22" s="13">
        <v>5932500</v>
      </c>
      <c r="E22" s="14">
        <v>8830.5300000000007</v>
      </c>
      <c r="F22" s="15">
        <v>1.09E-2</v>
      </c>
      <c r="G22" s="15"/>
    </row>
    <row r="23" spans="1:7" x14ac:dyDescent="0.25">
      <c r="A23" s="12" t="s">
        <v>1200</v>
      </c>
      <c r="B23" s="30" t="s">
        <v>1201</v>
      </c>
      <c r="C23" s="30" t="s">
        <v>1202</v>
      </c>
      <c r="D23" s="13">
        <v>1764000</v>
      </c>
      <c r="E23" s="14">
        <v>8803.24</v>
      </c>
      <c r="F23" s="15">
        <v>1.0800000000000001E-2</v>
      </c>
      <c r="G23" s="15"/>
    </row>
    <row r="24" spans="1:7" x14ac:dyDescent="0.25">
      <c r="A24" s="12" t="s">
        <v>1203</v>
      </c>
      <c r="B24" s="30" t="s">
        <v>1204</v>
      </c>
      <c r="C24" s="30" t="s">
        <v>1205</v>
      </c>
      <c r="D24" s="13">
        <v>2127300</v>
      </c>
      <c r="E24" s="14">
        <v>8640.0300000000007</v>
      </c>
      <c r="F24" s="15">
        <v>1.06E-2</v>
      </c>
      <c r="G24" s="15"/>
    </row>
    <row r="25" spans="1:7" x14ac:dyDescent="0.25">
      <c r="A25" s="12" t="s">
        <v>1206</v>
      </c>
      <c r="B25" s="30" t="s">
        <v>1207</v>
      </c>
      <c r="C25" s="30" t="s">
        <v>1183</v>
      </c>
      <c r="D25" s="13">
        <v>1830600</v>
      </c>
      <c r="E25" s="14">
        <v>8480.25</v>
      </c>
      <c r="F25" s="15">
        <v>1.04E-2</v>
      </c>
      <c r="G25" s="15"/>
    </row>
    <row r="26" spans="1:7" x14ac:dyDescent="0.25">
      <c r="A26" s="12" t="s">
        <v>1208</v>
      </c>
      <c r="B26" s="30" t="s">
        <v>1209</v>
      </c>
      <c r="C26" s="30" t="s">
        <v>1210</v>
      </c>
      <c r="D26" s="13">
        <v>1032900</v>
      </c>
      <c r="E26" s="14">
        <v>8290.06</v>
      </c>
      <c r="F26" s="15">
        <v>1.0200000000000001E-2</v>
      </c>
      <c r="G26" s="15"/>
    </row>
    <row r="27" spans="1:7" x14ac:dyDescent="0.25">
      <c r="A27" s="12" t="s">
        <v>1211</v>
      </c>
      <c r="B27" s="30" t="s">
        <v>1212</v>
      </c>
      <c r="C27" s="30" t="s">
        <v>1213</v>
      </c>
      <c r="D27" s="13">
        <v>2601000</v>
      </c>
      <c r="E27" s="14">
        <v>8258.18</v>
      </c>
      <c r="F27" s="15">
        <v>1.0200000000000001E-2</v>
      </c>
      <c r="G27" s="15"/>
    </row>
    <row r="28" spans="1:7" x14ac:dyDescent="0.25">
      <c r="A28" s="12" t="s">
        <v>1214</v>
      </c>
      <c r="B28" s="30" t="s">
        <v>1215</v>
      </c>
      <c r="C28" s="30" t="s">
        <v>1161</v>
      </c>
      <c r="D28" s="13">
        <v>424400</v>
      </c>
      <c r="E28" s="14">
        <v>7746.36</v>
      </c>
      <c r="F28" s="15">
        <v>9.4999999999999998E-3</v>
      </c>
      <c r="G28" s="15"/>
    </row>
    <row r="29" spans="1:7" x14ac:dyDescent="0.25">
      <c r="A29" s="12" t="s">
        <v>1216</v>
      </c>
      <c r="B29" s="30" t="s">
        <v>1217</v>
      </c>
      <c r="C29" s="30" t="s">
        <v>1199</v>
      </c>
      <c r="D29" s="13">
        <v>2597000</v>
      </c>
      <c r="E29" s="14">
        <v>7506.63</v>
      </c>
      <c r="F29" s="15">
        <v>9.1999999999999998E-3</v>
      </c>
      <c r="G29" s="15"/>
    </row>
    <row r="30" spans="1:7" x14ac:dyDescent="0.25">
      <c r="A30" s="12" t="s">
        <v>1218</v>
      </c>
      <c r="B30" s="30" t="s">
        <v>1219</v>
      </c>
      <c r="C30" s="30" t="s">
        <v>1196</v>
      </c>
      <c r="D30" s="13">
        <v>117900</v>
      </c>
      <c r="E30" s="14">
        <v>7368.87</v>
      </c>
      <c r="F30" s="15">
        <v>9.1000000000000004E-3</v>
      </c>
      <c r="G30" s="15"/>
    </row>
    <row r="31" spans="1:7" x14ac:dyDescent="0.25">
      <c r="A31" s="12" t="s">
        <v>1220</v>
      </c>
      <c r="B31" s="30" t="s">
        <v>1221</v>
      </c>
      <c r="C31" s="30" t="s">
        <v>1222</v>
      </c>
      <c r="D31" s="13">
        <v>752500</v>
      </c>
      <c r="E31" s="14">
        <v>7353.43</v>
      </c>
      <c r="F31" s="15">
        <v>8.9999999999999993E-3</v>
      </c>
      <c r="G31" s="15"/>
    </row>
    <row r="32" spans="1:7" x14ac:dyDescent="0.25">
      <c r="A32" s="12" t="s">
        <v>1223</v>
      </c>
      <c r="B32" s="30" t="s">
        <v>1224</v>
      </c>
      <c r="C32" s="30" t="s">
        <v>1196</v>
      </c>
      <c r="D32" s="13">
        <v>1494000</v>
      </c>
      <c r="E32" s="14">
        <v>7143.56</v>
      </c>
      <c r="F32" s="15">
        <v>8.8000000000000005E-3</v>
      </c>
      <c r="G32" s="15"/>
    </row>
    <row r="33" spans="1:7" x14ac:dyDescent="0.25">
      <c r="A33" s="12" t="s">
        <v>1225</v>
      </c>
      <c r="B33" s="30" t="s">
        <v>1226</v>
      </c>
      <c r="C33" s="30" t="s">
        <v>1227</v>
      </c>
      <c r="D33" s="13">
        <v>594000</v>
      </c>
      <c r="E33" s="14">
        <v>6833.38</v>
      </c>
      <c r="F33" s="15">
        <v>8.3999999999999995E-3</v>
      </c>
      <c r="G33" s="15"/>
    </row>
    <row r="34" spans="1:7" x14ac:dyDescent="0.25">
      <c r="A34" s="12" t="s">
        <v>1228</v>
      </c>
      <c r="B34" s="30" t="s">
        <v>1229</v>
      </c>
      <c r="C34" s="30" t="s">
        <v>1230</v>
      </c>
      <c r="D34" s="13">
        <v>338100</v>
      </c>
      <c r="E34" s="14">
        <v>6766.56</v>
      </c>
      <c r="F34" s="15">
        <v>8.3000000000000001E-3</v>
      </c>
      <c r="G34" s="15"/>
    </row>
    <row r="35" spans="1:7" x14ac:dyDescent="0.25">
      <c r="A35" s="12" t="s">
        <v>1231</v>
      </c>
      <c r="B35" s="30" t="s">
        <v>1232</v>
      </c>
      <c r="C35" s="30" t="s">
        <v>1183</v>
      </c>
      <c r="D35" s="13">
        <v>1308600</v>
      </c>
      <c r="E35" s="14">
        <v>6573.75</v>
      </c>
      <c r="F35" s="15">
        <v>8.0999999999999996E-3</v>
      </c>
      <c r="G35" s="15"/>
    </row>
    <row r="36" spans="1:7" x14ac:dyDescent="0.25">
      <c r="A36" s="12" t="s">
        <v>1233</v>
      </c>
      <c r="B36" s="30" t="s">
        <v>1234</v>
      </c>
      <c r="C36" s="30" t="s">
        <v>1235</v>
      </c>
      <c r="D36" s="13">
        <v>3696600</v>
      </c>
      <c r="E36" s="14">
        <v>6380.33</v>
      </c>
      <c r="F36" s="15">
        <v>7.7999999999999996E-3</v>
      </c>
      <c r="G36" s="15"/>
    </row>
    <row r="37" spans="1:7" x14ac:dyDescent="0.25">
      <c r="A37" s="12" t="s">
        <v>1236</v>
      </c>
      <c r="B37" s="30" t="s">
        <v>1237</v>
      </c>
      <c r="C37" s="30" t="s">
        <v>1161</v>
      </c>
      <c r="D37" s="13">
        <v>4235000</v>
      </c>
      <c r="E37" s="14">
        <v>6238.16</v>
      </c>
      <c r="F37" s="15">
        <v>7.7000000000000002E-3</v>
      </c>
      <c r="G37" s="15"/>
    </row>
    <row r="38" spans="1:7" x14ac:dyDescent="0.25">
      <c r="A38" s="12" t="s">
        <v>1238</v>
      </c>
      <c r="B38" s="30" t="s">
        <v>1239</v>
      </c>
      <c r="C38" s="30" t="s">
        <v>1202</v>
      </c>
      <c r="D38" s="13">
        <v>1313625</v>
      </c>
      <c r="E38" s="14">
        <v>5822.64</v>
      </c>
      <c r="F38" s="15">
        <v>7.1999999999999998E-3</v>
      </c>
      <c r="G38" s="15"/>
    </row>
    <row r="39" spans="1:7" x14ac:dyDescent="0.25">
      <c r="A39" s="12" t="s">
        <v>1240</v>
      </c>
      <c r="B39" s="30" t="s">
        <v>1241</v>
      </c>
      <c r="C39" s="30" t="s">
        <v>1175</v>
      </c>
      <c r="D39" s="13">
        <v>765000</v>
      </c>
      <c r="E39" s="14">
        <v>5792.2</v>
      </c>
      <c r="F39" s="15">
        <v>7.1000000000000004E-3</v>
      </c>
      <c r="G39" s="15"/>
    </row>
    <row r="40" spans="1:7" x14ac:dyDescent="0.25">
      <c r="A40" s="12" t="s">
        <v>1242</v>
      </c>
      <c r="B40" s="30" t="s">
        <v>1243</v>
      </c>
      <c r="C40" s="30" t="s">
        <v>1244</v>
      </c>
      <c r="D40" s="13">
        <v>1297600</v>
      </c>
      <c r="E40" s="14">
        <v>5729.55</v>
      </c>
      <c r="F40" s="15">
        <v>7.0000000000000001E-3</v>
      </c>
      <c r="G40" s="15"/>
    </row>
    <row r="41" spans="1:7" x14ac:dyDescent="0.25">
      <c r="A41" s="12" t="s">
        <v>1245</v>
      </c>
      <c r="B41" s="30" t="s">
        <v>1246</v>
      </c>
      <c r="C41" s="30" t="s">
        <v>1247</v>
      </c>
      <c r="D41" s="13">
        <v>2083800</v>
      </c>
      <c r="E41" s="14">
        <v>5706.49</v>
      </c>
      <c r="F41" s="15">
        <v>7.0000000000000001E-3</v>
      </c>
      <c r="G41" s="15"/>
    </row>
    <row r="42" spans="1:7" x14ac:dyDescent="0.25">
      <c r="A42" s="12" t="s">
        <v>1248</v>
      </c>
      <c r="B42" s="30" t="s">
        <v>1249</v>
      </c>
      <c r="C42" s="30" t="s">
        <v>1230</v>
      </c>
      <c r="D42" s="13">
        <v>53600</v>
      </c>
      <c r="E42" s="14">
        <v>5460.18</v>
      </c>
      <c r="F42" s="15">
        <v>6.7000000000000002E-3</v>
      </c>
      <c r="G42" s="15"/>
    </row>
    <row r="43" spans="1:7" x14ac:dyDescent="0.25">
      <c r="A43" s="12" t="s">
        <v>1250</v>
      </c>
      <c r="B43" s="30" t="s">
        <v>1251</v>
      </c>
      <c r="C43" s="30" t="s">
        <v>1252</v>
      </c>
      <c r="D43" s="13">
        <v>170500</v>
      </c>
      <c r="E43" s="14">
        <v>5086.4399999999996</v>
      </c>
      <c r="F43" s="15">
        <v>6.3E-3</v>
      </c>
      <c r="G43" s="15"/>
    </row>
    <row r="44" spans="1:7" x14ac:dyDescent="0.25">
      <c r="A44" s="12" t="s">
        <v>1253</v>
      </c>
      <c r="B44" s="30" t="s">
        <v>1254</v>
      </c>
      <c r="C44" s="30" t="s">
        <v>1255</v>
      </c>
      <c r="D44" s="13">
        <v>6457500</v>
      </c>
      <c r="E44" s="14">
        <v>5059.45</v>
      </c>
      <c r="F44" s="15">
        <v>6.1999999999999998E-3</v>
      </c>
      <c r="G44" s="15"/>
    </row>
    <row r="45" spans="1:7" x14ac:dyDescent="0.25">
      <c r="A45" s="12" t="s">
        <v>1256</v>
      </c>
      <c r="B45" s="30" t="s">
        <v>1257</v>
      </c>
      <c r="C45" s="30" t="s">
        <v>1255</v>
      </c>
      <c r="D45" s="13">
        <v>412000</v>
      </c>
      <c r="E45" s="14">
        <v>4975.5200000000004</v>
      </c>
      <c r="F45" s="15">
        <v>6.1000000000000004E-3</v>
      </c>
      <c r="G45" s="15"/>
    </row>
    <row r="46" spans="1:7" x14ac:dyDescent="0.25">
      <c r="A46" s="12" t="s">
        <v>1258</v>
      </c>
      <c r="B46" s="30" t="s">
        <v>1259</v>
      </c>
      <c r="C46" s="30" t="s">
        <v>1260</v>
      </c>
      <c r="D46" s="13">
        <v>2745000</v>
      </c>
      <c r="E46" s="14">
        <v>4751.6000000000004</v>
      </c>
      <c r="F46" s="15">
        <v>5.7999999999999996E-3</v>
      </c>
      <c r="G46" s="15"/>
    </row>
    <row r="47" spans="1:7" x14ac:dyDescent="0.25">
      <c r="A47" s="12" t="s">
        <v>1261</v>
      </c>
      <c r="B47" s="30" t="s">
        <v>1262</v>
      </c>
      <c r="C47" s="30" t="s">
        <v>1263</v>
      </c>
      <c r="D47" s="13">
        <v>452200</v>
      </c>
      <c r="E47" s="14">
        <v>4604.3</v>
      </c>
      <c r="F47" s="15">
        <v>5.7000000000000002E-3</v>
      </c>
      <c r="G47" s="15"/>
    </row>
    <row r="48" spans="1:7" x14ac:dyDescent="0.25">
      <c r="A48" s="12" t="s">
        <v>1264</v>
      </c>
      <c r="B48" s="30" t="s">
        <v>1265</v>
      </c>
      <c r="C48" s="30" t="s">
        <v>1260</v>
      </c>
      <c r="D48" s="13">
        <v>292633</v>
      </c>
      <c r="E48" s="14">
        <v>4257.8100000000004</v>
      </c>
      <c r="F48" s="15">
        <v>5.1999999999999998E-3</v>
      </c>
      <c r="G48" s="15"/>
    </row>
    <row r="49" spans="1:7" x14ac:dyDescent="0.25">
      <c r="A49" s="12" t="s">
        <v>1266</v>
      </c>
      <c r="B49" s="30" t="s">
        <v>1267</v>
      </c>
      <c r="C49" s="30" t="s">
        <v>1202</v>
      </c>
      <c r="D49" s="13">
        <v>2274000</v>
      </c>
      <c r="E49" s="14">
        <v>4201.22</v>
      </c>
      <c r="F49" s="15">
        <v>5.1999999999999998E-3</v>
      </c>
      <c r="G49" s="15"/>
    </row>
    <row r="50" spans="1:7" x14ac:dyDescent="0.25">
      <c r="A50" s="12" t="s">
        <v>1268</v>
      </c>
      <c r="B50" s="30" t="s">
        <v>1269</v>
      </c>
      <c r="C50" s="30" t="s">
        <v>1186</v>
      </c>
      <c r="D50" s="13">
        <v>1880200</v>
      </c>
      <c r="E50" s="14">
        <v>4173.1000000000004</v>
      </c>
      <c r="F50" s="15">
        <v>5.1000000000000004E-3</v>
      </c>
      <c r="G50" s="15"/>
    </row>
    <row r="51" spans="1:7" x14ac:dyDescent="0.25">
      <c r="A51" s="12" t="s">
        <v>1270</v>
      </c>
      <c r="B51" s="30" t="s">
        <v>1271</v>
      </c>
      <c r="C51" s="30" t="s">
        <v>1260</v>
      </c>
      <c r="D51" s="13">
        <v>633000</v>
      </c>
      <c r="E51" s="14">
        <v>4168.9399999999996</v>
      </c>
      <c r="F51" s="15">
        <v>5.1000000000000004E-3</v>
      </c>
      <c r="G51" s="15"/>
    </row>
    <row r="52" spans="1:7" x14ac:dyDescent="0.25">
      <c r="A52" s="12" t="s">
        <v>1272</v>
      </c>
      <c r="B52" s="30" t="s">
        <v>1273</v>
      </c>
      <c r="C52" s="30" t="s">
        <v>1161</v>
      </c>
      <c r="D52" s="13">
        <v>1527500</v>
      </c>
      <c r="E52" s="14">
        <v>3979.9</v>
      </c>
      <c r="F52" s="15">
        <v>4.8999999999999998E-3</v>
      </c>
      <c r="G52" s="15"/>
    </row>
    <row r="53" spans="1:7" x14ac:dyDescent="0.25">
      <c r="A53" s="12" t="s">
        <v>1274</v>
      </c>
      <c r="B53" s="30" t="s">
        <v>1275</v>
      </c>
      <c r="C53" s="30" t="s">
        <v>1227</v>
      </c>
      <c r="D53" s="13">
        <v>103600</v>
      </c>
      <c r="E53" s="14">
        <v>3802.74</v>
      </c>
      <c r="F53" s="15">
        <v>4.7000000000000002E-3</v>
      </c>
      <c r="G53" s="15"/>
    </row>
    <row r="54" spans="1:7" x14ac:dyDescent="0.25">
      <c r="A54" s="12" t="s">
        <v>1276</v>
      </c>
      <c r="B54" s="30" t="s">
        <v>1277</v>
      </c>
      <c r="C54" s="30" t="s">
        <v>1278</v>
      </c>
      <c r="D54" s="13">
        <v>347400</v>
      </c>
      <c r="E54" s="14">
        <v>3796.21</v>
      </c>
      <c r="F54" s="15">
        <v>4.7000000000000002E-3</v>
      </c>
      <c r="G54" s="15"/>
    </row>
    <row r="55" spans="1:7" x14ac:dyDescent="0.25">
      <c r="A55" s="12" t="s">
        <v>1279</v>
      </c>
      <c r="B55" s="30" t="s">
        <v>1280</v>
      </c>
      <c r="C55" s="30" t="s">
        <v>1263</v>
      </c>
      <c r="D55" s="13">
        <v>82000</v>
      </c>
      <c r="E55" s="14">
        <v>3577.99</v>
      </c>
      <c r="F55" s="15">
        <v>4.4000000000000003E-3</v>
      </c>
      <c r="G55" s="15"/>
    </row>
    <row r="56" spans="1:7" x14ac:dyDescent="0.25">
      <c r="A56" s="12" t="s">
        <v>1281</v>
      </c>
      <c r="B56" s="30" t="s">
        <v>1282</v>
      </c>
      <c r="C56" s="30" t="s">
        <v>1283</v>
      </c>
      <c r="D56" s="13">
        <v>2392500</v>
      </c>
      <c r="E56" s="14">
        <v>3531.33</v>
      </c>
      <c r="F56" s="15">
        <v>4.3E-3</v>
      </c>
      <c r="G56" s="15"/>
    </row>
    <row r="57" spans="1:7" x14ac:dyDescent="0.25">
      <c r="A57" s="12" t="s">
        <v>1284</v>
      </c>
      <c r="B57" s="30" t="s">
        <v>1285</v>
      </c>
      <c r="C57" s="30" t="s">
        <v>1286</v>
      </c>
      <c r="D57" s="13">
        <v>194800</v>
      </c>
      <c r="E57" s="14">
        <v>3522.18</v>
      </c>
      <c r="F57" s="15">
        <v>4.3E-3</v>
      </c>
      <c r="G57" s="15"/>
    </row>
    <row r="58" spans="1:7" x14ac:dyDescent="0.25">
      <c r="A58" s="12" t="s">
        <v>1287</v>
      </c>
      <c r="B58" s="30" t="s">
        <v>1288</v>
      </c>
      <c r="C58" s="30" t="s">
        <v>1227</v>
      </c>
      <c r="D58" s="13">
        <v>230350</v>
      </c>
      <c r="E58" s="14">
        <v>3467.57</v>
      </c>
      <c r="F58" s="15">
        <v>4.3E-3</v>
      </c>
      <c r="G58" s="15"/>
    </row>
    <row r="59" spans="1:7" x14ac:dyDescent="0.25">
      <c r="A59" s="12" t="s">
        <v>1289</v>
      </c>
      <c r="B59" s="30" t="s">
        <v>1290</v>
      </c>
      <c r="C59" s="30" t="s">
        <v>1202</v>
      </c>
      <c r="D59" s="13">
        <v>366750</v>
      </c>
      <c r="E59" s="14">
        <v>3359.8</v>
      </c>
      <c r="F59" s="15">
        <v>4.1000000000000003E-3</v>
      </c>
      <c r="G59" s="15"/>
    </row>
    <row r="60" spans="1:7" x14ac:dyDescent="0.25">
      <c r="A60" s="12" t="s">
        <v>1291</v>
      </c>
      <c r="B60" s="30" t="s">
        <v>1292</v>
      </c>
      <c r="C60" s="30" t="s">
        <v>1263</v>
      </c>
      <c r="D60" s="13">
        <v>145250</v>
      </c>
      <c r="E60" s="14">
        <v>3311.41</v>
      </c>
      <c r="F60" s="15">
        <v>4.1000000000000003E-3</v>
      </c>
      <c r="G60" s="15"/>
    </row>
    <row r="61" spans="1:7" x14ac:dyDescent="0.25">
      <c r="A61" s="12" t="s">
        <v>1293</v>
      </c>
      <c r="B61" s="30" t="s">
        <v>1294</v>
      </c>
      <c r="C61" s="30" t="s">
        <v>1202</v>
      </c>
      <c r="D61" s="13">
        <v>1128000</v>
      </c>
      <c r="E61" s="14">
        <v>3262.18</v>
      </c>
      <c r="F61" s="15">
        <v>4.0000000000000001E-3</v>
      </c>
      <c r="G61" s="15"/>
    </row>
    <row r="62" spans="1:7" x14ac:dyDescent="0.25">
      <c r="A62" s="12" t="s">
        <v>1295</v>
      </c>
      <c r="B62" s="30" t="s">
        <v>1296</v>
      </c>
      <c r="C62" s="30" t="s">
        <v>1199</v>
      </c>
      <c r="D62" s="13">
        <v>520800</v>
      </c>
      <c r="E62" s="14">
        <v>3017.25</v>
      </c>
      <c r="F62" s="15">
        <v>3.7000000000000002E-3</v>
      </c>
      <c r="G62" s="15"/>
    </row>
    <row r="63" spans="1:7" x14ac:dyDescent="0.25">
      <c r="A63" s="12" t="s">
        <v>1297</v>
      </c>
      <c r="B63" s="30" t="s">
        <v>1298</v>
      </c>
      <c r="C63" s="30" t="s">
        <v>1230</v>
      </c>
      <c r="D63" s="13">
        <v>333450</v>
      </c>
      <c r="E63" s="14">
        <v>2948.36</v>
      </c>
      <c r="F63" s="15">
        <v>3.5999999999999999E-3</v>
      </c>
      <c r="G63" s="15"/>
    </row>
    <row r="64" spans="1:7" x14ac:dyDescent="0.25">
      <c r="A64" s="12" t="s">
        <v>1299</v>
      </c>
      <c r="B64" s="30" t="s">
        <v>1300</v>
      </c>
      <c r="C64" s="30" t="s">
        <v>1301</v>
      </c>
      <c r="D64" s="13">
        <v>1203800</v>
      </c>
      <c r="E64" s="14">
        <v>2936.67</v>
      </c>
      <c r="F64" s="15">
        <v>3.5999999999999999E-3</v>
      </c>
      <c r="G64" s="15"/>
    </row>
    <row r="65" spans="1:7" x14ac:dyDescent="0.25">
      <c r="A65" s="12" t="s">
        <v>1302</v>
      </c>
      <c r="B65" s="30" t="s">
        <v>1303</v>
      </c>
      <c r="C65" s="30" t="s">
        <v>1304</v>
      </c>
      <c r="D65" s="13">
        <v>97200</v>
      </c>
      <c r="E65" s="14">
        <v>2878.43</v>
      </c>
      <c r="F65" s="15">
        <v>3.5000000000000001E-3</v>
      </c>
      <c r="G65" s="15"/>
    </row>
    <row r="66" spans="1:7" x14ac:dyDescent="0.25">
      <c r="A66" s="12" t="s">
        <v>1305</v>
      </c>
      <c r="B66" s="30" t="s">
        <v>1306</v>
      </c>
      <c r="C66" s="30" t="s">
        <v>1307</v>
      </c>
      <c r="D66" s="13">
        <v>113100</v>
      </c>
      <c r="E66" s="14">
        <v>2847.18</v>
      </c>
      <c r="F66" s="15">
        <v>3.5000000000000001E-3</v>
      </c>
      <c r="G66" s="15"/>
    </row>
    <row r="67" spans="1:7" x14ac:dyDescent="0.25">
      <c r="A67" s="12" t="s">
        <v>1308</v>
      </c>
      <c r="B67" s="30" t="s">
        <v>1309</v>
      </c>
      <c r="C67" s="30" t="s">
        <v>1310</v>
      </c>
      <c r="D67" s="13">
        <v>513400</v>
      </c>
      <c r="E67" s="14">
        <v>2774.93</v>
      </c>
      <c r="F67" s="15">
        <v>3.3999999999999998E-3</v>
      </c>
      <c r="G67" s="15"/>
    </row>
    <row r="68" spans="1:7" x14ac:dyDescent="0.25">
      <c r="A68" s="12" t="s">
        <v>1311</v>
      </c>
      <c r="B68" s="30" t="s">
        <v>1312</v>
      </c>
      <c r="C68" s="30" t="s">
        <v>1278</v>
      </c>
      <c r="D68" s="13">
        <v>181875</v>
      </c>
      <c r="E68" s="14">
        <v>2707.12</v>
      </c>
      <c r="F68" s="15">
        <v>3.3E-3</v>
      </c>
      <c r="G68" s="15"/>
    </row>
    <row r="69" spans="1:7" x14ac:dyDescent="0.25">
      <c r="A69" s="12" t="s">
        <v>1313</v>
      </c>
      <c r="B69" s="30" t="s">
        <v>1314</v>
      </c>
      <c r="C69" s="30" t="s">
        <v>1227</v>
      </c>
      <c r="D69" s="13">
        <v>297250</v>
      </c>
      <c r="E69" s="14">
        <v>2705.57</v>
      </c>
      <c r="F69" s="15">
        <v>3.3E-3</v>
      </c>
      <c r="G69" s="15"/>
    </row>
    <row r="70" spans="1:7" x14ac:dyDescent="0.25">
      <c r="A70" s="12" t="s">
        <v>1315</v>
      </c>
      <c r="B70" s="30" t="s">
        <v>1316</v>
      </c>
      <c r="C70" s="30" t="s">
        <v>1278</v>
      </c>
      <c r="D70" s="13">
        <v>43700</v>
      </c>
      <c r="E70" s="14">
        <v>2618.11</v>
      </c>
      <c r="F70" s="15">
        <v>3.2000000000000002E-3</v>
      </c>
      <c r="G70" s="15"/>
    </row>
    <row r="71" spans="1:7" x14ac:dyDescent="0.25">
      <c r="A71" s="12" t="s">
        <v>1317</v>
      </c>
      <c r="B71" s="30" t="s">
        <v>1318</v>
      </c>
      <c r="C71" s="30" t="s">
        <v>1319</v>
      </c>
      <c r="D71" s="13">
        <v>102400</v>
      </c>
      <c r="E71" s="14">
        <v>2566.14</v>
      </c>
      <c r="F71" s="15">
        <v>3.2000000000000002E-3</v>
      </c>
      <c r="G71" s="15"/>
    </row>
    <row r="72" spans="1:7" x14ac:dyDescent="0.25">
      <c r="A72" s="12" t="s">
        <v>1320</v>
      </c>
      <c r="B72" s="30" t="s">
        <v>1321</v>
      </c>
      <c r="C72" s="30" t="s">
        <v>1186</v>
      </c>
      <c r="D72" s="13">
        <v>143000</v>
      </c>
      <c r="E72" s="14">
        <v>2483.98</v>
      </c>
      <c r="F72" s="15">
        <v>3.0999999999999999E-3</v>
      </c>
      <c r="G72" s="15"/>
    </row>
    <row r="73" spans="1:7" x14ac:dyDescent="0.25">
      <c r="A73" s="12" t="s">
        <v>1322</v>
      </c>
      <c r="B73" s="30" t="s">
        <v>1323</v>
      </c>
      <c r="C73" s="30" t="s">
        <v>1283</v>
      </c>
      <c r="D73" s="13">
        <v>72400</v>
      </c>
      <c r="E73" s="14">
        <v>2471.77</v>
      </c>
      <c r="F73" s="15">
        <v>3.0000000000000001E-3</v>
      </c>
      <c r="G73" s="15"/>
    </row>
    <row r="74" spans="1:7" x14ac:dyDescent="0.25">
      <c r="A74" s="12" t="s">
        <v>1324</v>
      </c>
      <c r="B74" s="30" t="s">
        <v>1325</v>
      </c>
      <c r="C74" s="30" t="s">
        <v>1326</v>
      </c>
      <c r="D74" s="13">
        <v>56700</v>
      </c>
      <c r="E74" s="14">
        <v>2462.5700000000002</v>
      </c>
      <c r="F74" s="15">
        <v>3.0000000000000001E-3</v>
      </c>
      <c r="G74" s="15"/>
    </row>
    <row r="75" spans="1:7" x14ac:dyDescent="0.25">
      <c r="A75" s="12" t="s">
        <v>1327</v>
      </c>
      <c r="B75" s="30" t="s">
        <v>1328</v>
      </c>
      <c r="C75" s="30" t="s">
        <v>1213</v>
      </c>
      <c r="D75" s="13">
        <v>624375</v>
      </c>
      <c r="E75" s="14">
        <v>2433.5</v>
      </c>
      <c r="F75" s="15">
        <v>3.0000000000000001E-3</v>
      </c>
      <c r="G75" s="15"/>
    </row>
    <row r="76" spans="1:7" x14ac:dyDescent="0.25">
      <c r="A76" s="12" t="s">
        <v>1329</v>
      </c>
      <c r="B76" s="30" t="s">
        <v>1330</v>
      </c>
      <c r="C76" s="30" t="s">
        <v>1278</v>
      </c>
      <c r="D76" s="13">
        <v>182500</v>
      </c>
      <c r="E76" s="14">
        <v>2362.2800000000002</v>
      </c>
      <c r="F76" s="15">
        <v>2.8999999999999998E-3</v>
      </c>
      <c r="G76" s="15"/>
    </row>
    <row r="77" spans="1:7" x14ac:dyDescent="0.25">
      <c r="A77" s="12" t="s">
        <v>1331</v>
      </c>
      <c r="B77" s="30" t="s">
        <v>1332</v>
      </c>
      <c r="C77" s="30" t="s">
        <v>1301</v>
      </c>
      <c r="D77" s="13">
        <v>76000</v>
      </c>
      <c r="E77" s="14">
        <v>2346.08</v>
      </c>
      <c r="F77" s="15">
        <v>2.8999999999999998E-3</v>
      </c>
      <c r="G77" s="15"/>
    </row>
    <row r="78" spans="1:7" x14ac:dyDescent="0.25">
      <c r="A78" s="12" t="s">
        <v>1333</v>
      </c>
      <c r="B78" s="30" t="s">
        <v>1334</v>
      </c>
      <c r="C78" s="30" t="s">
        <v>1161</v>
      </c>
      <c r="D78" s="13">
        <v>365000</v>
      </c>
      <c r="E78" s="14">
        <v>2323.59</v>
      </c>
      <c r="F78" s="15">
        <v>2.8999999999999998E-3</v>
      </c>
      <c r="G78" s="15"/>
    </row>
    <row r="79" spans="1:7" x14ac:dyDescent="0.25">
      <c r="A79" s="12" t="s">
        <v>1335</v>
      </c>
      <c r="B79" s="30" t="s">
        <v>1336</v>
      </c>
      <c r="C79" s="30" t="s">
        <v>1337</v>
      </c>
      <c r="D79" s="13">
        <v>341000</v>
      </c>
      <c r="E79" s="14">
        <v>2247.5300000000002</v>
      </c>
      <c r="F79" s="15">
        <v>2.8E-3</v>
      </c>
      <c r="G79" s="15"/>
    </row>
    <row r="80" spans="1:7" x14ac:dyDescent="0.25">
      <c r="A80" s="12" t="s">
        <v>1338</v>
      </c>
      <c r="B80" s="30" t="s">
        <v>1339</v>
      </c>
      <c r="C80" s="30" t="s">
        <v>1161</v>
      </c>
      <c r="D80" s="13">
        <v>1545000</v>
      </c>
      <c r="E80" s="14">
        <v>2238.71</v>
      </c>
      <c r="F80" s="15">
        <v>2.8E-3</v>
      </c>
      <c r="G80" s="15"/>
    </row>
    <row r="81" spans="1:7" x14ac:dyDescent="0.25">
      <c r="A81" s="12" t="s">
        <v>1340</v>
      </c>
      <c r="B81" s="30" t="s">
        <v>1341</v>
      </c>
      <c r="C81" s="30" t="s">
        <v>1337</v>
      </c>
      <c r="D81" s="13">
        <v>95100</v>
      </c>
      <c r="E81" s="14">
        <v>2192.91</v>
      </c>
      <c r="F81" s="15">
        <v>2.7000000000000001E-3</v>
      </c>
      <c r="G81" s="15"/>
    </row>
    <row r="82" spans="1:7" x14ac:dyDescent="0.25">
      <c r="A82" s="12" t="s">
        <v>1342</v>
      </c>
      <c r="B82" s="30" t="s">
        <v>1343</v>
      </c>
      <c r="C82" s="30" t="s">
        <v>1178</v>
      </c>
      <c r="D82" s="13">
        <v>1162800</v>
      </c>
      <c r="E82" s="14">
        <v>2161.65</v>
      </c>
      <c r="F82" s="15">
        <v>2.7000000000000001E-3</v>
      </c>
      <c r="G82" s="15"/>
    </row>
    <row r="83" spans="1:7" x14ac:dyDescent="0.25">
      <c r="A83" s="12" t="s">
        <v>1344</v>
      </c>
      <c r="B83" s="30" t="s">
        <v>1345</v>
      </c>
      <c r="C83" s="30" t="s">
        <v>1263</v>
      </c>
      <c r="D83" s="13">
        <v>823600</v>
      </c>
      <c r="E83" s="14">
        <v>2152.89</v>
      </c>
      <c r="F83" s="15">
        <v>2.5999999999999999E-3</v>
      </c>
      <c r="G83" s="15"/>
    </row>
    <row r="84" spans="1:7" x14ac:dyDescent="0.25">
      <c r="A84" s="12" t="s">
        <v>1346</v>
      </c>
      <c r="B84" s="30" t="s">
        <v>1347</v>
      </c>
      <c r="C84" s="30" t="s">
        <v>1161</v>
      </c>
      <c r="D84" s="13">
        <v>138500</v>
      </c>
      <c r="E84" s="14">
        <v>2124.66</v>
      </c>
      <c r="F84" s="15">
        <v>2.5999999999999999E-3</v>
      </c>
      <c r="G84" s="15"/>
    </row>
    <row r="85" spans="1:7" x14ac:dyDescent="0.25">
      <c r="A85" s="12" t="s">
        <v>1348</v>
      </c>
      <c r="B85" s="30" t="s">
        <v>1349</v>
      </c>
      <c r="C85" s="30" t="s">
        <v>1326</v>
      </c>
      <c r="D85" s="13">
        <v>170500</v>
      </c>
      <c r="E85" s="14">
        <v>2106.1</v>
      </c>
      <c r="F85" s="15">
        <v>2.5999999999999999E-3</v>
      </c>
      <c r="G85" s="15"/>
    </row>
    <row r="86" spans="1:7" x14ac:dyDescent="0.25">
      <c r="A86" s="12" t="s">
        <v>1350</v>
      </c>
      <c r="B86" s="30" t="s">
        <v>1351</v>
      </c>
      <c r="C86" s="30" t="s">
        <v>1230</v>
      </c>
      <c r="D86" s="13">
        <v>121450</v>
      </c>
      <c r="E86" s="14">
        <v>2005.81</v>
      </c>
      <c r="F86" s="15">
        <v>2.5000000000000001E-3</v>
      </c>
      <c r="G86" s="15"/>
    </row>
    <row r="87" spans="1:7" x14ac:dyDescent="0.25">
      <c r="A87" s="12" t="s">
        <v>1352</v>
      </c>
      <c r="B87" s="30" t="s">
        <v>1353</v>
      </c>
      <c r="C87" s="30" t="s">
        <v>1202</v>
      </c>
      <c r="D87" s="13">
        <v>29000</v>
      </c>
      <c r="E87" s="14">
        <v>1990.24</v>
      </c>
      <c r="F87" s="15">
        <v>2.3999999999999998E-3</v>
      </c>
      <c r="G87" s="15"/>
    </row>
    <row r="88" spans="1:7" x14ac:dyDescent="0.25">
      <c r="A88" s="12" t="s">
        <v>1354</v>
      </c>
      <c r="B88" s="30" t="s">
        <v>1355</v>
      </c>
      <c r="C88" s="30" t="s">
        <v>1263</v>
      </c>
      <c r="D88" s="13">
        <v>91107</v>
      </c>
      <c r="E88" s="14">
        <v>1981.58</v>
      </c>
      <c r="F88" s="15">
        <v>2.3999999999999998E-3</v>
      </c>
      <c r="G88" s="15"/>
    </row>
    <row r="89" spans="1:7" x14ac:dyDescent="0.25">
      <c r="A89" s="12" t="s">
        <v>1356</v>
      </c>
      <c r="B89" s="30" t="s">
        <v>1357</v>
      </c>
      <c r="C89" s="30" t="s">
        <v>1175</v>
      </c>
      <c r="D89" s="13">
        <v>1452000</v>
      </c>
      <c r="E89" s="14">
        <v>1973.99</v>
      </c>
      <c r="F89" s="15">
        <v>2.3999999999999998E-3</v>
      </c>
      <c r="G89" s="15"/>
    </row>
    <row r="90" spans="1:7" x14ac:dyDescent="0.25">
      <c r="A90" s="12" t="s">
        <v>1358</v>
      </c>
      <c r="B90" s="30" t="s">
        <v>1359</v>
      </c>
      <c r="C90" s="30" t="s">
        <v>1161</v>
      </c>
      <c r="D90" s="13">
        <v>183750</v>
      </c>
      <c r="E90" s="14">
        <v>1961.99</v>
      </c>
      <c r="F90" s="15">
        <v>2.3999999999999998E-3</v>
      </c>
      <c r="G90" s="15"/>
    </row>
    <row r="91" spans="1:7" x14ac:dyDescent="0.25">
      <c r="A91" s="12" t="s">
        <v>1360</v>
      </c>
      <c r="B91" s="30" t="s">
        <v>1361</v>
      </c>
      <c r="C91" s="30" t="s">
        <v>1202</v>
      </c>
      <c r="D91" s="13">
        <v>241800</v>
      </c>
      <c r="E91" s="14">
        <v>1877.34</v>
      </c>
      <c r="F91" s="15">
        <v>2.3E-3</v>
      </c>
      <c r="G91" s="15"/>
    </row>
    <row r="92" spans="1:7" x14ac:dyDescent="0.25">
      <c r="A92" s="12" t="s">
        <v>1362</v>
      </c>
      <c r="B92" s="30" t="s">
        <v>1363</v>
      </c>
      <c r="C92" s="30" t="s">
        <v>1183</v>
      </c>
      <c r="D92" s="13">
        <v>1209000</v>
      </c>
      <c r="E92" s="14">
        <v>1776.63</v>
      </c>
      <c r="F92" s="15">
        <v>2.2000000000000001E-3</v>
      </c>
      <c r="G92" s="15"/>
    </row>
    <row r="93" spans="1:7" x14ac:dyDescent="0.25">
      <c r="A93" s="12" t="s">
        <v>1364</v>
      </c>
      <c r="B93" s="30" t="s">
        <v>1365</v>
      </c>
      <c r="C93" s="30" t="s">
        <v>1263</v>
      </c>
      <c r="D93" s="13">
        <v>316800</v>
      </c>
      <c r="E93" s="14">
        <v>1775.03</v>
      </c>
      <c r="F93" s="15">
        <v>2.2000000000000001E-3</v>
      </c>
      <c r="G93" s="15"/>
    </row>
    <row r="94" spans="1:7" x14ac:dyDescent="0.25">
      <c r="A94" s="12" t="s">
        <v>1366</v>
      </c>
      <c r="B94" s="30" t="s">
        <v>1367</v>
      </c>
      <c r="C94" s="30" t="s">
        <v>1368</v>
      </c>
      <c r="D94" s="13">
        <v>297000</v>
      </c>
      <c r="E94" s="14">
        <v>1712.5</v>
      </c>
      <c r="F94" s="15">
        <v>2.0999999999999999E-3</v>
      </c>
      <c r="G94" s="15"/>
    </row>
    <row r="95" spans="1:7" x14ac:dyDescent="0.25">
      <c r="A95" s="12" t="s">
        <v>1369</v>
      </c>
      <c r="B95" s="30" t="s">
        <v>1370</v>
      </c>
      <c r="C95" s="30" t="s">
        <v>1170</v>
      </c>
      <c r="D95" s="13">
        <v>36500</v>
      </c>
      <c r="E95" s="14">
        <v>1705.13</v>
      </c>
      <c r="F95" s="15">
        <v>2.0999999999999999E-3</v>
      </c>
      <c r="G95" s="15"/>
    </row>
    <row r="96" spans="1:7" x14ac:dyDescent="0.25">
      <c r="A96" s="12" t="s">
        <v>1371</v>
      </c>
      <c r="B96" s="30" t="s">
        <v>1372</v>
      </c>
      <c r="C96" s="30" t="s">
        <v>1196</v>
      </c>
      <c r="D96" s="13">
        <v>188000</v>
      </c>
      <c r="E96" s="14">
        <v>1595.09</v>
      </c>
      <c r="F96" s="15">
        <v>2E-3</v>
      </c>
      <c r="G96" s="15"/>
    </row>
    <row r="97" spans="1:7" x14ac:dyDescent="0.25">
      <c r="A97" s="12" t="s">
        <v>1373</v>
      </c>
      <c r="B97" s="30" t="s">
        <v>1374</v>
      </c>
      <c r="C97" s="30" t="s">
        <v>1375</v>
      </c>
      <c r="D97" s="13">
        <v>293750</v>
      </c>
      <c r="E97" s="14">
        <v>1585.08</v>
      </c>
      <c r="F97" s="15">
        <v>1.9E-3</v>
      </c>
      <c r="G97" s="15"/>
    </row>
    <row r="98" spans="1:7" x14ac:dyDescent="0.25">
      <c r="A98" s="12" t="s">
        <v>1376</v>
      </c>
      <c r="B98" s="30" t="s">
        <v>1377</v>
      </c>
      <c r="C98" s="30" t="s">
        <v>1202</v>
      </c>
      <c r="D98" s="13">
        <v>63300</v>
      </c>
      <c r="E98" s="14">
        <v>1561.48</v>
      </c>
      <c r="F98" s="15">
        <v>1.9E-3</v>
      </c>
      <c r="G98" s="15"/>
    </row>
    <row r="99" spans="1:7" x14ac:dyDescent="0.25">
      <c r="A99" s="12" t="s">
        <v>1378</v>
      </c>
      <c r="B99" s="30" t="s">
        <v>1379</v>
      </c>
      <c r="C99" s="30" t="s">
        <v>1337</v>
      </c>
      <c r="D99" s="13">
        <v>149600</v>
      </c>
      <c r="E99" s="14">
        <v>1537.96</v>
      </c>
      <c r="F99" s="15">
        <v>1.9E-3</v>
      </c>
      <c r="G99" s="15"/>
    </row>
    <row r="100" spans="1:7" x14ac:dyDescent="0.25">
      <c r="A100" s="12" t="s">
        <v>1380</v>
      </c>
      <c r="B100" s="30" t="s">
        <v>1381</v>
      </c>
      <c r="C100" s="30" t="s">
        <v>1337</v>
      </c>
      <c r="D100" s="13">
        <v>65250</v>
      </c>
      <c r="E100" s="14">
        <v>1517.13</v>
      </c>
      <c r="F100" s="15">
        <v>1.9E-3</v>
      </c>
      <c r="G100" s="15"/>
    </row>
    <row r="101" spans="1:7" x14ac:dyDescent="0.25">
      <c r="A101" s="12" t="s">
        <v>1382</v>
      </c>
      <c r="B101" s="30" t="s">
        <v>1383</v>
      </c>
      <c r="C101" s="30" t="s">
        <v>1227</v>
      </c>
      <c r="D101" s="13">
        <v>24250</v>
      </c>
      <c r="E101" s="14">
        <v>1484.38</v>
      </c>
      <c r="F101" s="15">
        <v>1.8E-3</v>
      </c>
      <c r="G101" s="15"/>
    </row>
    <row r="102" spans="1:7" x14ac:dyDescent="0.25">
      <c r="A102" s="12" t="s">
        <v>1384</v>
      </c>
      <c r="B102" s="30" t="s">
        <v>1385</v>
      </c>
      <c r="C102" s="30" t="s">
        <v>1337</v>
      </c>
      <c r="D102" s="13">
        <v>197600</v>
      </c>
      <c r="E102" s="14">
        <v>1484.17</v>
      </c>
      <c r="F102" s="15">
        <v>1.8E-3</v>
      </c>
      <c r="G102" s="15"/>
    </row>
    <row r="103" spans="1:7" x14ac:dyDescent="0.25">
      <c r="A103" s="12" t="s">
        <v>1386</v>
      </c>
      <c r="B103" s="30" t="s">
        <v>1387</v>
      </c>
      <c r="C103" s="30" t="s">
        <v>1161</v>
      </c>
      <c r="D103" s="13">
        <v>142100</v>
      </c>
      <c r="E103" s="14">
        <v>1461</v>
      </c>
      <c r="F103" s="15">
        <v>1.8E-3</v>
      </c>
      <c r="G103" s="15"/>
    </row>
    <row r="104" spans="1:7" x14ac:dyDescent="0.25">
      <c r="A104" s="12" t="s">
        <v>1388</v>
      </c>
      <c r="B104" s="30" t="s">
        <v>1389</v>
      </c>
      <c r="C104" s="30" t="s">
        <v>1227</v>
      </c>
      <c r="D104" s="13">
        <v>28000</v>
      </c>
      <c r="E104" s="14">
        <v>1398.89</v>
      </c>
      <c r="F104" s="15">
        <v>1.6999999999999999E-3</v>
      </c>
      <c r="G104" s="15"/>
    </row>
    <row r="105" spans="1:7" x14ac:dyDescent="0.25">
      <c r="A105" s="12" t="s">
        <v>1390</v>
      </c>
      <c r="B105" s="30" t="s">
        <v>1391</v>
      </c>
      <c r="C105" s="30" t="s">
        <v>1244</v>
      </c>
      <c r="D105" s="13">
        <v>56100</v>
      </c>
      <c r="E105" s="14">
        <v>1392.15</v>
      </c>
      <c r="F105" s="15">
        <v>1.6999999999999999E-3</v>
      </c>
      <c r="G105" s="15"/>
    </row>
    <row r="106" spans="1:7" x14ac:dyDescent="0.25">
      <c r="A106" s="12" t="s">
        <v>1392</v>
      </c>
      <c r="B106" s="30" t="s">
        <v>1393</v>
      </c>
      <c r="C106" s="30" t="s">
        <v>1210</v>
      </c>
      <c r="D106" s="13">
        <v>104300</v>
      </c>
      <c r="E106" s="14">
        <v>1380.62</v>
      </c>
      <c r="F106" s="15">
        <v>1.6999999999999999E-3</v>
      </c>
      <c r="G106" s="15"/>
    </row>
    <row r="107" spans="1:7" x14ac:dyDescent="0.25">
      <c r="A107" s="12" t="s">
        <v>1394</v>
      </c>
      <c r="B107" s="30" t="s">
        <v>1395</v>
      </c>
      <c r="C107" s="30" t="s">
        <v>1368</v>
      </c>
      <c r="D107" s="13">
        <v>150400</v>
      </c>
      <c r="E107" s="14">
        <v>1339.01</v>
      </c>
      <c r="F107" s="15">
        <v>1.6000000000000001E-3</v>
      </c>
      <c r="G107" s="15"/>
    </row>
    <row r="108" spans="1:7" x14ac:dyDescent="0.25">
      <c r="A108" s="12" t="s">
        <v>1396</v>
      </c>
      <c r="B108" s="30" t="s">
        <v>1397</v>
      </c>
      <c r="C108" s="30" t="s">
        <v>1227</v>
      </c>
      <c r="D108" s="13">
        <v>475000</v>
      </c>
      <c r="E108" s="14">
        <v>1274.9000000000001</v>
      </c>
      <c r="F108" s="15">
        <v>1.6000000000000001E-3</v>
      </c>
      <c r="G108" s="15"/>
    </row>
    <row r="109" spans="1:7" x14ac:dyDescent="0.25">
      <c r="A109" s="12" t="s">
        <v>1398</v>
      </c>
      <c r="B109" s="30" t="s">
        <v>1399</v>
      </c>
      <c r="C109" s="30" t="s">
        <v>1301</v>
      </c>
      <c r="D109" s="13">
        <v>50400</v>
      </c>
      <c r="E109" s="14">
        <v>1270.76</v>
      </c>
      <c r="F109" s="15">
        <v>1.6000000000000001E-3</v>
      </c>
      <c r="G109" s="15"/>
    </row>
    <row r="110" spans="1:7" x14ac:dyDescent="0.25">
      <c r="A110" s="12" t="s">
        <v>1400</v>
      </c>
      <c r="B110" s="30" t="s">
        <v>1401</v>
      </c>
      <c r="C110" s="30" t="s">
        <v>1402</v>
      </c>
      <c r="D110" s="13">
        <v>36000</v>
      </c>
      <c r="E110" s="14">
        <v>1252.71</v>
      </c>
      <c r="F110" s="15">
        <v>1.5E-3</v>
      </c>
      <c r="G110" s="15"/>
    </row>
    <row r="111" spans="1:7" x14ac:dyDescent="0.25">
      <c r="A111" s="12" t="s">
        <v>1403</v>
      </c>
      <c r="B111" s="30" t="s">
        <v>1404</v>
      </c>
      <c r="C111" s="30" t="s">
        <v>1227</v>
      </c>
      <c r="D111" s="13">
        <v>89050</v>
      </c>
      <c r="E111" s="14">
        <v>1203.07</v>
      </c>
      <c r="F111" s="15">
        <v>1.5E-3</v>
      </c>
      <c r="G111" s="15"/>
    </row>
    <row r="112" spans="1:7" x14ac:dyDescent="0.25">
      <c r="A112" s="12" t="s">
        <v>1405</v>
      </c>
      <c r="B112" s="30" t="s">
        <v>1406</v>
      </c>
      <c r="C112" s="30" t="s">
        <v>1368</v>
      </c>
      <c r="D112" s="13">
        <v>79000</v>
      </c>
      <c r="E112" s="14">
        <v>1182.71</v>
      </c>
      <c r="F112" s="15">
        <v>1.5E-3</v>
      </c>
      <c r="G112" s="15"/>
    </row>
    <row r="113" spans="1:7" x14ac:dyDescent="0.25">
      <c r="A113" s="12" t="s">
        <v>1407</v>
      </c>
      <c r="B113" s="30" t="s">
        <v>1408</v>
      </c>
      <c r="C113" s="30" t="s">
        <v>1368</v>
      </c>
      <c r="D113" s="13">
        <v>83250</v>
      </c>
      <c r="E113" s="14">
        <v>1166.46</v>
      </c>
      <c r="F113" s="15">
        <v>1.4E-3</v>
      </c>
      <c r="G113" s="15"/>
    </row>
    <row r="114" spans="1:7" x14ac:dyDescent="0.25">
      <c r="A114" s="12" t="s">
        <v>1409</v>
      </c>
      <c r="B114" s="30" t="s">
        <v>1410</v>
      </c>
      <c r="C114" s="30" t="s">
        <v>1252</v>
      </c>
      <c r="D114" s="13">
        <v>645000</v>
      </c>
      <c r="E114" s="14">
        <v>1134.56</v>
      </c>
      <c r="F114" s="15">
        <v>1.4E-3</v>
      </c>
      <c r="G114" s="15"/>
    </row>
    <row r="115" spans="1:7" x14ac:dyDescent="0.25">
      <c r="A115" s="12" t="s">
        <v>1411</v>
      </c>
      <c r="B115" s="30" t="s">
        <v>1412</v>
      </c>
      <c r="C115" s="30" t="s">
        <v>1278</v>
      </c>
      <c r="D115" s="13">
        <v>369000</v>
      </c>
      <c r="E115" s="14">
        <v>1117.8900000000001</v>
      </c>
      <c r="F115" s="15">
        <v>1.4E-3</v>
      </c>
      <c r="G115" s="15"/>
    </row>
    <row r="116" spans="1:7" x14ac:dyDescent="0.25">
      <c r="A116" s="12" t="s">
        <v>1413</v>
      </c>
      <c r="B116" s="30" t="s">
        <v>1414</v>
      </c>
      <c r="C116" s="30" t="s">
        <v>1235</v>
      </c>
      <c r="D116" s="13">
        <v>190000</v>
      </c>
      <c r="E116" s="14">
        <v>1104.47</v>
      </c>
      <c r="F116" s="15">
        <v>1.4E-3</v>
      </c>
      <c r="G116" s="15"/>
    </row>
    <row r="117" spans="1:7" x14ac:dyDescent="0.25">
      <c r="A117" s="12" t="s">
        <v>1415</v>
      </c>
      <c r="B117" s="30" t="s">
        <v>1416</v>
      </c>
      <c r="C117" s="30" t="s">
        <v>1310</v>
      </c>
      <c r="D117" s="13">
        <v>972700</v>
      </c>
      <c r="E117" s="14">
        <v>1101.58</v>
      </c>
      <c r="F117" s="15">
        <v>1.4E-3</v>
      </c>
      <c r="G117" s="15"/>
    </row>
    <row r="118" spans="1:7" x14ac:dyDescent="0.25">
      <c r="A118" s="12" t="s">
        <v>1417</v>
      </c>
      <c r="B118" s="30" t="s">
        <v>1418</v>
      </c>
      <c r="C118" s="30" t="s">
        <v>1230</v>
      </c>
      <c r="D118" s="13">
        <v>28525</v>
      </c>
      <c r="E118" s="14">
        <v>1095.25</v>
      </c>
      <c r="F118" s="15">
        <v>1.2999999999999999E-3</v>
      </c>
      <c r="G118" s="15"/>
    </row>
    <row r="119" spans="1:7" x14ac:dyDescent="0.25">
      <c r="A119" s="12" t="s">
        <v>1419</v>
      </c>
      <c r="B119" s="30" t="s">
        <v>1420</v>
      </c>
      <c r="C119" s="30" t="s">
        <v>1235</v>
      </c>
      <c r="D119" s="13">
        <v>73600</v>
      </c>
      <c r="E119" s="14">
        <v>1088.73</v>
      </c>
      <c r="F119" s="15">
        <v>1.2999999999999999E-3</v>
      </c>
      <c r="G119" s="15"/>
    </row>
    <row r="120" spans="1:7" x14ac:dyDescent="0.25">
      <c r="A120" s="12" t="s">
        <v>1421</v>
      </c>
      <c r="B120" s="30" t="s">
        <v>1422</v>
      </c>
      <c r="C120" s="30" t="s">
        <v>1202</v>
      </c>
      <c r="D120" s="13">
        <v>90625</v>
      </c>
      <c r="E120" s="14">
        <v>1073.1400000000001</v>
      </c>
      <c r="F120" s="15">
        <v>1.2999999999999999E-3</v>
      </c>
      <c r="G120" s="15"/>
    </row>
    <row r="121" spans="1:7" x14ac:dyDescent="0.25">
      <c r="A121" s="12" t="s">
        <v>1423</v>
      </c>
      <c r="B121" s="30" t="s">
        <v>1424</v>
      </c>
      <c r="C121" s="30" t="s">
        <v>1235</v>
      </c>
      <c r="D121" s="13">
        <v>393000</v>
      </c>
      <c r="E121" s="14">
        <v>1057.56</v>
      </c>
      <c r="F121" s="15">
        <v>1.2999999999999999E-3</v>
      </c>
      <c r="G121" s="15"/>
    </row>
    <row r="122" spans="1:7" x14ac:dyDescent="0.25">
      <c r="A122" s="12" t="s">
        <v>1425</v>
      </c>
      <c r="B122" s="30" t="s">
        <v>1426</v>
      </c>
      <c r="C122" s="30" t="s">
        <v>1202</v>
      </c>
      <c r="D122" s="13">
        <v>875000</v>
      </c>
      <c r="E122" s="14">
        <v>1045.19</v>
      </c>
      <c r="F122" s="15">
        <v>1.2999999999999999E-3</v>
      </c>
      <c r="G122" s="15"/>
    </row>
    <row r="123" spans="1:7" x14ac:dyDescent="0.25">
      <c r="A123" s="12" t="s">
        <v>1427</v>
      </c>
      <c r="B123" s="30" t="s">
        <v>1428</v>
      </c>
      <c r="C123" s="30" t="s">
        <v>1429</v>
      </c>
      <c r="D123" s="13">
        <v>196800</v>
      </c>
      <c r="E123" s="14">
        <v>1038.81</v>
      </c>
      <c r="F123" s="15">
        <v>1.2999999999999999E-3</v>
      </c>
      <c r="G123" s="15"/>
    </row>
    <row r="124" spans="1:7" x14ac:dyDescent="0.25">
      <c r="A124" s="12" t="s">
        <v>1430</v>
      </c>
      <c r="B124" s="30" t="s">
        <v>1431</v>
      </c>
      <c r="C124" s="30" t="s">
        <v>1326</v>
      </c>
      <c r="D124" s="13">
        <v>55784</v>
      </c>
      <c r="E124" s="14">
        <v>1021.07</v>
      </c>
      <c r="F124" s="15">
        <v>1.2999999999999999E-3</v>
      </c>
      <c r="G124" s="15"/>
    </row>
    <row r="125" spans="1:7" x14ac:dyDescent="0.25">
      <c r="A125" s="12" t="s">
        <v>1432</v>
      </c>
      <c r="B125" s="30" t="s">
        <v>1433</v>
      </c>
      <c r="C125" s="30" t="s">
        <v>1196</v>
      </c>
      <c r="D125" s="13">
        <v>74400</v>
      </c>
      <c r="E125" s="14">
        <v>992.24</v>
      </c>
      <c r="F125" s="15">
        <v>1.1999999999999999E-3</v>
      </c>
      <c r="G125" s="15"/>
    </row>
    <row r="126" spans="1:7" x14ac:dyDescent="0.25">
      <c r="A126" s="12" t="s">
        <v>1434</v>
      </c>
      <c r="B126" s="30" t="s">
        <v>1435</v>
      </c>
      <c r="C126" s="30" t="s">
        <v>1202</v>
      </c>
      <c r="D126" s="13">
        <v>566674</v>
      </c>
      <c r="E126" s="14">
        <v>981.48</v>
      </c>
      <c r="F126" s="15">
        <v>1.1999999999999999E-3</v>
      </c>
      <c r="G126" s="15"/>
    </row>
    <row r="127" spans="1:7" x14ac:dyDescent="0.25">
      <c r="A127" s="12" t="s">
        <v>1436</v>
      </c>
      <c r="B127" s="30" t="s">
        <v>1437</v>
      </c>
      <c r="C127" s="30" t="s">
        <v>1310</v>
      </c>
      <c r="D127" s="13">
        <v>39600</v>
      </c>
      <c r="E127" s="14">
        <v>971.88</v>
      </c>
      <c r="F127" s="15">
        <v>1.1999999999999999E-3</v>
      </c>
      <c r="G127" s="15"/>
    </row>
    <row r="128" spans="1:7" x14ac:dyDescent="0.25">
      <c r="A128" s="12" t="s">
        <v>1438</v>
      </c>
      <c r="B128" s="30" t="s">
        <v>1439</v>
      </c>
      <c r="C128" s="30" t="s">
        <v>1286</v>
      </c>
      <c r="D128" s="13">
        <v>88900</v>
      </c>
      <c r="E128" s="14">
        <v>968.79</v>
      </c>
      <c r="F128" s="15">
        <v>1.1999999999999999E-3</v>
      </c>
      <c r="G128" s="15"/>
    </row>
    <row r="129" spans="1:7" x14ac:dyDescent="0.25">
      <c r="A129" s="12" t="s">
        <v>1440</v>
      </c>
      <c r="B129" s="30" t="s">
        <v>1441</v>
      </c>
      <c r="C129" s="30" t="s">
        <v>1442</v>
      </c>
      <c r="D129" s="13">
        <v>175500</v>
      </c>
      <c r="E129" s="14">
        <v>943.66</v>
      </c>
      <c r="F129" s="15">
        <v>1.1999999999999999E-3</v>
      </c>
      <c r="G129" s="15"/>
    </row>
    <row r="130" spans="1:7" x14ac:dyDescent="0.25">
      <c r="A130" s="12" t="s">
        <v>1443</v>
      </c>
      <c r="B130" s="30" t="s">
        <v>1444</v>
      </c>
      <c r="C130" s="30" t="s">
        <v>1445</v>
      </c>
      <c r="D130" s="13">
        <v>2490</v>
      </c>
      <c r="E130" s="14">
        <v>929.12</v>
      </c>
      <c r="F130" s="15">
        <v>1.1000000000000001E-3</v>
      </c>
      <c r="G130" s="15"/>
    </row>
    <row r="131" spans="1:7" x14ac:dyDescent="0.25">
      <c r="A131" s="12" t="s">
        <v>1446</v>
      </c>
      <c r="B131" s="30" t="s">
        <v>1447</v>
      </c>
      <c r="C131" s="30" t="s">
        <v>1227</v>
      </c>
      <c r="D131" s="13">
        <v>3400</v>
      </c>
      <c r="E131" s="14">
        <v>880.84</v>
      </c>
      <c r="F131" s="15">
        <v>1.1000000000000001E-3</v>
      </c>
      <c r="G131" s="15"/>
    </row>
    <row r="132" spans="1:7" x14ac:dyDescent="0.25">
      <c r="A132" s="12" t="s">
        <v>1448</v>
      </c>
      <c r="B132" s="30" t="s">
        <v>1449</v>
      </c>
      <c r="C132" s="30" t="s">
        <v>1175</v>
      </c>
      <c r="D132" s="13">
        <v>99900</v>
      </c>
      <c r="E132" s="14">
        <v>817.83</v>
      </c>
      <c r="F132" s="15">
        <v>1E-3</v>
      </c>
      <c r="G132" s="15"/>
    </row>
    <row r="133" spans="1:7" x14ac:dyDescent="0.25">
      <c r="A133" s="12" t="s">
        <v>1450</v>
      </c>
      <c r="B133" s="30" t="s">
        <v>1451</v>
      </c>
      <c r="C133" s="30" t="s">
        <v>1304</v>
      </c>
      <c r="D133" s="13">
        <v>85000</v>
      </c>
      <c r="E133" s="14">
        <v>754.38</v>
      </c>
      <c r="F133" s="15">
        <v>8.9999999999999998E-4</v>
      </c>
      <c r="G133" s="15"/>
    </row>
    <row r="134" spans="1:7" x14ac:dyDescent="0.25">
      <c r="A134" s="12" t="s">
        <v>1452</v>
      </c>
      <c r="B134" s="30" t="s">
        <v>1453</v>
      </c>
      <c r="C134" s="30" t="s">
        <v>1263</v>
      </c>
      <c r="D134" s="13">
        <v>2625</v>
      </c>
      <c r="E134" s="14">
        <v>749.6</v>
      </c>
      <c r="F134" s="15">
        <v>8.9999999999999998E-4</v>
      </c>
      <c r="G134" s="15"/>
    </row>
    <row r="135" spans="1:7" x14ac:dyDescent="0.25">
      <c r="A135" s="12" t="s">
        <v>1454</v>
      </c>
      <c r="B135" s="30" t="s">
        <v>1455</v>
      </c>
      <c r="C135" s="30" t="s">
        <v>1196</v>
      </c>
      <c r="D135" s="13">
        <v>46900</v>
      </c>
      <c r="E135" s="14">
        <v>739.14</v>
      </c>
      <c r="F135" s="15">
        <v>8.9999999999999998E-4</v>
      </c>
      <c r="G135" s="15"/>
    </row>
    <row r="136" spans="1:7" x14ac:dyDescent="0.25">
      <c r="A136" s="12" t="s">
        <v>1456</v>
      </c>
      <c r="B136" s="30" t="s">
        <v>1457</v>
      </c>
      <c r="C136" s="30" t="s">
        <v>1196</v>
      </c>
      <c r="D136" s="13">
        <v>42400</v>
      </c>
      <c r="E136" s="14">
        <v>704.22</v>
      </c>
      <c r="F136" s="15">
        <v>8.9999999999999998E-4</v>
      </c>
      <c r="G136" s="15"/>
    </row>
    <row r="137" spans="1:7" x14ac:dyDescent="0.25">
      <c r="A137" s="12" t="s">
        <v>1458</v>
      </c>
      <c r="B137" s="30" t="s">
        <v>1459</v>
      </c>
      <c r="C137" s="30" t="s">
        <v>1186</v>
      </c>
      <c r="D137" s="13">
        <v>54150</v>
      </c>
      <c r="E137" s="14">
        <v>633.92999999999995</v>
      </c>
      <c r="F137" s="15">
        <v>8.0000000000000004E-4</v>
      </c>
      <c r="G137" s="15"/>
    </row>
    <row r="138" spans="1:7" x14ac:dyDescent="0.25">
      <c r="A138" s="12" t="s">
        <v>1460</v>
      </c>
      <c r="B138" s="30" t="s">
        <v>1461</v>
      </c>
      <c r="C138" s="30" t="s">
        <v>1462</v>
      </c>
      <c r="D138" s="13">
        <v>11000</v>
      </c>
      <c r="E138" s="14">
        <v>614.23</v>
      </c>
      <c r="F138" s="15">
        <v>8.0000000000000004E-4</v>
      </c>
      <c r="G138" s="15"/>
    </row>
    <row r="139" spans="1:7" x14ac:dyDescent="0.25">
      <c r="A139" s="12" t="s">
        <v>1463</v>
      </c>
      <c r="B139" s="30" t="s">
        <v>1464</v>
      </c>
      <c r="C139" s="30" t="s">
        <v>1202</v>
      </c>
      <c r="D139" s="13">
        <v>43450</v>
      </c>
      <c r="E139" s="14">
        <v>606.11</v>
      </c>
      <c r="F139" s="15">
        <v>6.9999999999999999E-4</v>
      </c>
      <c r="G139" s="15"/>
    </row>
    <row r="140" spans="1:7" x14ac:dyDescent="0.25">
      <c r="A140" s="12" t="s">
        <v>1465</v>
      </c>
      <c r="B140" s="30" t="s">
        <v>1466</v>
      </c>
      <c r="C140" s="30" t="s">
        <v>1263</v>
      </c>
      <c r="D140" s="13">
        <v>23700</v>
      </c>
      <c r="E140" s="14">
        <v>603</v>
      </c>
      <c r="F140" s="15">
        <v>6.9999999999999999E-4</v>
      </c>
      <c r="G140" s="15"/>
    </row>
    <row r="141" spans="1:7" x14ac:dyDescent="0.25">
      <c r="A141" s="12" t="s">
        <v>1467</v>
      </c>
      <c r="B141" s="30" t="s">
        <v>1468</v>
      </c>
      <c r="C141" s="30" t="s">
        <v>1202</v>
      </c>
      <c r="D141" s="13">
        <v>351000</v>
      </c>
      <c r="E141" s="14">
        <v>600.55999999999995</v>
      </c>
      <c r="F141" s="15">
        <v>6.9999999999999999E-4</v>
      </c>
      <c r="G141" s="15"/>
    </row>
    <row r="142" spans="1:7" x14ac:dyDescent="0.25">
      <c r="A142" s="12" t="s">
        <v>1469</v>
      </c>
      <c r="B142" s="30" t="s">
        <v>1470</v>
      </c>
      <c r="C142" s="30" t="s">
        <v>1161</v>
      </c>
      <c r="D142" s="13">
        <v>113400</v>
      </c>
      <c r="E142" s="14">
        <v>546.59</v>
      </c>
      <c r="F142" s="15">
        <v>6.9999999999999999E-4</v>
      </c>
      <c r="G142" s="15"/>
    </row>
    <row r="143" spans="1:7" x14ac:dyDescent="0.25">
      <c r="A143" s="12" t="s">
        <v>1471</v>
      </c>
      <c r="B143" s="30" t="s">
        <v>1472</v>
      </c>
      <c r="C143" s="30" t="s">
        <v>1227</v>
      </c>
      <c r="D143" s="13">
        <v>141100</v>
      </c>
      <c r="E143" s="14">
        <v>538.08000000000004</v>
      </c>
      <c r="F143" s="15">
        <v>6.9999999999999999E-4</v>
      </c>
      <c r="G143" s="15"/>
    </row>
    <row r="144" spans="1:7" x14ac:dyDescent="0.25">
      <c r="A144" s="12" t="s">
        <v>1473</v>
      </c>
      <c r="B144" s="30" t="s">
        <v>1474</v>
      </c>
      <c r="C144" s="30" t="s">
        <v>1202</v>
      </c>
      <c r="D144" s="13">
        <v>84000</v>
      </c>
      <c r="E144" s="14">
        <v>525.5</v>
      </c>
      <c r="F144" s="15">
        <v>5.9999999999999995E-4</v>
      </c>
      <c r="G144" s="15"/>
    </row>
    <row r="145" spans="1:7" x14ac:dyDescent="0.25">
      <c r="A145" s="12" t="s">
        <v>1475</v>
      </c>
      <c r="B145" s="30" t="s">
        <v>1476</v>
      </c>
      <c r="C145" s="30" t="s">
        <v>1263</v>
      </c>
      <c r="D145" s="13">
        <v>4900</v>
      </c>
      <c r="E145" s="14">
        <v>498.2</v>
      </c>
      <c r="F145" s="15">
        <v>5.9999999999999995E-4</v>
      </c>
      <c r="G145" s="15"/>
    </row>
    <row r="146" spans="1:7" x14ac:dyDescent="0.25">
      <c r="A146" s="12" t="s">
        <v>1477</v>
      </c>
      <c r="B146" s="30" t="s">
        <v>1478</v>
      </c>
      <c r="C146" s="30" t="s">
        <v>1278</v>
      </c>
      <c r="D146" s="13">
        <v>15600</v>
      </c>
      <c r="E146" s="14">
        <v>461.42</v>
      </c>
      <c r="F146" s="15">
        <v>5.9999999999999995E-4</v>
      </c>
      <c r="G146" s="15"/>
    </row>
    <row r="147" spans="1:7" x14ac:dyDescent="0.25">
      <c r="A147" s="12" t="s">
        <v>1479</v>
      </c>
      <c r="B147" s="30" t="s">
        <v>1480</v>
      </c>
      <c r="C147" s="30" t="s">
        <v>1307</v>
      </c>
      <c r="D147" s="13">
        <v>60000</v>
      </c>
      <c r="E147" s="14">
        <v>450.3</v>
      </c>
      <c r="F147" s="15">
        <v>5.9999999999999995E-4</v>
      </c>
      <c r="G147" s="15"/>
    </row>
    <row r="148" spans="1:7" x14ac:dyDescent="0.25">
      <c r="A148" s="12" t="s">
        <v>1481</v>
      </c>
      <c r="B148" s="30" t="s">
        <v>1482</v>
      </c>
      <c r="C148" s="30" t="s">
        <v>1230</v>
      </c>
      <c r="D148" s="13">
        <v>5625</v>
      </c>
      <c r="E148" s="14">
        <v>431.3</v>
      </c>
      <c r="F148" s="15">
        <v>5.0000000000000001E-4</v>
      </c>
      <c r="G148" s="15"/>
    </row>
    <row r="149" spans="1:7" x14ac:dyDescent="0.25">
      <c r="A149" s="12" t="s">
        <v>1483</v>
      </c>
      <c r="B149" s="30" t="s">
        <v>1484</v>
      </c>
      <c r="C149" s="30" t="s">
        <v>1227</v>
      </c>
      <c r="D149" s="13">
        <v>38350</v>
      </c>
      <c r="E149" s="14">
        <v>429.62</v>
      </c>
      <c r="F149" s="15">
        <v>5.0000000000000001E-4</v>
      </c>
      <c r="G149" s="15"/>
    </row>
    <row r="150" spans="1:7" x14ac:dyDescent="0.25">
      <c r="A150" s="12" t="s">
        <v>1485</v>
      </c>
      <c r="B150" s="30" t="s">
        <v>1486</v>
      </c>
      <c r="C150" s="30" t="s">
        <v>1227</v>
      </c>
      <c r="D150" s="13">
        <v>54000</v>
      </c>
      <c r="E150" s="14">
        <v>410.83</v>
      </c>
      <c r="F150" s="15">
        <v>5.0000000000000001E-4</v>
      </c>
      <c r="G150" s="15"/>
    </row>
    <row r="151" spans="1:7" x14ac:dyDescent="0.25">
      <c r="A151" s="12" t="s">
        <v>1487</v>
      </c>
      <c r="B151" s="30" t="s">
        <v>1488</v>
      </c>
      <c r="C151" s="30" t="s">
        <v>1429</v>
      </c>
      <c r="D151" s="13">
        <v>94400</v>
      </c>
      <c r="E151" s="14">
        <v>373.3</v>
      </c>
      <c r="F151" s="15">
        <v>5.0000000000000001E-4</v>
      </c>
      <c r="G151" s="15"/>
    </row>
    <row r="152" spans="1:7" x14ac:dyDescent="0.25">
      <c r="A152" s="12" t="s">
        <v>1489</v>
      </c>
      <c r="B152" s="30" t="s">
        <v>1490</v>
      </c>
      <c r="C152" s="30" t="s">
        <v>1170</v>
      </c>
      <c r="D152" s="13">
        <v>8250</v>
      </c>
      <c r="E152" s="14">
        <v>341.58</v>
      </c>
      <c r="F152" s="15">
        <v>4.0000000000000002E-4</v>
      </c>
      <c r="G152" s="15"/>
    </row>
    <row r="153" spans="1:7" x14ac:dyDescent="0.25">
      <c r="A153" s="12" t="s">
        <v>1491</v>
      </c>
      <c r="B153" s="30" t="s">
        <v>1492</v>
      </c>
      <c r="C153" s="30" t="s">
        <v>1310</v>
      </c>
      <c r="D153" s="13">
        <v>100800</v>
      </c>
      <c r="E153" s="14">
        <v>337.63</v>
      </c>
      <c r="F153" s="15">
        <v>4.0000000000000002E-4</v>
      </c>
      <c r="G153" s="15"/>
    </row>
    <row r="154" spans="1:7" x14ac:dyDescent="0.25">
      <c r="A154" s="12" t="s">
        <v>1493</v>
      </c>
      <c r="B154" s="30" t="s">
        <v>1494</v>
      </c>
      <c r="C154" s="30" t="s">
        <v>1222</v>
      </c>
      <c r="D154" s="13">
        <v>237000</v>
      </c>
      <c r="E154" s="14">
        <v>332.99</v>
      </c>
      <c r="F154" s="15">
        <v>4.0000000000000002E-4</v>
      </c>
      <c r="G154" s="15"/>
    </row>
    <row r="155" spans="1:7" x14ac:dyDescent="0.25">
      <c r="A155" s="12" t="s">
        <v>1495</v>
      </c>
      <c r="B155" s="30" t="s">
        <v>1496</v>
      </c>
      <c r="C155" s="30" t="s">
        <v>1326</v>
      </c>
      <c r="D155" s="13">
        <v>14400</v>
      </c>
      <c r="E155" s="14">
        <v>330.31</v>
      </c>
      <c r="F155" s="15">
        <v>4.0000000000000002E-4</v>
      </c>
      <c r="G155" s="15"/>
    </row>
    <row r="156" spans="1:7" x14ac:dyDescent="0.25">
      <c r="A156" s="12" t="s">
        <v>1497</v>
      </c>
      <c r="B156" s="30" t="s">
        <v>1498</v>
      </c>
      <c r="C156" s="30" t="s">
        <v>1337</v>
      </c>
      <c r="D156" s="13">
        <v>13000</v>
      </c>
      <c r="E156" s="14">
        <v>329.3</v>
      </c>
      <c r="F156" s="15">
        <v>4.0000000000000002E-4</v>
      </c>
      <c r="G156" s="15"/>
    </row>
    <row r="157" spans="1:7" x14ac:dyDescent="0.25">
      <c r="A157" s="12" t="s">
        <v>1499</v>
      </c>
      <c r="B157" s="30" t="s">
        <v>1500</v>
      </c>
      <c r="C157" s="30" t="s">
        <v>1196</v>
      </c>
      <c r="D157" s="13">
        <v>5700</v>
      </c>
      <c r="E157" s="14">
        <v>310.57</v>
      </c>
      <c r="F157" s="15">
        <v>4.0000000000000002E-4</v>
      </c>
      <c r="G157" s="15"/>
    </row>
    <row r="158" spans="1:7" x14ac:dyDescent="0.25">
      <c r="A158" s="12" t="s">
        <v>1501</v>
      </c>
      <c r="B158" s="30" t="s">
        <v>1502</v>
      </c>
      <c r="C158" s="30" t="s">
        <v>1368</v>
      </c>
      <c r="D158" s="13">
        <v>58500</v>
      </c>
      <c r="E158" s="14">
        <v>294.39999999999998</v>
      </c>
      <c r="F158" s="15">
        <v>4.0000000000000002E-4</v>
      </c>
      <c r="G158" s="15"/>
    </row>
    <row r="159" spans="1:7" x14ac:dyDescent="0.25">
      <c r="A159" s="12" t="s">
        <v>1503</v>
      </c>
      <c r="B159" s="30" t="s">
        <v>1504</v>
      </c>
      <c r="C159" s="30" t="s">
        <v>1307</v>
      </c>
      <c r="D159" s="13">
        <v>3750</v>
      </c>
      <c r="E159" s="14">
        <v>238.24</v>
      </c>
      <c r="F159" s="15">
        <v>2.9999999999999997E-4</v>
      </c>
      <c r="G159" s="15"/>
    </row>
    <row r="160" spans="1:7" x14ac:dyDescent="0.25">
      <c r="A160" s="12" t="s">
        <v>1505</v>
      </c>
      <c r="B160" s="30" t="s">
        <v>1506</v>
      </c>
      <c r="C160" s="30" t="s">
        <v>1337</v>
      </c>
      <c r="D160" s="13">
        <v>6450</v>
      </c>
      <c r="E160" s="14">
        <v>220.43</v>
      </c>
      <c r="F160" s="15">
        <v>2.9999999999999997E-4</v>
      </c>
      <c r="G160" s="15"/>
    </row>
    <row r="161" spans="1:7" x14ac:dyDescent="0.25">
      <c r="A161" s="12" t="s">
        <v>1507</v>
      </c>
      <c r="B161" s="30" t="s">
        <v>1508</v>
      </c>
      <c r="C161" s="30" t="s">
        <v>1227</v>
      </c>
      <c r="D161" s="13">
        <v>48000</v>
      </c>
      <c r="E161" s="14">
        <v>199.54</v>
      </c>
      <c r="F161" s="15">
        <v>2.0000000000000001E-4</v>
      </c>
      <c r="G161" s="15"/>
    </row>
    <row r="162" spans="1:7" x14ac:dyDescent="0.25">
      <c r="A162" s="12" t="s">
        <v>1509</v>
      </c>
      <c r="B162" s="30" t="s">
        <v>1510</v>
      </c>
      <c r="C162" s="30" t="s">
        <v>1442</v>
      </c>
      <c r="D162" s="13">
        <v>17500</v>
      </c>
      <c r="E162" s="14">
        <v>183.73</v>
      </c>
      <c r="F162" s="15">
        <v>2.0000000000000001E-4</v>
      </c>
      <c r="G162" s="15"/>
    </row>
    <row r="163" spans="1:7" x14ac:dyDescent="0.25">
      <c r="A163" s="12" t="s">
        <v>1511</v>
      </c>
      <c r="B163" s="30" t="s">
        <v>1512</v>
      </c>
      <c r="C163" s="30" t="s">
        <v>1429</v>
      </c>
      <c r="D163" s="13">
        <v>15300</v>
      </c>
      <c r="E163" s="14">
        <v>171.05</v>
      </c>
      <c r="F163" s="15">
        <v>2.0000000000000001E-4</v>
      </c>
      <c r="G163" s="15"/>
    </row>
    <row r="164" spans="1:7" x14ac:dyDescent="0.25">
      <c r="A164" s="12" t="s">
        <v>1513</v>
      </c>
      <c r="B164" s="30" t="s">
        <v>1514</v>
      </c>
      <c r="C164" s="30" t="s">
        <v>1278</v>
      </c>
      <c r="D164" s="13">
        <v>4375</v>
      </c>
      <c r="E164" s="14">
        <v>161.77000000000001</v>
      </c>
      <c r="F164" s="15">
        <v>2.0000000000000001E-4</v>
      </c>
      <c r="G164" s="15"/>
    </row>
    <row r="165" spans="1:7" x14ac:dyDescent="0.25">
      <c r="A165" s="12" t="s">
        <v>1515</v>
      </c>
      <c r="B165" s="30" t="s">
        <v>1516</v>
      </c>
      <c r="C165" s="30" t="s">
        <v>1196</v>
      </c>
      <c r="D165" s="13">
        <v>1400</v>
      </c>
      <c r="E165" s="14">
        <v>91.3</v>
      </c>
      <c r="F165" s="15">
        <v>1E-4</v>
      </c>
      <c r="G165" s="15"/>
    </row>
    <row r="166" spans="1:7" x14ac:dyDescent="0.25">
      <c r="A166" s="12" t="s">
        <v>1517</v>
      </c>
      <c r="B166" s="30" t="s">
        <v>1518</v>
      </c>
      <c r="C166" s="30" t="s">
        <v>1202</v>
      </c>
      <c r="D166" s="13">
        <v>5000</v>
      </c>
      <c r="E166" s="14">
        <v>81.37</v>
      </c>
      <c r="F166" s="15">
        <v>1E-4</v>
      </c>
      <c r="G166" s="15"/>
    </row>
    <row r="167" spans="1:7" x14ac:dyDescent="0.25">
      <c r="A167" s="12" t="s">
        <v>1519</v>
      </c>
      <c r="B167" s="30" t="s">
        <v>1520</v>
      </c>
      <c r="C167" s="30" t="s">
        <v>1227</v>
      </c>
      <c r="D167" s="13">
        <v>3500</v>
      </c>
      <c r="E167" s="14">
        <v>49.65</v>
      </c>
      <c r="F167" s="15">
        <v>1E-4</v>
      </c>
      <c r="G167" s="15"/>
    </row>
    <row r="168" spans="1:7" x14ac:dyDescent="0.25">
      <c r="A168" s="12" t="s">
        <v>1521</v>
      </c>
      <c r="B168" s="30" t="s">
        <v>1522</v>
      </c>
      <c r="C168" s="30" t="s">
        <v>1301</v>
      </c>
      <c r="D168" s="13">
        <v>900</v>
      </c>
      <c r="E168" s="14">
        <v>45.28</v>
      </c>
      <c r="F168" s="15">
        <v>1E-4</v>
      </c>
      <c r="G168" s="15"/>
    </row>
    <row r="169" spans="1:7" x14ac:dyDescent="0.25">
      <c r="A169" s="12" t="s">
        <v>1523</v>
      </c>
      <c r="B169" s="30" t="s">
        <v>1524</v>
      </c>
      <c r="C169" s="30" t="s">
        <v>1196</v>
      </c>
      <c r="D169" s="13">
        <v>1375</v>
      </c>
      <c r="E169" s="14">
        <v>35.729999999999997</v>
      </c>
      <c r="F169" s="15">
        <v>0</v>
      </c>
      <c r="G169" s="15"/>
    </row>
    <row r="170" spans="1:7" x14ac:dyDescent="0.25">
      <c r="A170" s="16" t="s">
        <v>124</v>
      </c>
      <c r="B170" s="31"/>
      <c r="C170" s="31"/>
      <c r="D170" s="17"/>
      <c r="E170" s="37">
        <v>614683.81999999995</v>
      </c>
      <c r="F170" s="38">
        <v>0.75549999999999995</v>
      </c>
      <c r="G170" s="20"/>
    </row>
    <row r="171" spans="1:7" x14ac:dyDescent="0.25">
      <c r="A171" s="16" t="s">
        <v>1525</v>
      </c>
      <c r="B171" s="30"/>
      <c r="C171" s="30"/>
      <c r="D171" s="13"/>
      <c r="E171" s="14"/>
      <c r="F171" s="15"/>
      <c r="G171" s="15"/>
    </row>
    <row r="172" spans="1:7" x14ac:dyDescent="0.25">
      <c r="A172" s="16" t="s">
        <v>124</v>
      </c>
      <c r="B172" s="30"/>
      <c r="C172" s="30"/>
      <c r="D172" s="13"/>
      <c r="E172" s="39" t="s">
        <v>118</v>
      </c>
      <c r="F172" s="40" t="s">
        <v>118</v>
      </c>
      <c r="G172" s="15"/>
    </row>
    <row r="173" spans="1:7" x14ac:dyDescent="0.25">
      <c r="A173" s="21" t="s">
        <v>157</v>
      </c>
      <c r="B173" s="32"/>
      <c r="C173" s="32"/>
      <c r="D173" s="22"/>
      <c r="E173" s="27">
        <v>614683.81999999995</v>
      </c>
      <c r="F173" s="28">
        <v>0.75549999999999995</v>
      </c>
      <c r="G173" s="20"/>
    </row>
    <row r="174" spans="1:7" x14ac:dyDescent="0.25">
      <c r="A174" s="12"/>
      <c r="B174" s="30"/>
      <c r="C174" s="30"/>
      <c r="D174" s="13"/>
      <c r="E174" s="14"/>
      <c r="F174" s="15"/>
      <c r="G174" s="15"/>
    </row>
    <row r="175" spans="1:7" x14ac:dyDescent="0.25">
      <c r="A175" s="16" t="s">
        <v>1526</v>
      </c>
      <c r="B175" s="30"/>
      <c r="C175" s="30"/>
      <c r="D175" s="13"/>
      <c r="E175" s="14"/>
      <c r="F175" s="15"/>
      <c r="G175" s="15"/>
    </row>
    <row r="176" spans="1:7" x14ac:dyDescent="0.25">
      <c r="A176" s="16" t="s">
        <v>1527</v>
      </c>
      <c r="B176" s="30"/>
      <c r="C176" s="30"/>
      <c r="D176" s="13"/>
      <c r="E176" s="14"/>
      <c r="F176" s="15"/>
      <c r="G176" s="15"/>
    </row>
    <row r="177" spans="1:7" x14ac:dyDescent="0.25">
      <c r="A177" s="12" t="s">
        <v>1528</v>
      </c>
      <c r="B177" s="30"/>
      <c r="C177" s="30" t="s">
        <v>1196</v>
      </c>
      <c r="D177" s="41">
        <v>-1375</v>
      </c>
      <c r="E177" s="23">
        <v>-35.72</v>
      </c>
      <c r="F177" s="24">
        <v>-4.3000000000000002E-5</v>
      </c>
      <c r="G177" s="15"/>
    </row>
    <row r="178" spans="1:7" x14ac:dyDescent="0.25">
      <c r="A178" s="12" t="s">
        <v>1529</v>
      </c>
      <c r="B178" s="30"/>
      <c r="C178" s="30" t="s">
        <v>1301</v>
      </c>
      <c r="D178" s="41">
        <v>-900</v>
      </c>
      <c r="E178" s="23">
        <v>-45.61</v>
      </c>
      <c r="F178" s="24">
        <v>-5.5999999999999999E-5</v>
      </c>
      <c r="G178" s="15"/>
    </row>
    <row r="179" spans="1:7" x14ac:dyDescent="0.25">
      <c r="A179" s="12" t="s">
        <v>1530</v>
      </c>
      <c r="B179" s="30"/>
      <c r="C179" s="30" t="s">
        <v>1227</v>
      </c>
      <c r="D179" s="41">
        <v>-3500</v>
      </c>
      <c r="E179" s="23">
        <v>-49.54</v>
      </c>
      <c r="F179" s="24">
        <v>-6.0000000000000002E-5</v>
      </c>
      <c r="G179" s="15"/>
    </row>
    <row r="180" spans="1:7" x14ac:dyDescent="0.25">
      <c r="A180" s="12" t="s">
        <v>1531</v>
      </c>
      <c r="B180" s="30"/>
      <c r="C180" s="30" t="s">
        <v>1202</v>
      </c>
      <c r="D180" s="41">
        <v>-5000</v>
      </c>
      <c r="E180" s="23">
        <v>-81.72</v>
      </c>
      <c r="F180" s="24">
        <v>-1E-4</v>
      </c>
      <c r="G180" s="15"/>
    </row>
    <row r="181" spans="1:7" x14ac:dyDescent="0.25">
      <c r="A181" s="12" t="s">
        <v>1532</v>
      </c>
      <c r="B181" s="30"/>
      <c r="C181" s="30" t="s">
        <v>1196</v>
      </c>
      <c r="D181" s="41">
        <v>-1400</v>
      </c>
      <c r="E181" s="23">
        <v>-91.7</v>
      </c>
      <c r="F181" s="24">
        <v>-1.12E-4</v>
      </c>
      <c r="G181" s="15"/>
    </row>
    <row r="182" spans="1:7" x14ac:dyDescent="0.25">
      <c r="A182" s="12" t="s">
        <v>1533</v>
      </c>
      <c r="B182" s="30"/>
      <c r="C182" s="30" t="s">
        <v>1193</v>
      </c>
      <c r="D182" s="41">
        <v>-49500</v>
      </c>
      <c r="E182" s="23">
        <v>-110.04</v>
      </c>
      <c r="F182" s="24">
        <v>-1.35E-4</v>
      </c>
      <c r="G182" s="15"/>
    </row>
    <row r="183" spans="1:7" x14ac:dyDescent="0.25">
      <c r="A183" s="12" t="s">
        <v>1534</v>
      </c>
      <c r="B183" s="30"/>
      <c r="C183" s="30" t="s">
        <v>1278</v>
      </c>
      <c r="D183" s="41">
        <v>-4375</v>
      </c>
      <c r="E183" s="23">
        <v>-162.24</v>
      </c>
      <c r="F183" s="24">
        <v>-1.9900000000000001E-4</v>
      </c>
      <c r="G183" s="15"/>
    </row>
    <row r="184" spans="1:7" x14ac:dyDescent="0.25">
      <c r="A184" s="12" t="s">
        <v>1535</v>
      </c>
      <c r="B184" s="30"/>
      <c r="C184" s="30" t="s">
        <v>1429</v>
      </c>
      <c r="D184" s="41">
        <v>-15300</v>
      </c>
      <c r="E184" s="23">
        <v>-172.16</v>
      </c>
      <c r="F184" s="24">
        <v>-2.1100000000000001E-4</v>
      </c>
      <c r="G184" s="15"/>
    </row>
    <row r="185" spans="1:7" x14ac:dyDescent="0.25">
      <c r="A185" s="12" t="s">
        <v>1536</v>
      </c>
      <c r="B185" s="30"/>
      <c r="C185" s="30" t="s">
        <v>1442</v>
      </c>
      <c r="D185" s="41">
        <v>-17500</v>
      </c>
      <c r="E185" s="23">
        <v>-185.16</v>
      </c>
      <c r="F185" s="24">
        <v>-2.2699999999999999E-4</v>
      </c>
      <c r="G185" s="15"/>
    </row>
    <row r="186" spans="1:7" x14ac:dyDescent="0.25">
      <c r="A186" s="12" t="s">
        <v>1537</v>
      </c>
      <c r="B186" s="30"/>
      <c r="C186" s="30" t="s">
        <v>1227</v>
      </c>
      <c r="D186" s="41">
        <v>-48000</v>
      </c>
      <c r="E186" s="23">
        <v>-200.69</v>
      </c>
      <c r="F186" s="24">
        <v>-2.4600000000000002E-4</v>
      </c>
      <c r="G186" s="15"/>
    </row>
    <row r="187" spans="1:7" x14ac:dyDescent="0.25">
      <c r="A187" s="12" t="s">
        <v>1538</v>
      </c>
      <c r="B187" s="30"/>
      <c r="C187" s="30" t="s">
        <v>1175</v>
      </c>
      <c r="D187" s="41">
        <v>-168000</v>
      </c>
      <c r="E187" s="23">
        <v>-208.15</v>
      </c>
      <c r="F187" s="24">
        <v>-2.5500000000000002E-4</v>
      </c>
      <c r="G187" s="15"/>
    </row>
    <row r="188" spans="1:7" x14ac:dyDescent="0.25">
      <c r="A188" s="12" t="s">
        <v>1539</v>
      </c>
      <c r="B188" s="30"/>
      <c r="C188" s="30" t="s">
        <v>1337</v>
      </c>
      <c r="D188" s="41">
        <v>-6450</v>
      </c>
      <c r="E188" s="23">
        <v>-221.72</v>
      </c>
      <c r="F188" s="24">
        <v>-2.72E-4</v>
      </c>
      <c r="G188" s="15"/>
    </row>
    <row r="189" spans="1:7" x14ac:dyDescent="0.25">
      <c r="A189" s="12" t="s">
        <v>1540</v>
      </c>
      <c r="B189" s="30"/>
      <c r="C189" s="30" t="s">
        <v>1307</v>
      </c>
      <c r="D189" s="41">
        <v>-3750</v>
      </c>
      <c r="E189" s="23">
        <v>-239.42</v>
      </c>
      <c r="F189" s="24">
        <v>-2.9399999999999999E-4</v>
      </c>
      <c r="G189" s="15"/>
    </row>
    <row r="190" spans="1:7" x14ac:dyDescent="0.25">
      <c r="A190" s="12" t="s">
        <v>1541</v>
      </c>
      <c r="B190" s="30"/>
      <c r="C190" s="30" t="s">
        <v>1170</v>
      </c>
      <c r="D190" s="41">
        <v>-126000</v>
      </c>
      <c r="E190" s="23">
        <v>-291.63</v>
      </c>
      <c r="F190" s="24">
        <v>-3.5799999999999997E-4</v>
      </c>
      <c r="G190" s="15"/>
    </row>
    <row r="191" spans="1:7" x14ac:dyDescent="0.25">
      <c r="A191" s="12" t="s">
        <v>1542</v>
      </c>
      <c r="B191" s="30"/>
      <c r="C191" s="30" t="s">
        <v>1368</v>
      </c>
      <c r="D191" s="41">
        <v>-58500</v>
      </c>
      <c r="E191" s="23">
        <v>-295.37</v>
      </c>
      <c r="F191" s="24">
        <v>-3.6299999999999999E-4</v>
      </c>
      <c r="G191" s="15"/>
    </row>
    <row r="192" spans="1:7" x14ac:dyDescent="0.25">
      <c r="A192" s="12" t="s">
        <v>1543</v>
      </c>
      <c r="B192" s="30"/>
      <c r="C192" s="30" t="s">
        <v>1196</v>
      </c>
      <c r="D192" s="41">
        <v>-5700</v>
      </c>
      <c r="E192" s="23">
        <v>-312.39999999999998</v>
      </c>
      <c r="F192" s="24">
        <v>-3.8400000000000001E-4</v>
      </c>
      <c r="G192" s="15"/>
    </row>
    <row r="193" spans="1:7" x14ac:dyDescent="0.25">
      <c r="A193" s="12" t="s">
        <v>1544</v>
      </c>
      <c r="B193" s="30"/>
      <c r="C193" s="30" t="s">
        <v>1199</v>
      </c>
      <c r="D193" s="41">
        <v>-210000</v>
      </c>
      <c r="E193" s="23">
        <v>-317</v>
      </c>
      <c r="F193" s="24">
        <v>-3.8900000000000002E-4</v>
      </c>
      <c r="G193" s="15"/>
    </row>
    <row r="194" spans="1:7" x14ac:dyDescent="0.25">
      <c r="A194" s="12" t="s">
        <v>1545</v>
      </c>
      <c r="B194" s="30"/>
      <c r="C194" s="30" t="s">
        <v>1326</v>
      </c>
      <c r="D194" s="41">
        <v>-14400</v>
      </c>
      <c r="E194" s="23">
        <v>-328.15</v>
      </c>
      <c r="F194" s="24">
        <v>-4.0299999999999998E-4</v>
      </c>
      <c r="G194" s="15"/>
    </row>
    <row r="195" spans="1:7" x14ac:dyDescent="0.25">
      <c r="A195" s="12" t="s">
        <v>1546</v>
      </c>
      <c r="B195" s="30"/>
      <c r="C195" s="30" t="s">
        <v>1337</v>
      </c>
      <c r="D195" s="41">
        <v>-13000</v>
      </c>
      <c r="E195" s="23">
        <v>-331.06</v>
      </c>
      <c r="F195" s="24">
        <v>-4.06E-4</v>
      </c>
      <c r="G195" s="15"/>
    </row>
    <row r="196" spans="1:7" x14ac:dyDescent="0.25">
      <c r="A196" s="12" t="s">
        <v>1547</v>
      </c>
      <c r="B196" s="30"/>
      <c r="C196" s="30" t="s">
        <v>1222</v>
      </c>
      <c r="D196" s="41">
        <v>-237000</v>
      </c>
      <c r="E196" s="23">
        <v>-335</v>
      </c>
      <c r="F196" s="24">
        <v>-4.1100000000000002E-4</v>
      </c>
      <c r="G196" s="15"/>
    </row>
    <row r="197" spans="1:7" x14ac:dyDescent="0.25">
      <c r="A197" s="12" t="s">
        <v>1548</v>
      </c>
      <c r="B197" s="30"/>
      <c r="C197" s="30" t="s">
        <v>1310</v>
      </c>
      <c r="D197" s="41">
        <v>-100800</v>
      </c>
      <c r="E197" s="23">
        <v>-340.2</v>
      </c>
      <c r="F197" s="24">
        <v>-4.1800000000000002E-4</v>
      </c>
      <c r="G197" s="15"/>
    </row>
    <row r="198" spans="1:7" x14ac:dyDescent="0.25">
      <c r="A198" s="12" t="s">
        <v>1549</v>
      </c>
      <c r="B198" s="30"/>
      <c r="C198" s="30" t="s">
        <v>1170</v>
      </c>
      <c r="D198" s="41">
        <v>-8250</v>
      </c>
      <c r="E198" s="23">
        <v>-343.06</v>
      </c>
      <c r="F198" s="24">
        <v>-4.2099999999999999E-4</v>
      </c>
      <c r="G198" s="15"/>
    </row>
    <row r="199" spans="1:7" x14ac:dyDescent="0.25">
      <c r="A199" s="12" t="s">
        <v>1550</v>
      </c>
      <c r="B199" s="30"/>
      <c r="C199" s="30" t="s">
        <v>1429</v>
      </c>
      <c r="D199" s="41">
        <v>-94400</v>
      </c>
      <c r="E199" s="23">
        <v>-375.15</v>
      </c>
      <c r="F199" s="24">
        <v>-4.6099999999999998E-4</v>
      </c>
      <c r="G199" s="15"/>
    </row>
    <row r="200" spans="1:7" x14ac:dyDescent="0.25">
      <c r="A200" s="12" t="s">
        <v>1551</v>
      </c>
      <c r="B200" s="30"/>
      <c r="C200" s="30" t="s">
        <v>1227</v>
      </c>
      <c r="D200" s="41">
        <v>-54000</v>
      </c>
      <c r="E200" s="23">
        <v>-413.88</v>
      </c>
      <c r="F200" s="24">
        <v>-5.0799999999999999E-4</v>
      </c>
      <c r="G200" s="15"/>
    </row>
    <row r="201" spans="1:7" x14ac:dyDescent="0.25">
      <c r="A201" s="12" t="s">
        <v>1552</v>
      </c>
      <c r="B201" s="30"/>
      <c r="C201" s="30" t="s">
        <v>1227</v>
      </c>
      <c r="D201" s="41">
        <v>-38350</v>
      </c>
      <c r="E201" s="23">
        <v>-432.09</v>
      </c>
      <c r="F201" s="24">
        <v>-5.31E-4</v>
      </c>
      <c r="G201" s="15"/>
    </row>
    <row r="202" spans="1:7" x14ac:dyDescent="0.25">
      <c r="A202" s="12" t="s">
        <v>1553</v>
      </c>
      <c r="B202" s="30"/>
      <c r="C202" s="30" t="s">
        <v>1230</v>
      </c>
      <c r="D202" s="41">
        <v>-5625</v>
      </c>
      <c r="E202" s="23">
        <v>-432.93</v>
      </c>
      <c r="F202" s="24">
        <v>-5.3200000000000003E-4</v>
      </c>
      <c r="G202" s="15"/>
    </row>
    <row r="203" spans="1:7" x14ac:dyDescent="0.25">
      <c r="A203" s="12" t="s">
        <v>1554</v>
      </c>
      <c r="B203" s="30"/>
      <c r="C203" s="30" t="s">
        <v>1307</v>
      </c>
      <c r="D203" s="41">
        <v>-60000</v>
      </c>
      <c r="E203" s="23">
        <v>-453.6</v>
      </c>
      <c r="F203" s="24">
        <v>-5.5699999999999999E-4</v>
      </c>
      <c r="G203" s="15"/>
    </row>
    <row r="204" spans="1:7" x14ac:dyDescent="0.25">
      <c r="A204" s="12" t="s">
        <v>1555</v>
      </c>
      <c r="B204" s="30"/>
      <c r="C204" s="30" t="s">
        <v>1278</v>
      </c>
      <c r="D204" s="41">
        <v>-15600</v>
      </c>
      <c r="E204" s="23">
        <v>-464.85</v>
      </c>
      <c r="F204" s="24">
        <v>-5.71E-4</v>
      </c>
      <c r="G204" s="15"/>
    </row>
    <row r="205" spans="1:7" x14ac:dyDescent="0.25">
      <c r="A205" s="12" t="s">
        <v>1556</v>
      </c>
      <c r="B205" s="30"/>
      <c r="C205" s="30" t="s">
        <v>1263</v>
      </c>
      <c r="D205" s="41">
        <v>-4900</v>
      </c>
      <c r="E205" s="23">
        <v>-500.65</v>
      </c>
      <c r="F205" s="24">
        <v>-6.1499999999999999E-4</v>
      </c>
      <c r="G205" s="15"/>
    </row>
    <row r="206" spans="1:7" x14ac:dyDescent="0.25">
      <c r="A206" s="12" t="s">
        <v>1557</v>
      </c>
      <c r="B206" s="30"/>
      <c r="C206" s="30" t="s">
        <v>1202</v>
      </c>
      <c r="D206" s="41">
        <v>-84000</v>
      </c>
      <c r="E206" s="23">
        <v>-528.32000000000005</v>
      </c>
      <c r="F206" s="24">
        <v>-6.4899999999999995E-4</v>
      </c>
      <c r="G206" s="15"/>
    </row>
    <row r="207" spans="1:7" x14ac:dyDescent="0.25">
      <c r="A207" s="12" t="s">
        <v>1558</v>
      </c>
      <c r="B207" s="30"/>
      <c r="C207" s="30" t="s">
        <v>1227</v>
      </c>
      <c r="D207" s="41">
        <v>-141100</v>
      </c>
      <c r="E207" s="23">
        <v>-541.61</v>
      </c>
      <c r="F207" s="24">
        <v>-6.6500000000000001E-4</v>
      </c>
      <c r="G207" s="15"/>
    </row>
    <row r="208" spans="1:7" x14ac:dyDescent="0.25">
      <c r="A208" s="12" t="s">
        <v>1559</v>
      </c>
      <c r="B208" s="30"/>
      <c r="C208" s="30" t="s">
        <v>1161</v>
      </c>
      <c r="D208" s="41">
        <v>-113400</v>
      </c>
      <c r="E208" s="23">
        <v>-549.54</v>
      </c>
      <c r="F208" s="24">
        <v>-6.7500000000000004E-4</v>
      </c>
      <c r="G208" s="15"/>
    </row>
    <row r="209" spans="1:7" x14ac:dyDescent="0.25">
      <c r="A209" s="12" t="s">
        <v>1560</v>
      </c>
      <c r="B209" s="30"/>
      <c r="C209" s="30" t="s">
        <v>1202</v>
      </c>
      <c r="D209" s="41">
        <v>-351000</v>
      </c>
      <c r="E209" s="23">
        <v>-604.07000000000005</v>
      </c>
      <c r="F209" s="24">
        <v>-7.4200000000000004E-4</v>
      </c>
      <c r="G209" s="15"/>
    </row>
    <row r="210" spans="1:7" x14ac:dyDescent="0.25">
      <c r="A210" s="12" t="s">
        <v>1561</v>
      </c>
      <c r="B210" s="30"/>
      <c r="C210" s="30" t="s">
        <v>1202</v>
      </c>
      <c r="D210" s="41">
        <v>-43450</v>
      </c>
      <c r="E210" s="23">
        <v>-606.52</v>
      </c>
      <c r="F210" s="24">
        <v>-7.45E-4</v>
      </c>
      <c r="G210" s="15"/>
    </row>
    <row r="211" spans="1:7" x14ac:dyDescent="0.25">
      <c r="A211" s="12" t="s">
        <v>1562</v>
      </c>
      <c r="B211" s="30"/>
      <c r="C211" s="30" t="s">
        <v>1263</v>
      </c>
      <c r="D211" s="41">
        <v>-23700</v>
      </c>
      <c r="E211" s="23">
        <v>-607.22</v>
      </c>
      <c r="F211" s="24">
        <v>-7.4600000000000003E-4</v>
      </c>
      <c r="G211" s="15"/>
    </row>
    <row r="212" spans="1:7" x14ac:dyDescent="0.25">
      <c r="A212" s="12" t="s">
        <v>1563</v>
      </c>
      <c r="B212" s="30"/>
      <c r="C212" s="30" t="s">
        <v>1462</v>
      </c>
      <c r="D212" s="41">
        <v>-11000</v>
      </c>
      <c r="E212" s="23">
        <v>-616.09</v>
      </c>
      <c r="F212" s="24">
        <v>-7.5699999999999997E-4</v>
      </c>
      <c r="G212" s="15"/>
    </row>
    <row r="213" spans="1:7" x14ac:dyDescent="0.25">
      <c r="A213" s="12" t="s">
        <v>1564</v>
      </c>
      <c r="B213" s="30"/>
      <c r="C213" s="30" t="s">
        <v>1186</v>
      </c>
      <c r="D213" s="41">
        <v>-54150</v>
      </c>
      <c r="E213" s="23">
        <v>-636.97</v>
      </c>
      <c r="F213" s="24">
        <v>-7.8299999999999995E-4</v>
      </c>
      <c r="G213" s="15"/>
    </row>
    <row r="214" spans="1:7" x14ac:dyDescent="0.25">
      <c r="A214" s="12" t="s">
        <v>1565</v>
      </c>
      <c r="B214" s="30"/>
      <c r="C214" s="30" t="s">
        <v>1196</v>
      </c>
      <c r="D214" s="41">
        <v>-42400</v>
      </c>
      <c r="E214" s="23">
        <v>-708.21</v>
      </c>
      <c r="F214" s="24">
        <v>-8.7000000000000001E-4</v>
      </c>
      <c r="G214" s="15"/>
    </row>
    <row r="215" spans="1:7" x14ac:dyDescent="0.25">
      <c r="A215" s="12" t="s">
        <v>1566</v>
      </c>
      <c r="B215" s="30"/>
      <c r="C215" s="30" t="s">
        <v>1196</v>
      </c>
      <c r="D215" s="41">
        <v>-46900</v>
      </c>
      <c r="E215" s="23">
        <v>-742.38</v>
      </c>
      <c r="F215" s="24">
        <v>-9.1200000000000005E-4</v>
      </c>
      <c r="G215" s="15"/>
    </row>
    <row r="216" spans="1:7" x14ac:dyDescent="0.25">
      <c r="A216" s="12" t="s">
        <v>1567</v>
      </c>
      <c r="B216" s="30"/>
      <c r="C216" s="30" t="s">
        <v>1263</v>
      </c>
      <c r="D216" s="41">
        <v>-2625</v>
      </c>
      <c r="E216" s="23">
        <v>-754.29</v>
      </c>
      <c r="F216" s="24">
        <v>-9.2699999999999998E-4</v>
      </c>
      <c r="G216" s="15"/>
    </row>
    <row r="217" spans="1:7" x14ac:dyDescent="0.25">
      <c r="A217" s="12" t="s">
        <v>1568</v>
      </c>
      <c r="B217" s="30"/>
      <c r="C217" s="30" t="s">
        <v>1304</v>
      </c>
      <c r="D217" s="41">
        <v>-85000</v>
      </c>
      <c r="E217" s="23">
        <v>-756.16</v>
      </c>
      <c r="F217" s="24">
        <v>-9.2900000000000003E-4</v>
      </c>
      <c r="G217" s="15"/>
    </row>
    <row r="218" spans="1:7" x14ac:dyDescent="0.25">
      <c r="A218" s="12" t="s">
        <v>1569</v>
      </c>
      <c r="B218" s="30"/>
      <c r="C218" s="30" t="s">
        <v>1175</v>
      </c>
      <c r="D218" s="41">
        <v>-99900</v>
      </c>
      <c r="E218" s="23">
        <v>-821.63</v>
      </c>
      <c r="F218" s="24">
        <v>-1.01E-3</v>
      </c>
      <c r="G218" s="15"/>
    </row>
    <row r="219" spans="1:7" x14ac:dyDescent="0.25">
      <c r="A219" s="12" t="s">
        <v>1570</v>
      </c>
      <c r="B219" s="30"/>
      <c r="C219" s="30" t="s">
        <v>1227</v>
      </c>
      <c r="D219" s="41">
        <v>-3400</v>
      </c>
      <c r="E219" s="23">
        <v>-885.53</v>
      </c>
      <c r="F219" s="24">
        <v>-1.088E-3</v>
      </c>
      <c r="G219" s="15"/>
    </row>
    <row r="220" spans="1:7" x14ac:dyDescent="0.25">
      <c r="A220" s="12" t="s">
        <v>1571</v>
      </c>
      <c r="B220" s="30"/>
      <c r="C220" s="30" t="s">
        <v>1445</v>
      </c>
      <c r="D220" s="41">
        <v>-2490</v>
      </c>
      <c r="E220" s="23">
        <v>-930.93</v>
      </c>
      <c r="F220" s="24">
        <v>-1.1440000000000001E-3</v>
      </c>
      <c r="G220" s="15"/>
    </row>
    <row r="221" spans="1:7" x14ac:dyDescent="0.25">
      <c r="A221" s="12" t="s">
        <v>1572</v>
      </c>
      <c r="B221" s="30"/>
      <c r="C221" s="30" t="s">
        <v>1442</v>
      </c>
      <c r="D221" s="41">
        <v>-175500</v>
      </c>
      <c r="E221" s="23">
        <v>-950.6</v>
      </c>
      <c r="F221" s="24">
        <v>-1.168E-3</v>
      </c>
      <c r="G221" s="15"/>
    </row>
    <row r="222" spans="1:7" x14ac:dyDescent="0.25">
      <c r="A222" s="12" t="s">
        <v>1573</v>
      </c>
      <c r="B222" s="30"/>
      <c r="C222" s="30" t="s">
        <v>1286</v>
      </c>
      <c r="D222" s="41">
        <v>-88900</v>
      </c>
      <c r="E222" s="23">
        <v>-973.99</v>
      </c>
      <c r="F222" s="24">
        <v>-1.1969999999999999E-3</v>
      </c>
      <c r="G222" s="15"/>
    </row>
    <row r="223" spans="1:7" x14ac:dyDescent="0.25">
      <c r="A223" s="12" t="s">
        <v>1574</v>
      </c>
      <c r="B223" s="30"/>
      <c r="C223" s="30" t="s">
        <v>1310</v>
      </c>
      <c r="D223" s="41">
        <v>-39600</v>
      </c>
      <c r="E223" s="23">
        <v>-976.4</v>
      </c>
      <c r="F223" s="24">
        <v>-1.1999999999999999E-3</v>
      </c>
      <c r="G223" s="15"/>
    </row>
    <row r="224" spans="1:7" x14ac:dyDescent="0.25">
      <c r="A224" s="12" t="s">
        <v>1575</v>
      </c>
      <c r="B224" s="30"/>
      <c r="C224" s="30" t="s">
        <v>1202</v>
      </c>
      <c r="D224" s="41">
        <v>-566674</v>
      </c>
      <c r="E224" s="23">
        <v>-988.56</v>
      </c>
      <c r="F224" s="24">
        <v>-1.2149999999999999E-3</v>
      </c>
      <c r="G224" s="15"/>
    </row>
    <row r="225" spans="1:7" x14ac:dyDescent="0.25">
      <c r="A225" s="12" t="s">
        <v>1576</v>
      </c>
      <c r="B225" s="30"/>
      <c r="C225" s="30" t="s">
        <v>1196</v>
      </c>
      <c r="D225" s="41">
        <v>-74400</v>
      </c>
      <c r="E225" s="23">
        <v>-996.59</v>
      </c>
      <c r="F225" s="24">
        <v>-1.225E-3</v>
      </c>
      <c r="G225" s="15"/>
    </row>
    <row r="226" spans="1:7" x14ac:dyDescent="0.25">
      <c r="A226" s="12" t="s">
        <v>1577</v>
      </c>
      <c r="B226" s="30"/>
      <c r="C226" s="30" t="s">
        <v>1326</v>
      </c>
      <c r="D226" s="41">
        <v>-55784</v>
      </c>
      <c r="E226" s="23">
        <v>-1028.8499999999999</v>
      </c>
      <c r="F226" s="24">
        <v>-1.2639999999999999E-3</v>
      </c>
      <c r="G226" s="15"/>
    </row>
    <row r="227" spans="1:7" x14ac:dyDescent="0.25">
      <c r="A227" s="12" t="s">
        <v>1578</v>
      </c>
      <c r="B227" s="30"/>
      <c r="C227" s="30" t="s">
        <v>1429</v>
      </c>
      <c r="D227" s="41">
        <v>-196800</v>
      </c>
      <c r="E227" s="23">
        <v>-1044.22</v>
      </c>
      <c r="F227" s="24">
        <v>-1.2830000000000001E-3</v>
      </c>
      <c r="G227" s="15"/>
    </row>
    <row r="228" spans="1:7" x14ac:dyDescent="0.25">
      <c r="A228" s="12" t="s">
        <v>1579</v>
      </c>
      <c r="B228" s="30"/>
      <c r="C228" s="30" t="s">
        <v>1202</v>
      </c>
      <c r="D228" s="41">
        <v>-875000</v>
      </c>
      <c r="E228" s="23">
        <v>-1049.56</v>
      </c>
      <c r="F228" s="24">
        <v>-1.2899999999999999E-3</v>
      </c>
      <c r="G228" s="15"/>
    </row>
    <row r="229" spans="1:7" x14ac:dyDescent="0.25">
      <c r="A229" s="12" t="s">
        <v>1580</v>
      </c>
      <c r="B229" s="30"/>
      <c r="C229" s="30" t="s">
        <v>1235</v>
      </c>
      <c r="D229" s="41">
        <v>-393000</v>
      </c>
      <c r="E229" s="23">
        <v>-1062.48</v>
      </c>
      <c r="F229" s="24">
        <v>-1.3060000000000001E-3</v>
      </c>
      <c r="G229" s="15"/>
    </row>
    <row r="230" spans="1:7" x14ac:dyDescent="0.25">
      <c r="A230" s="12" t="s">
        <v>1581</v>
      </c>
      <c r="B230" s="30"/>
      <c r="C230" s="30" t="s">
        <v>1202</v>
      </c>
      <c r="D230" s="41">
        <v>-90625</v>
      </c>
      <c r="E230" s="23">
        <v>-1079.1600000000001</v>
      </c>
      <c r="F230" s="24">
        <v>-1.3259999999999999E-3</v>
      </c>
      <c r="G230" s="15"/>
    </row>
    <row r="231" spans="1:7" x14ac:dyDescent="0.25">
      <c r="A231" s="12" t="s">
        <v>1582</v>
      </c>
      <c r="B231" s="30"/>
      <c r="C231" s="30" t="s">
        <v>1235</v>
      </c>
      <c r="D231" s="41">
        <v>-73600</v>
      </c>
      <c r="E231" s="23">
        <v>-1086.48</v>
      </c>
      <c r="F231" s="24">
        <v>-1.335E-3</v>
      </c>
      <c r="G231" s="15"/>
    </row>
    <row r="232" spans="1:7" x14ac:dyDescent="0.25">
      <c r="A232" s="12" t="s">
        <v>1583</v>
      </c>
      <c r="B232" s="30"/>
      <c r="C232" s="30" t="s">
        <v>1230</v>
      </c>
      <c r="D232" s="41">
        <v>-28525</v>
      </c>
      <c r="E232" s="23">
        <v>-1099.48</v>
      </c>
      <c r="F232" s="24">
        <v>-1.351E-3</v>
      </c>
      <c r="G232" s="15"/>
    </row>
    <row r="233" spans="1:7" x14ac:dyDescent="0.25">
      <c r="A233" s="12" t="s">
        <v>1584</v>
      </c>
      <c r="B233" s="30"/>
      <c r="C233" s="30" t="s">
        <v>1235</v>
      </c>
      <c r="D233" s="41">
        <v>-190000</v>
      </c>
      <c r="E233" s="23">
        <v>-1109.22</v>
      </c>
      <c r="F233" s="24">
        <v>-1.3630000000000001E-3</v>
      </c>
      <c r="G233" s="15"/>
    </row>
    <row r="234" spans="1:7" x14ac:dyDescent="0.25">
      <c r="A234" s="12" t="s">
        <v>1585</v>
      </c>
      <c r="B234" s="30"/>
      <c r="C234" s="30" t="s">
        <v>1310</v>
      </c>
      <c r="D234" s="41">
        <v>-972700</v>
      </c>
      <c r="E234" s="23">
        <v>-1110.3399999999999</v>
      </c>
      <c r="F234" s="24">
        <v>-1.364E-3</v>
      </c>
      <c r="G234" s="15"/>
    </row>
    <row r="235" spans="1:7" x14ac:dyDescent="0.25">
      <c r="A235" s="12" t="s">
        <v>1586</v>
      </c>
      <c r="B235" s="30"/>
      <c r="C235" s="30" t="s">
        <v>1278</v>
      </c>
      <c r="D235" s="41">
        <v>-369000</v>
      </c>
      <c r="E235" s="23">
        <v>-1126</v>
      </c>
      <c r="F235" s="24">
        <v>-1.384E-3</v>
      </c>
      <c r="G235" s="15"/>
    </row>
    <row r="236" spans="1:7" x14ac:dyDescent="0.25">
      <c r="A236" s="12" t="s">
        <v>1587</v>
      </c>
      <c r="B236" s="30"/>
      <c r="C236" s="30" t="s">
        <v>1252</v>
      </c>
      <c r="D236" s="41">
        <v>-645000</v>
      </c>
      <c r="E236" s="23">
        <v>-1141.6500000000001</v>
      </c>
      <c r="F236" s="24">
        <v>-1.403E-3</v>
      </c>
      <c r="G236" s="15"/>
    </row>
    <row r="237" spans="1:7" x14ac:dyDescent="0.25">
      <c r="A237" s="12" t="s">
        <v>1588</v>
      </c>
      <c r="B237" s="30"/>
      <c r="C237" s="30" t="s">
        <v>1368</v>
      </c>
      <c r="D237" s="41">
        <v>-83250</v>
      </c>
      <c r="E237" s="23">
        <v>-1173.74</v>
      </c>
      <c r="F237" s="24">
        <v>-1.4419999999999999E-3</v>
      </c>
      <c r="G237" s="15"/>
    </row>
    <row r="238" spans="1:7" x14ac:dyDescent="0.25">
      <c r="A238" s="12" t="s">
        <v>1589</v>
      </c>
      <c r="B238" s="30"/>
      <c r="C238" s="30" t="s">
        <v>1368</v>
      </c>
      <c r="D238" s="41">
        <v>-79000</v>
      </c>
      <c r="E238" s="23">
        <v>-1191.04</v>
      </c>
      <c r="F238" s="24">
        <v>-1.464E-3</v>
      </c>
      <c r="G238" s="15"/>
    </row>
    <row r="239" spans="1:7" x14ac:dyDescent="0.25">
      <c r="A239" s="12" t="s">
        <v>1590</v>
      </c>
      <c r="B239" s="30"/>
      <c r="C239" s="30" t="s">
        <v>1227</v>
      </c>
      <c r="D239" s="41">
        <v>-89050</v>
      </c>
      <c r="E239" s="23">
        <v>-1207.8699999999999</v>
      </c>
      <c r="F239" s="24">
        <v>-1.4840000000000001E-3</v>
      </c>
      <c r="G239" s="15"/>
    </row>
    <row r="240" spans="1:7" x14ac:dyDescent="0.25">
      <c r="A240" s="12" t="s">
        <v>1591</v>
      </c>
      <c r="B240" s="30"/>
      <c r="C240" s="30" t="s">
        <v>1402</v>
      </c>
      <c r="D240" s="41">
        <v>-36000</v>
      </c>
      <c r="E240" s="23">
        <v>-1258.4000000000001</v>
      </c>
      <c r="F240" s="24">
        <v>-1.5460000000000001E-3</v>
      </c>
      <c r="G240" s="15"/>
    </row>
    <row r="241" spans="1:7" x14ac:dyDescent="0.25">
      <c r="A241" s="12" t="s">
        <v>1592</v>
      </c>
      <c r="B241" s="30"/>
      <c r="C241" s="30" t="s">
        <v>1301</v>
      </c>
      <c r="D241" s="41">
        <v>-50400</v>
      </c>
      <c r="E241" s="23">
        <v>-1274.82</v>
      </c>
      <c r="F241" s="24">
        <v>-1.567E-3</v>
      </c>
      <c r="G241" s="15"/>
    </row>
    <row r="242" spans="1:7" x14ac:dyDescent="0.25">
      <c r="A242" s="12" t="s">
        <v>1593</v>
      </c>
      <c r="B242" s="30"/>
      <c r="C242" s="30" t="s">
        <v>1227</v>
      </c>
      <c r="D242" s="41">
        <v>-475000</v>
      </c>
      <c r="E242" s="23">
        <v>-1282.74</v>
      </c>
      <c r="F242" s="24">
        <v>-1.5759999999999999E-3</v>
      </c>
      <c r="G242" s="15"/>
    </row>
    <row r="243" spans="1:7" x14ac:dyDescent="0.25">
      <c r="A243" s="12" t="s">
        <v>1594</v>
      </c>
      <c r="B243" s="30"/>
      <c r="C243" s="30" t="s">
        <v>1368</v>
      </c>
      <c r="D243" s="41">
        <v>-150400</v>
      </c>
      <c r="E243" s="23">
        <v>-1345.18</v>
      </c>
      <c r="F243" s="24">
        <v>-1.653E-3</v>
      </c>
      <c r="G243" s="15"/>
    </row>
    <row r="244" spans="1:7" x14ac:dyDescent="0.25">
      <c r="A244" s="12" t="s">
        <v>1595</v>
      </c>
      <c r="B244" s="30"/>
      <c r="C244" s="30" t="s">
        <v>1210</v>
      </c>
      <c r="D244" s="41">
        <v>-104300</v>
      </c>
      <c r="E244" s="23">
        <v>-1387.14</v>
      </c>
      <c r="F244" s="24">
        <v>-1.7049999999999999E-3</v>
      </c>
      <c r="G244" s="15"/>
    </row>
    <row r="245" spans="1:7" x14ac:dyDescent="0.25">
      <c r="A245" s="12" t="s">
        <v>1596</v>
      </c>
      <c r="B245" s="30"/>
      <c r="C245" s="30" t="s">
        <v>1244</v>
      </c>
      <c r="D245" s="41">
        <v>-56100</v>
      </c>
      <c r="E245" s="23">
        <v>-1398.21</v>
      </c>
      <c r="F245" s="24">
        <v>-1.7179999999999999E-3</v>
      </c>
      <c r="G245" s="15"/>
    </row>
    <row r="246" spans="1:7" x14ac:dyDescent="0.25">
      <c r="A246" s="12" t="s">
        <v>1597</v>
      </c>
      <c r="B246" s="30"/>
      <c r="C246" s="30" t="s">
        <v>1227</v>
      </c>
      <c r="D246" s="41">
        <v>-28000</v>
      </c>
      <c r="E246" s="23">
        <v>-1407.34</v>
      </c>
      <c r="F246" s="24">
        <v>-1.73E-3</v>
      </c>
      <c r="G246" s="15"/>
    </row>
    <row r="247" spans="1:7" x14ac:dyDescent="0.25">
      <c r="A247" s="12" t="s">
        <v>1598</v>
      </c>
      <c r="B247" s="30"/>
      <c r="C247" s="30" t="s">
        <v>1161</v>
      </c>
      <c r="D247" s="41">
        <v>-142100</v>
      </c>
      <c r="E247" s="23">
        <v>-1469.03</v>
      </c>
      <c r="F247" s="24">
        <v>-1.805E-3</v>
      </c>
      <c r="G247" s="15"/>
    </row>
    <row r="248" spans="1:7" x14ac:dyDescent="0.25">
      <c r="A248" s="12" t="s">
        <v>1599</v>
      </c>
      <c r="B248" s="30"/>
      <c r="C248" s="30" t="s">
        <v>1227</v>
      </c>
      <c r="D248" s="41">
        <v>-24250</v>
      </c>
      <c r="E248" s="23">
        <v>-1490.88</v>
      </c>
      <c r="F248" s="24">
        <v>-1.8320000000000001E-3</v>
      </c>
      <c r="G248" s="15"/>
    </row>
    <row r="249" spans="1:7" x14ac:dyDescent="0.25">
      <c r="A249" s="12" t="s">
        <v>1600</v>
      </c>
      <c r="B249" s="30"/>
      <c r="C249" s="30" t="s">
        <v>1337</v>
      </c>
      <c r="D249" s="41">
        <v>-197600</v>
      </c>
      <c r="E249" s="23">
        <v>-1495.34</v>
      </c>
      <c r="F249" s="24">
        <v>-1.838E-3</v>
      </c>
      <c r="G249" s="15"/>
    </row>
    <row r="250" spans="1:7" x14ac:dyDescent="0.25">
      <c r="A250" s="12" t="s">
        <v>1601</v>
      </c>
      <c r="B250" s="30"/>
      <c r="C250" s="30" t="s">
        <v>1337</v>
      </c>
      <c r="D250" s="41">
        <v>-65250</v>
      </c>
      <c r="E250" s="23">
        <v>-1525.74</v>
      </c>
      <c r="F250" s="24">
        <v>-1.8749999999999999E-3</v>
      </c>
      <c r="G250" s="15"/>
    </row>
    <row r="251" spans="1:7" x14ac:dyDescent="0.25">
      <c r="A251" s="12" t="s">
        <v>1602</v>
      </c>
      <c r="B251" s="30"/>
      <c r="C251" s="30" t="s">
        <v>1337</v>
      </c>
      <c r="D251" s="41">
        <v>-149600</v>
      </c>
      <c r="E251" s="23">
        <v>-1540.28</v>
      </c>
      <c r="F251" s="24">
        <v>-1.8929999999999999E-3</v>
      </c>
      <c r="G251" s="15"/>
    </row>
    <row r="252" spans="1:7" x14ac:dyDescent="0.25">
      <c r="A252" s="12" t="s">
        <v>1603</v>
      </c>
      <c r="B252" s="30"/>
      <c r="C252" s="30" t="s">
        <v>1202</v>
      </c>
      <c r="D252" s="41">
        <v>-63300</v>
      </c>
      <c r="E252" s="23">
        <v>-1563.19</v>
      </c>
      <c r="F252" s="24">
        <v>-1.921E-3</v>
      </c>
      <c r="G252" s="15"/>
    </row>
    <row r="253" spans="1:7" x14ac:dyDescent="0.25">
      <c r="A253" s="12" t="s">
        <v>1604</v>
      </c>
      <c r="B253" s="30"/>
      <c r="C253" s="30" t="s">
        <v>1375</v>
      </c>
      <c r="D253" s="41">
        <v>-293750</v>
      </c>
      <c r="E253" s="23">
        <v>-1597.71</v>
      </c>
      <c r="F253" s="24">
        <v>-1.964E-3</v>
      </c>
      <c r="G253" s="15"/>
    </row>
    <row r="254" spans="1:7" x14ac:dyDescent="0.25">
      <c r="A254" s="12" t="s">
        <v>1605</v>
      </c>
      <c r="B254" s="30"/>
      <c r="C254" s="30" t="s">
        <v>1196</v>
      </c>
      <c r="D254" s="41">
        <v>-188000</v>
      </c>
      <c r="E254" s="23">
        <v>-1604.2</v>
      </c>
      <c r="F254" s="24">
        <v>-1.9719999999999998E-3</v>
      </c>
      <c r="G254" s="15"/>
    </row>
    <row r="255" spans="1:7" x14ac:dyDescent="0.25">
      <c r="A255" s="12" t="s">
        <v>1606</v>
      </c>
      <c r="B255" s="30"/>
      <c r="C255" s="30" t="s">
        <v>1170</v>
      </c>
      <c r="D255" s="41">
        <v>-36500</v>
      </c>
      <c r="E255" s="23">
        <v>-1717.25</v>
      </c>
      <c r="F255" s="24">
        <v>-2.111E-3</v>
      </c>
      <c r="G255" s="15"/>
    </row>
    <row r="256" spans="1:7" x14ac:dyDescent="0.25">
      <c r="A256" s="12" t="s">
        <v>1607</v>
      </c>
      <c r="B256" s="30"/>
      <c r="C256" s="30" t="s">
        <v>1368</v>
      </c>
      <c r="D256" s="41">
        <v>-297000</v>
      </c>
      <c r="E256" s="23">
        <v>-1724.83</v>
      </c>
      <c r="F256" s="24">
        <v>-2.1199999999999999E-3</v>
      </c>
      <c r="G256" s="15"/>
    </row>
    <row r="257" spans="1:7" x14ac:dyDescent="0.25">
      <c r="A257" s="12" t="s">
        <v>1608</v>
      </c>
      <c r="B257" s="30"/>
      <c r="C257" s="30" t="s">
        <v>1263</v>
      </c>
      <c r="D257" s="41">
        <v>-316800</v>
      </c>
      <c r="E257" s="23">
        <v>-1782.95</v>
      </c>
      <c r="F257" s="24">
        <v>-2.1909999999999998E-3</v>
      </c>
      <c r="G257" s="15"/>
    </row>
    <row r="258" spans="1:7" x14ac:dyDescent="0.25">
      <c r="A258" s="12" t="s">
        <v>1609</v>
      </c>
      <c r="B258" s="30"/>
      <c r="C258" s="30" t="s">
        <v>1183</v>
      </c>
      <c r="D258" s="41">
        <v>-1209000</v>
      </c>
      <c r="E258" s="23">
        <v>-1789.92</v>
      </c>
      <c r="F258" s="24">
        <v>-2.2000000000000001E-3</v>
      </c>
      <c r="G258" s="15"/>
    </row>
    <row r="259" spans="1:7" x14ac:dyDescent="0.25">
      <c r="A259" s="12" t="s">
        <v>1610</v>
      </c>
      <c r="B259" s="30"/>
      <c r="C259" s="30" t="s">
        <v>1202</v>
      </c>
      <c r="D259" s="41">
        <v>-241800</v>
      </c>
      <c r="E259" s="23">
        <v>-1891.48</v>
      </c>
      <c r="F259" s="24">
        <v>-2.3249999999999998E-3</v>
      </c>
      <c r="G259" s="15"/>
    </row>
    <row r="260" spans="1:7" x14ac:dyDescent="0.25">
      <c r="A260" s="12" t="s">
        <v>1611</v>
      </c>
      <c r="B260" s="30"/>
      <c r="C260" s="30" t="s">
        <v>1164</v>
      </c>
      <c r="D260" s="41">
        <v>-770000</v>
      </c>
      <c r="E260" s="23">
        <v>-1950.03</v>
      </c>
      <c r="F260" s="24">
        <v>-2.3969999999999998E-3</v>
      </c>
      <c r="G260" s="15"/>
    </row>
    <row r="261" spans="1:7" x14ac:dyDescent="0.25">
      <c r="A261" s="12" t="s">
        <v>1612</v>
      </c>
      <c r="B261" s="30"/>
      <c r="C261" s="30" t="s">
        <v>1161</v>
      </c>
      <c r="D261" s="41">
        <v>-183750</v>
      </c>
      <c r="E261" s="23">
        <v>-1975.5</v>
      </c>
      <c r="F261" s="24">
        <v>-2.428E-3</v>
      </c>
      <c r="G261" s="15"/>
    </row>
    <row r="262" spans="1:7" x14ac:dyDescent="0.25">
      <c r="A262" s="12" t="s">
        <v>1613</v>
      </c>
      <c r="B262" s="30"/>
      <c r="C262" s="30" t="s">
        <v>1175</v>
      </c>
      <c r="D262" s="41">
        <v>-1452000</v>
      </c>
      <c r="E262" s="23">
        <v>-1982.71</v>
      </c>
      <c r="F262" s="24">
        <v>-2.4369999999999999E-3</v>
      </c>
      <c r="G262" s="15"/>
    </row>
    <row r="263" spans="1:7" x14ac:dyDescent="0.25">
      <c r="A263" s="12" t="s">
        <v>1614</v>
      </c>
      <c r="B263" s="30"/>
      <c r="C263" s="30" t="s">
        <v>1263</v>
      </c>
      <c r="D263" s="41">
        <v>-91107</v>
      </c>
      <c r="E263" s="23">
        <v>-1986.77</v>
      </c>
      <c r="F263" s="24">
        <v>-2.4420000000000002E-3</v>
      </c>
      <c r="G263" s="15"/>
    </row>
    <row r="264" spans="1:7" x14ac:dyDescent="0.25">
      <c r="A264" s="12" t="s">
        <v>1615</v>
      </c>
      <c r="B264" s="30"/>
      <c r="C264" s="30" t="s">
        <v>1202</v>
      </c>
      <c r="D264" s="41">
        <v>-29000</v>
      </c>
      <c r="E264" s="23">
        <v>-2004.54</v>
      </c>
      <c r="F264" s="24">
        <v>-2.464E-3</v>
      </c>
      <c r="G264" s="15"/>
    </row>
    <row r="265" spans="1:7" x14ac:dyDescent="0.25">
      <c r="A265" s="12" t="s">
        <v>1616</v>
      </c>
      <c r="B265" s="30"/>
      <c r="C265" s="30" t="s">
        <v>1230</v>
      </c>
      <c r="D265" s="41">
        <v>-121450</v>
      </c>
      <c r="E265" s="23">
        <v>-2018.32</v>
      </c>
      <c r="F265" s="24">
        <v>-2.4810000000000001E-3</v>
      </c>
      <c r="G265" s="15"/>
    </row>
    <row r="266" spans="1:7" x14ac:dyDescent="0.25">
      <c r="A266" s="12" t="s">
        <v>1617</v>
      </c>
      <c r="B266" s="30"/>
      <c r="C266" s="30" t="s">
        <v>1326</v>
      </c>
      <c r="D266" s="41">
        <v>-170500</v>
      </c>
      <c r="E266" s="23">
        <v>-2116.08</v>
      </c>
      <c r="F266" s="24">
        <v>-2.601E-3</v>
      </c>
      <c r="G266" s="15"/>
    </row>
    <row r="267" spans="1:7" x14ac:dyDescent="0.25">
      <c r="A267" s="12" t="s">
        <v>1618</v>
      </c>
      <c r="B267" s="30"/>
      <c r="C267" s="30" t="s">
        <v>1161</v>
      </c>
      <c r="D267" s="41">
        <v>-138500</v>
      </c>
      <c r="E267" s="23">
        <v>-2141.63</v>
      </c>
      <c r="F267" s="24">
        <v>-2.6319999999999998E-3</v>
      </c>
      <c r="G267" s="15"/>
    </row>
    <row r="268" spans="1:7" x14ac:dyDescent="0.25">
      <c r="A268" s="12" t="s">
        <v>1619</v>
      </c>
      <c r="B268" s="30"/>
      <c r="C268" s="30" t="s">
        <v>1263</v>
      </c>
      <c r="D268" s="41">
        <v>-823600</v>
      </c>
      <c r="E268" s="23">
        <v>-2168.54</v>
      </c>
      <c r="F268" s="24">
        <v>-2.6649999999999998E-3</v>
      </c>
      <c r="G268" s="15"/>
    </row>
    <row r="269" spans="1:7" x14ac:dyDescent="0.25">
      <c r="A269" s="12" t="s">
        <v>1620</v>
      </c>
      <c r="B269" s="30"/>
      <c r="C269" s="30" t="s">
        <v>1178</v>
      </c>
      <c r="D269" s="41">
        <v>-1162800</v>
      </c>
      <c r="E269" s="23">
        <v>-2169.7800000000002</v>
      </c>
      <c r="F269" s="24">
        <v>-2.6670000000000001E-3</v>
      </c>
      <c r="G269" s="15"/>
    </row>
    <row r="270" spans="1:7" x14ac:dyDescent="0.25">
      <c r="A270" s="12" t="s">
        <v>1621</v>
      </c>
      <c r="B270" s="30"/>
      <c r="C270" s="30" t="s">
        <v>1337</v>
      </c>
      <c r="D270" s="41">
        <v>-95100</v>
      </c>
      <c r="E270" s="23">
        <v>-2201.71</v>
      </c>
      <c r="F270" s="24">
        <v>-2.7060000000000001E-3</v>
      </c>
      <c r="G270" s="15"/>
    </row>
    <row r="271" spans="1:7" x14ac:dyDescent="0.25">
      <c r="A271" s="12" t="s">
        <v>1622</v>
      </c>
      <c r="B271" s="30"/>
      <c r="C271" s="30" t="s">
        <v>1161</v>
      </c>
      <c r="D271" s="41">
        <v>-1545000</v>
      </c>
      <c r="E271" s="23">
        <v>-2247.98</v>
      </c>
      <c r="F271" s="24">
        <v>-2.7629999999999998E-3</v>
      </c>
      <c r="G271" s="15"/>
    </row>
    <row r="272" spans="1:7" x14ac:dyDescent="0.25">
      <c r="A272" s="12" t="s">
        <v>1623</v>
      </c>
      <c r="B272" s="30"/>
      <c r="C272" s="30" t="s">
        <v>1337</v>
      </c>
      <c r="D272" s="41">
        <v>-341000</v>
      </c>
      <c r="E272" s="23">
        <v>-2258.61</v>
      </c>
      <c r="F272" s="24">
        <v>-2.7759999999999998E-3</v>
      </c>
      <c r="G272" s="15"/>
    </row>
    <row r="273" spans="1:7" x14ac:dyDescent="0.25">
      <c r="A273" s="12" t="s">
        <v>1624</v>
      </c>
      <c r="B273" s="30"/>
      <c r="C273" s="30" t="s">
        <v>1161</v>
      </c>
      <c r="D273" s="41">
        <v>-365000</v>
      </c>
      <c r="E273" s="23">
        <v>-2340.02</v>
      </c>
      <c r="F273" s="24">
        <v>-2.8760000000000001E-3</v>
      </c>
      <c r="G273" s="15"/>
    </row>
    <row r="274" spans="1:7" x14ac:dyDescent="0.25">
      <c r="A274" s="12" t="s">
        <v>1625</v>
      </c>
      <c r="B274" s="30"/>
      <c r="C274" s="30" t="s">
        <v>1301</v>
      </c>
      <c r="D274" s="41">
        <v>-76000</v>
      </c>
      <c r="E274" s="23">
        <v>-2357.98</v>
      </c>
      <c r="F274" s="24">
        <v>-2.898E-3</v>
      </c>
      <c r="G274" s="15"/>
    </row>
    <row r="275" spans="1:7" x14ac:dyDescent="0.25">
      <c r="A275" s="12" t="s">
        <v>1626</v>
      </c>
      <c r="B275" s="30"/>
      <c r="C275" s="30" t="s">
        <v>1278</v>
      </c>
      <c r="D275" s="41">
        <v>-182500</v>
      </c>
      <c r="E275" s="23">
        <v>-2372.5</v>
      </c>
      <c r="F275" s="24">
        <v>-2.9160000000000002E-3</v>
      </c>
      <c r="G275" s="15"/>
    </row>
    <row r="276" spans="1:7" x14ac:dyDescent="0.25">
      <c r="A276" s="12" t="s">
        <v>1627</v>
      </c>
      <c r="B276" s="30"/>
      <c r="C276" s="30" t="s">
        <v>1213</v>
      </c>
      <c r="D276" s="41">
        <v>-624375</v>
      </c>
      <c r="E276" s="23">
        <v>-2451.61</v>
      </c>
      <c r="F276" s="24">
        <v>-3.0130000000000001E-3</v>
      </c>
      <c r="G276" s="15"/>
    </row>
    <row r="277" spans="1:7" x14ac:dyDescent="0.25">
      <c r="A277" s="12" t="s">
        <v>1628</v>
      </c>
      <c r="B277" s="30"/>
      <c r="C277" s="30" t="s">
        <v>1326</v>
      </c>
      <c r="D277" s="41">
        <v>-56700</v>
      </c>
      <c r="E277" s="23">
        <v>-2480.9699999999998</v>
      </c>
      <c r="F277" s="24">
        <v>-3.0490000000000001E-3</v>
      </c>
      <c r="G277" s="15"/>
    </row>
    <row r="278" spans="1:7" x14ac:dyDescent="0.25">
      <c r="A278" s="12" t="s">
        <v>1629</v>
      </c>
      <c r="B278" s="30"/>
      <c r="C278" s="30" t="s">
        <v>1283</v>
      </c>
      <c r="D278" s="41">
        <v>-72400</v>
      </c>
      <c r="E278" s="23">
        <v>-2483.65</v>
      </c>
      <c r="F278" s="24">
        <v>-3.0530000000000002E-3</v>
      </c>
      <c r="G278" s="15"/>
    </row>
    <row r="279" spans="1:7" x14ac:dyDescent="0.25">
      <c r="A279" s="12" t="s">
        <v>1630</v>
      </c>
      <c r="B279" s="30"/>
      <c r="C279" s="30" t="s">
        <v>1186</v>
      </c>
      <c r="D279" s="41">
        <v>-143000</v>
      </c>
      <c r="E279" s="23">
        <v>-2494.42</v>
      </c>
      <c r="F279" s="24">
        <v>-3.0660000000000001E-3</v>
      </c>
      <c r="G279" s="15"/>
    </row>
    <row r="280" spans="1:7" x14ac:dyDescent="0.25">
      <c r="A280" s="12" t="s">
        <v>1631</v>
      </c>
      <c r="B280" s="30"/>
      <c r="C280" s="30" t="s">
        <v>1319</v>
      </c>
      <c r="D280" s="41">
        <v>-102400</v>
      </c>
      <c r="E280" s="23">
        <v>-2575.56</v>
      </c>
      <c r="F280" s="24">
        <v>-3.166E-3</v>
      </c>
      <c r="G280" s="15"/>
    </row>
    <row r="281" spans="1:7" x14ac:dyDescent="0.25">
      <c r="A281" s="12" t="s">
        <v>1632</v>
      </c>
      <c r="B281" s="30"/>
      <c r="C281" s="30" t="s">
        <v>1278</v>
      </c>
      <c r="D281" s="41">
        <v>-43700</v>
      </c>
      <c r="E281" s="23">
        <v>-2623.9</v>
      </c>
      <c r="F281" s="24">
        <v>-3.225E-3</v>
      </c>
      <c r="G281" s="15"/>
    </row>
    <row r="282" spans="1:7" x14ac:dyDescent="0.25">
      <c r="A282" s="12" t="s">
        <v>1633</v>
      </c>
      <c r="B282" s="30"/>
      <c r="C282" s="30" t="s">
        <v>1278</v>
      </c>
      <c r="D282" s="41">
        <v>-181875</v>
      </c>
      <c r="E282" s="23">
        <v>-2717.58</v>
      </c>
      <c r="F282" s="24">
        <v>-3.3400000000000001E-3</v>
      </c>
      <c r="G282" s="15"/>
    </row>
    <row r="283" spans="1:7" x14ac:dyDescent="0.25">
      <c r="A283" s="12" t="s">
        <v>1634</v>
      </c>
      <c r="B283" s="30"/>
      <c r="C283" s="30" t="s">
        <v>1227</v>
      </c>
      <c r="D283" s="41">
        <v>-297250</v>
      </c>
      <c r="E283" s="23">
        <v>-2721.77</v>
      </c>
      <c r="F283" s="24">
        <v>-3.3449999999999999E-3</v>
      </c>
      <c r="G283" s="15"/>
    </row>
    <row r="284" spans="1:7" x14ac:dyDescent="0.25">
      <c r="A284" s="12" t="s">
        <v>1635</v>
      </c>
      <c r="B284" s="30"/>
      <c r="C284" s="30" t="s">
        <v>1310</v>
      </c>
      <c r="D284" s="41">
        <v>-513400</v>
      </c>
      <c r="E284" s="23">
        <v>-2783.91</v>
      </c>
      <c r="F284" s="24">
        <v>-3.4220000000000001E-3</v>
      </c>
      <c r="G284" s="15"/>
    </row>
    <row r="285" spans="1:7" x14ac:dyDescent="0.25">
      <c r="A285" s="12" t="s">
        <v>1636</v>
      </c>
      <c r="B285" s="30"/>
      <c r="C285" s="30" t="s">
        <v>1307</v>
      </c>
      <c r="D285" s="41">
        <v>-113100</v>
      </c>
      <c r="E285" s="23">
        <v>-2851.48</v>
      </c>
      <c r="F285" s="24">
        <v>-3.5049999999999999E-3</v>
      </c>
      <c r="G285" s="15"/>
    </row>
    <row r="286" spans="1:7" x14ac:dyDescent="0.25">
      <c r="A286" s="12" t="s">
        <v>1637</v>
      </c>
      <c r="B286" s="30"/>
      <c r="C286" s="30" t="s">
        <v>1304</v>
      </c>
      <c r="D286" s="41">
        <v>-97200</v>
      </c>
      <c r="E286" s="23">
        <v>-2898.16</v>
      </c>
      <c r="F286" s="24">
        <v>-3.5620000000000001E-3</v>
      </c>
      <c r="G286" s="15"/>
    </row>
    <row r="287" spans="1:7" x14ac:dyDescent="0.25">
      <c r="A287" s="12" t="s">
        <v>1638</v>
      </c>
      <c r="B287" s="30"/>
      <c r="C287" s="30" t="s">
        <v>1230</v>
      </c>
      <c r="D287" s="41">
        <v>-333450</v>
      </c>
      <c r="E287" s="23">
        <v>-2955.7</v>
      </c>
      <c r="F287" s="24">
        <v>-3.6329999999999999E-3</v>
      </c>
      <c r="G287" s="15"/>
    </row>
    <row r="288" spans="1:7" x14ac:dyDescent="0.25">
      <c r="A288" s="12" t="s">
        <v>1639</v>
      </c>
      <c r="B288" s="30"/>
      <c r="C288" s="30" t="s">
        <v>1301</v>
      </c>
      <c r="D288" s="41">
        <v>-1203800</v>
      </c>
      <c r="E288" s="23">
        <v>-2958.34</v>
      </c>
      <c r="F288" s="24">
        <v>-3.6359999999999999E-3</v>
      </c>
      <c r="G288" s="15"/>
    </row>
    <row r="289" spans="1:7" x14ac:dyDescent="0.25">
      <c r="A289" s="12" t="s">
        <v>1640</v>
      </c>
      <c r="B289" s="30"/>
      <c r="C289" s="30" t="s">
        <v>1199</v>
      </c>
      <c r="D289" s="41">
        <v>-520800</v>
      </c>
      <c r="E289" s="23">
        <v>-3031.58</v>
      </c>
      <c r="F289" s="24">
        <v>-3.7260000000000001E-3</v>
      </c>
      <c r="G289" s="15"/>
    </row>
    <row r="290" spans="1:7" x14ac:dyDescent="0.25">
      <c r="A290" s="12" t="s">
        <v>1641</v>
      </c>
      <c r="B290" s="30"/>
      <c r="C290" s="30" t="s">
        <v>1202</v>
      </c>
      <c r="D290" s="41">
        <v>-1128000</v>
      </c>
      <c r="E290" s="23">
        <v>-3279.66</v>
      </c>
      <c r="F290" s="24">
        <v>-4.0309999999999999E-3</v>
      </c>
      <c r="G290" s="15"/>
    </row>
    <row r="291" spans="1:7" x14ac:dyDescent="0.25">
      <c r="A291" s="12" t="s">
        <v>1642</v>
      </c>
      <c r="B291" s="30"/>
      <c r="C291" s="30" t="s">
        <v>1263</v>
      </c>
      <c r="D291" s="41">
        <v>-145250</v>
      </c>
      <c r="E291" s="23">
        <v>-3332.4</v>
      </c>
      <c r="F291" s="24">
        <v>-4.0959999999999998E-3</v>
      </c>
      <c r="G291" s="15"/>
    </row>
    <row r="292" spans="1:7" x14ac:dyDescent="0.25">
      <c r="A292" s="12" t="s">
        <v>1643</v>
      </c>
      <c r="B292" s="30"/>
      <c r="C292" s="30" t="s">
        <v>1202</v>
      </c>
      <c r="D292" s="41">
        <v>-366750</v>
      </c>
      <c r="E292" s="23">
        <v>-3374.65</v>
      </c>
      <c r="F292" s="24">
        <v>-4.1479999999999998E-3</v>
      </c>
      <c r="G292" s="15"/>
    </row>
    <row r="293" spans="1:7" x14ac:dyDescent="0.25">
      <c r="A293" s="12" t="s">
        <v>1644</v>
      </c>
      <c r="B293" s="30"/>
      <c r="C293" s="30" t="s">
        <v>1227</v>
      </c>
      <c r="D293" s="41">
        <v>-230350</v>
      </c>
      <c r="E293" s="23">
        <v>-3481.86</v>
      </c>
      <c r="F293" s="24">
        <v>-4.28E-3</v>
      </c>
      <c r="G293" s="15"/>
    </row>
    <row r="294" spans="1:7" x14ac:dyDescent="0.25">
      <c r="A294" s="12" t="s">
        <v>1645</v>
      </c>
      <c r="B294" s="30"/>
      <c r="C294" s="30" t="s">
        <v>1283</v>
      </c>
      <c r="D294" s="41">
        <v>-2392500</v>
      </c>
      <c r="E294" s="23">
        <v>-3528.94</v>
      </c>
      <c r="F294" s="24">
        <v>-4.3379999999999998E-3</v>
      </c>
      <c r="G294" s="15"/>
    </row>
    <row r="295" spans="1:7" x14ac:dyDescent="0.25">
      <c r="A295" s="12" t="s">
        <v>1646</v>
      </c>
      <c r="B295" s="30"/>
      <c r="C295" s="30" t="s">
        <v>1286</v>
      </c>
      <c r="D295" s="41">
        <v>-194800</v>
      </c>
      <c r="E295" s="23">
        <v>-3537.76</v>
      </c>
      <c r="F295" s="24">
        <v>-4.3489999999999996E-3</v>
      </c>
      <c r="G295" s="15"/>
    </row>
    <row r="296" spans="1:7" x14ac:dyDescent="0.25">
      <c r="A296" s="12" t="s">
        <v>1647</v>
      </c>
      <c r="B296" s="30"/>
      <c r="C296" s="30" t="s">
        <v>1263</v>
      </c>
      <c r="D296" s="41">
        <v>-82000</v>
      </c>
      <c r="E296" s="23">
        <v>-3600.66</v>
      </c>
      <c r="F296" s="24">
        <v>-4.4260000000000002E-3</v>
      </c>
      <c r="G296" s="15"/>
    </row>
    <row r="297" spans="1:7" x14ac:dyDescent="0.25">
      <c r="A297" s="12" t="s">
        <v>1648</v>
      </c>
      <c r="B297" s="30"/>
      <c r="C297" s="30" t="s">
        <v>1278</v>
      </c>
      <c r="D297" s="41">
        <v>-347400</v>
      </c>
      <c r="E297" s="23">
        <v>-3812.37</v>
      </c>
      <c r="F297" s="24">
        <v>-4.6860000000000001E-3</v>
      </c>
      <c r="G297" s="15"/>
    </row>
    <row r="298" spans="1:7" x14ac:dyDescent="0.25">
      <c r="A298" s="12" t="s">
        <v>1649</v>
      </c>
      <c r="B298" s="30"/>
      <c r="C298" s="30" t="s">
        <v>1227</v>
      </c>
      <c r="D298" s="41">
        <v>-103600</v>
      </c>
      <c r="E298" s="23">
        <v>-3822.43</v>
      </c>
      <c r="F298" s="24">
        <v>-4.6979999999999999E-3</v>
      </c>
      <c r="G298" s="15"/>
    </row>
    <row r="299" spans="1:7" x14ac:dyDescent="0.25">
      <c r="A299" s="12" t="s">
        <v>1650</v>
      </c>
      <c r="B299" s="30"/>
      <c r="C299" s="30" t="s">
        <v>1161</v>
      </c>
      <c r="D299" s="41">
        <v>-1527500</v>
      </c>
      <c r="E299" s="23">
        <v>-3995.94</v>
      </c>
      <c r="F299" s="24">
        <v>-4.9119999999999997E-3</v>
      </c>
      <c r="G299" s="15"/>
    </row>
    <row r="300" spans="1:7" x14ac:dyDescent="0.25">
      <c r="A300" s="12" t="s">
        <v>1651</v>
      </c>
      <c r="B300" s="30"/>
      <c r="C300" s="30" t="s">
        <v>1260</v>
      </c>
      <c r="D300" s="41">
        <v>-633000</v>
      </c>
      <c r="E300" s="23">
        <v>-4170.5200000000004</v>
      </c>
      <c r="F300" s="24">
        <v>-5.1260000000000003E-3</v>
      </c>
      <c r="G300" s="15"/>
    </row>
    <row r="301" spans="1:7" x14ac:dyDescent="0.25">
      <c r="A301" s="12" t="s">
        <v>1652</v>
      </c>
      <c r="B301" s="30"/>
      <c r="C301" s="30" t="s">
        <v>1202</v>
      </c>
      <c r="D301" s="41">
        <v>-2274000</v>
      </c>
      <c r="E301" s="23">
        <v>-4201.22</v>
      </c>
      <c r="F301" s="24">
        <v>-5.1640000000000002E-3</v>
      </c>
      <c r="G301" s="15"/>
    </row>
    <row r="302" spans="1:7" x14ac:dyDescent="0.25">
      <c r="A302" s="12" t="s">
        <v>1653</v>
      </c>
      <c r="B302" s="30"/>
      <c r="C302" s="30" t="s">
        <v>1186</v>
      </c>
      <c r="D302" s="41">
        <v>-1880200</v>
      </c>
      <c r="E302" s="23">
        <v>-4207.8900000000003</v>
      </c>
      <c r="F302" s="24">
        <v>-5.1720000000000004E-3</v>
      </c>
      <c r="G302" s="15"/>
    </row>
    <row r="303" spans="1:7" x14ac:dyDescent="0.25">
      <c r="A303" s="12" t="s">
        <v>1654</v>
      </c>
      <c r="B303" s="30"/>
      <c r="C303" s="30" t="s">
        <v>1260</v>
      </c>
      <c r="D303" s="41">
        <v>-292633</v>
      </c>
      <c r="E303" s="23">
        <v>-4287.8100000000004</v>
      </c>
      <c r="F303" s="24">
        <v>-5.2709999999999996E-3</v>
      </c>
      <c r="G303" s="15"/>
    </row>
    <row r="304" spans="1:7" x14ac:dyDescent="0.25">
      <c r="A304" s="12" t="s">
        <v>1655</v>
      </c>
      <c r="B304" s="30"/>
      <c r="C304" s="30" t="s">
        <v>1263</v>
      </c>
      <c r="D304" s="41">
        <v>-452200</v>
      </c>
      <c r="E304" s="23">
        <v>-4622.84</v>
      </c>
      <c r="F304" s="24">
        <v>-5.6820000000000004E-3</v>
      </c>
      <c r="G304" s="15"/>
    </row>
    <row r="305" spans="1:7" x14ac:dyDescent="0.25">
      <c r="A305" s="12" t="s">
        <v>1656</v>
      </c>
      <c r="B305" s="30"/>
      <c r="C305" s="30" t="s">
        <v>1260</v>
      </c>
      <c r="D305" s="41">
        <v>-2745000</v>
      </c>
      <c r="E305" s="23">
        <v>-4783.16</v>
      </c>
      <c r="F305" s="24">
        <v>-5.8799999999999998E-3</v>
      </c>
      <c r="G305" s="15"/>
    </row>
    <row r="306" spans="1:7" x14ac:dyDescent="0.25">
      <c r="A306" s="12" t="s">
        <v>1657</v>
      </c>
      <c r="B306" s="30"/>
      <c r="C306" s="30" t="s">
        <v>1255</v>
      </c>
      <c r="D306" s="41">
        <v>-412000</v>
      </c>
      <c r="E306" s="23">
        <v>-4997.7700000000004</v>
      </c>
      <c r="F306" s="24">
        <v>-6.143E-3</v>
      </c>
      <c r="G306" s="15"/>
    </row>
    <row r="307" spans="1:7" x14ac:dyDescent="0.25">
      <c r="A307" s="12" t="s">
        <v>1658</v>
      </c>
      <c r="B307" s="30"/>
      <c r="C307" s="30" t="s">
        <v>1255</v>
      </c>
      <c r="D307" s="41">
        <v>-6457500</v>
      </c>
      <c r="E307" s="23">
        <v>-5075.6000000000004</v>
      </c>
      <c r="F307" s="24">
        <v>-6.2389999999999998E-3</v>
      </c>
      <c r="G307" s="15"/>
    </row>
    <row r="308" spans="1:7" x14ac:dyDescent="0.25">
      <c r="A308" s="12" t="s">
        <v>1659</v>
      </c>
      <c r="B308" s="30"/>
      <c r="C308" s="30" t="s">
        <v>1252</v>
      </c>
      <c r="D308" s="41">
        <v>-170500</v>
      </c>
      <c r="E308" s="23">
        <v>-5122.33</v>
      </c>
      <c r="F308" s="24">
        <v>-6.2960000000000004E-3</v>
      </c>
      <c r="G308" s="15"/>
    </row>
    <row r="309" spans="1:7" x14ac:dyDescent="0.25">
      <c r="A309" s="12" t="s">
        <v>1660</v>
      </c>
      <c r="B309" s="30"/>
      <c r="C309" s="30" t="s">
        <v>1230</v>
      </c>
      <c r="D309" s="41">
        <v>-53600</v>
      </c>
      <c r="E309" s="23">
        <v>-5497.7</v>
      </c>
      <c r="F309" s="24">
        <v>-6.7580000000000001E-3</v>
      </c>
      <c r="G309" s="15"/>
    </row>
    <row r="310" spans="1:7" x14ac:dyDescent="0.25">
      <c r="A310" s="12" t="s">
        <v>1661</v>
      </c>
      <c r="B310" s="30"/>
      <c r="C310" s="30" t="s">
        <v>1244</v>
      </c>
      <c r="D310" s="41">
        <v>-1297600</v>
      </c>
      <c r="E310" s="23">
        <v>-5682.19</v>
      </c>
      <c r="F310" s="24">
        <v>-6.9849999999999999E-3</v>
      </c>
      <c r="G310" s="15"/>
    </row>
    <row r="311" spans="1:7" x14ac:dyDescent="0.25">
      <c r="A311" s="12" t="s">
        <v>1662</v>
      </c>
      <c r="B311" s="30"/>
      <c r="C311" s="30" t="s">
        <v>1247</v>
      </c>
      <c r="D311" s="41">
        <v>-2083800</v>
      </c>
      <c r="E311" s="23">
        <v>-5751.29</v>
      </c>
      <c r="F311" s="24">
        <v>-7.0699999999999999E-3</v>
      </c>
      <c r="G311" s="15"/>
    </row>
    <row r="312" spans="1:7" x14ac:dyDescent="0.25">
      <c r="A312" s="12" t="s">
        <v>1663</v>
      </c>
      <c r="B312" s="30"/>
      <c r="C312" s="30" t="s">
        <v>1175</v>
      </c>
      <c r="D312" s="41">
        <v>-765000</v>
      </c>
      <c r="E312" s="23">
        <v>-5834.66</v>
      </c>
      <c r="F312" s="24">
        <v>-7.1720000000000004E-3</v>
      </c>
      <c r="G312" s="15"/>
    </row>
    <row r="313" spans="1:7" x14ac:dyDescent="0.25">
      <c r="A313" s="12" t="s">
        <v>1664</v>
      </c>
      <c r="B313" s="30"/>
      <c r="C313" s="30" t="s">
        <v>1202</v>
      </c>
      <c r="D313" s="41">
        <v>-1313625</v>
      </c>
      <c r="E313" s="23">
        <v>-5861.39</v>
      </c>
      <c r="F313" s="24">
        <v>-7.2049999999999996E-3</v>
      </c>
      <c r="G313" s="15"/>
    </row>
    <row r="314" spans="1:7" x14ac:dyDescent="0.25">
      <c r="A314" s="12" t="s">
        <v>1665</v>
      </c>
      <c r="B314" s="30"/>
      <c r="C314" s="30" t="s">
        <v>1161</v>
      </c>
      <c r="D314" s="41">
        <v>-4235000</v>
      </c>
      <c r="E314" s="23">
        <v>-6274.15</v>
      </c>
      <c r="F314" s="24">
        <v>-7.7120000000000001E-3</v>
      </c>
      <c r="G314" s="15"/>
    </row>
    <row r="315" spans="1:7" x14ac:dyDescent="0.25">
      <c r="A315" s="12" t="s">
        <v>1666</v>
      </c>
      <c r="B315" s="30"/>
      <c r="C315" s="30" t="s">
        <v>1235</v>
      </c>
      <c r="D315" s="41">
        <v>-3696600</v>
      </c>
      <c r="E315" s="23">
        <v>-6411.75</v>
      </c>
      <c r="F315" s="24">
        <v>-7.8820000000000001E-3</v>
      </c>
      <c r="G315" s="15"/>
    </row>
    <row r="316" spans="1:7" x14ac:dyDescent="0.25">
      <c r="A316" s="12" t="s">
        <v>1667</v>
      </c>
      <c r="B316" s="30"/>
      <c r="C316" s="30" t="s">
        <v>1183</v>
      </c>
      <c r="D316" s="41">
        <v>-1308600</v>
      </c>
      <c r="E316" s="23">
        <v>-6604.5</v>
      </c>
      <c r="F316" s="24">
        <v>-8.1189999999999995E-3</v>
      </c>
      <c r="G316" s="15"/>
    </row>
    <row r="317" spans="1:7" x14ac:dyDescent="0.25">
      <c r="A317" s="12" t="s">
        <v>1668</v>
      </c>
      <c r="B317" s="30"/>
      <c r="C317" s="30" t="s">
        <v>1230</v>
      </c>
      <c r="D317" s="41">
        <v>-338100</v>
      </c>
      <c r="E317" s="23">
        <v>-6798.01</v>
      </c>
      <c r="F317" s="24">
        <v>-8.3560000000000006E-3</v>
      </c>
      <c r="G317" s="15"/>
    </row>
    <row r="318" spans="1:7" x14ac:dyDescent="0.25">
      <c r="A318" s="12" t="s">
        <v>1669</v>
      </c>
      <c r="B318" s="30"/>
      <c r="C318" s="30" t="s">
        <v>1227</v>
      </c>
      <c r="D318" s="41">
        <v>-594000</v>
      </c>
      <c r="E318" s="23">
        <v>-6847.04</v>
      </c>
      <c r="F318" s="24">
        <v>-8.4169999999999991E-3</v>
      </c>
      <c r="G318" s="15"/>
    </row>
    <row r="319" spans="1:7" x14ac:dyDescent="0.25">
      <c r="A319" s="12" t="s">
        <v>1670</v>
      </c>
      <c r="B319" s="30"/>
      <c r="C319" s="30" t="s">
        <v>1196</v>
      </c>
      <c r="D319" s="41">
        <v>-1494000</v>
      </c>
      <c r="E319" s="23">
        <v>-7176.43</v>
      </c>
      <c r="F319" s="24">
        <v>-8.822E-3</v>
      </c>
      <c r="G319" s="15"/>
    </row>
    <row r="320" spans="1:7" x14ac:dyDescent="0.25">
      <c r="A320" s="12" t="s">
        <v>1671</v>
      </c>
      <c r="B320" s="30"/>
      <c r="C320" s="30" t="s">
        <v>1196</v>
      </c>
      <c r="D320" s="41">
        <v>-117900</v>
      </c>
      <c r="E320" s="23">
        <v>-7400.88</v>
      </c>
      <c r="F320" s="24">
        <v>-9.0980000000000002E-3</v>
      </c>
      <c r="G320" s="15"/>
    </row>
    <row r="321" spans="1:7" x14ac:dyDescent="0.25">
      <c r="A321" s="12" t="s">
        <v>1672</v>
      </c>
      <c r="B321" s="30"/>
      <c r="C321" s="30" t="s">
        <v>1222</v>
      </c>
      <c r="D321" s="41">
        <v>-752500</v>
      </c>
      <c r="E321" s="23">
        <v>-7412.5</v>
      </c>
      <c r="F321" s="24">
        <v>-9.1120000000000003E-3</v>
      </c>
      <c r="G321" s="15"/>
    </row>
    <row r="322" spans="1:7" x14ac:dyDescent="0.25">
      <c r="A322" s="12" t="s">
        <v>1673</v>
      </c>
      <c r="B322" s="30"/>
      <c r="C322" s="30" t="s">
        <v>1199</v>
      </c>
      <c r="D322" s="41">
        <v>-2597000</v>
      </c>
      <c r="E322" s="23">
        <v>-7563.76</v>
      </c>
      <c r="F322" s="24">
        <v>-9.2980000000000007E-3</v>
      </c>
      <c r="G322" s="15"/>
    </row>
    <row r="323" spans="1:7" x14ac:dyDescent="0.25">
      <c r="A323" s="12" t="s">
        <v>1674</v>
      </c>
      <c r="B323" s="30"/>
      <c r="C323" s="30" t="s">
        <v>1161</v>
      </c>
      <c r="D323" s="41">
        <v>-424400</v>
      </c>
      <c r="E323" s="23">
        <v>-7784.13</v>
      </c>
      <c r="F323" s="24">
        <v>-9.5689999999999994E-3</v>
      </c>
      <c r="G323" s="15"/>
    </row>
    <row r="324" spans="1:7" x14ac:dyDescent="0.25">
      <c r="A324" s="12" t="s">
        <v>1675</v>
      </c>
      <c r="B324" s="30"/>
      <c r="C324" s="30" t="s">
        <v>1213</v>
      </c>
      <c r="D324" s="41">
        <v>-2601000</v>
      </c>
      <c r="E324" s="23">
        <v>-8258.18</v>
      </c>
      <c r="F324" s="24">
        <v>-1.0151E-2</v>
      </c>
      <c r="G324" s="15"/>
    </row>
    <row r="325" spans="1:7" x14ac:dyDescent="0.25">
      <c r="A325" s="12" t="s">
        <v>1676</v>
      </c>
      <c r="B325" s="30"/>
      <c r="C325" s="30" t="s">
        <v>1210</v>
      </c>
      <c r="D325" s="41">
        <v>-1032900</v>
      </c>
      <c r="E325" s="23">
        <v>-8324.14</v>
      </c>
      <c r="F325" s="24">
        <v>-1.0233000000000001E-2</v>
      </c>
      <c r="G325" s="15"/>
    </row>
    <row r="326" spans="1:7" x14ac:dyDescent="0.25">
      <c r="A326" s="12" t="s">
        <v>1677</v>
      </c>
      <c r="B326" s="30"/>
      <c r="C326" s="30" t="s">
        <v>1183</v>
      </c>
      <c r="D326" s="41">
        <v>-1830600</v>
      </c>
      <c r="E326" s="23">
        <v>-8529.68</v>
      </c>
      <c r="F326" s="24">
        <v>-1.0485E-2</v>
      </c>
      <c r="G326" s="15"/>
    </row>
    <row r="327" spans="1:7" x14ac:dyDescent="0.25">
      <c r="A327" s="12" t="s">
        <v>1678</v>
      </c>
      <c r="B327" s="30"/>
      <c r="C327" s="30" t="s">
        <v>1199</v>
      </c>
      <c r="D327" s="41">
        <v>-5722500</v>
      </c>
      <c r="E327" s="23">
        <v>-8598.06</v>
      </c>
      <c r="F327" s="24">
        <v>-1.0569E-2</v>
      </c>
      <c r="G327" s="15"/>
    </row>
    <row r="328" spans="1:7" x14ac:dyDescent="0.25">
      <c r="A328" s="12" t="s">
        <v>1679</v>
      </c>
      <c r="B328" s="30"/>
      <c r="C328" s="30" t="s">
        <v>1205</v>
      </c>
      <c r="D328" s="41">
        <v>-2127300</v>
      </c>
      <c r="E328" s="23">
        <v>-8635.77</v>
      </c>
      <c r="F328" s="24">
        <v>-1.0616E-2</v>
      </c>
      <c r="G328" s="15"/>
    </row>
    <row r="329" spans="1:7" x14ac:dyDescent="0.25">
      <c r="A329" s="12" t="s">
        <v>1680</v>
      </c>
      <c r="B329" s="30"/>
      <c r="C329" s="30" t="s">
        <v>1202</v>
      </c>
      <c r="D329" s="41">
        <v>-1764000</v>
      </c>
      <c r="E329" s="23">
        <v>-8840.2900000000009</v>
      </c>
      <c r="F329" s="24">
        <v>-1.0867E-2</v>
      </c>
      <c r="G329" s="15"/>
    </row>
    <row r="330" spans="1:7" x14ac:dyDescent="0.25">
      <c r="A330" s="12" t="s">
        <v>1681</v>
      </c>
      <c r="B330" s="30"/>
      <c r="C330" s="30" t="s">
        <v>1196</v>
      </c>
      <c r="D330" s="41">
        <v>-240800</v>
      </c>
      <c r="E330" s="23">
        <v>-9235.64</v>
      </c>
      <c r="F330" s="24">
        <v>-1.1353E-2</v>
      </c>
      <c r="G330" s="15"/>
    </row>
    <row r="331" spans="1:7" x14ac:dyDescent="0.25">
      <c r="A331" s="12" t="s">
        <v>1682</v>
      </c>
      <c r="B331" s="30"/>
      <c r="C331" s="30" t="s">
        <v>1193</v>
      </c>
      <c r="D331" s="41">
        <v>-4437000</v>
      </c>
      <c r="E331" s="23">
        <v>-9796.9</v>
      </c>
      <c r="F331" s="24">
        <v>-1.2043E-2</v>
      </c>
      <c r="G331" s="15"/>
    </row>
    <row r="332" spans="1:7" x14ac:dyDescent="0.25">
      <c r="A332" s="12" t="s">
        <v>1683</v>
      </c>
      <c r="B332" s="30"/>
      <c r="C332" s="30" t="s">
        <v>1161</v>
      </c>
      <c r="D332" s="41">
        <v>-4570000</v>
      </c>
      <c r="E332" s="23">
        <v>-10515.57</v>
      </c>
      <c r="F332" s="24">
        <v>-1.2926999999999999E-2</v>
      </c>
      <c r="G332" s="15"/>
    </row>
    <row r="333" spans="1:7" x14ac:dyDescent="0.25">
      <c r="A333" s="12" t="s">
        <v>1684</v>
      </c>
      <c r="B333" s="30"/>
      <c r="C333" s="30" t="s">
        <v>1161</v>
      </c>
      <c r="D333" s="41">
        <v>-1684500</v>
      </c>
      <c r="E333" s="23">
        <v>-10875.97</v>
      </c>
      <c r="F333" s="24">
        <v>-1.337E-2</v>
      </c>
      <c r="G333" s="15"/>
    </row>
    <row r="334" spans="1:7" x14ac:dyDescent="0.25">
      <c r="A334" s="12" t="s">
        <v>1685</v>
      </c>
      <c r="B334" s="30"/>
      <c r="C334" s="30" t="s">
        <v>1186</v>
      </c>
      <c r="D334" s="41">
        <v>-86560000</v>
      </c>
      <c r="E334" s="23">
        <v>-12551.2</v>
      </c>
      <c r="F334" s="24">
        <v>-1.5429E-2</v>
      </c>
      <c r="G334" s="15"/>
    </row>
    <row r="335" spans="1:7" x14ac:dyDescent="0.25">
      <c r="A335" s="12" t="s">
        <v>1686</v>
      </c>
      <c r="B335" s="30"/>
      <c r="C335" s="30" t="s">
        <v>1183</v>
      </c>
      <c r="D335" s="41">
        <v>-463000</v>
      </c>
      <c r="E335" s="23">
        <v>-13299.91</v>
      </c>
      <c r="F335" s="24">
        <v>-1.6348999999999999E-2</v>
      </c>
      <c r="G335" s="15"/>
    </row>
    <row r="336" spans="1:7" x14ac:dyDescent="0.25">
      <c r="A336" s="12" t="s">
        <v>1687</v>
      </c>
      <c r="B336" s="30"/>
      <c r="C336" s="30" t="s">
        <v>1161</v>
      </c>
      <c r="D336" s="41">
        <v>-11832000</v>
      </c>
      <c r="E336" s="23">
        <v>-13600.88</v>
      </c>
      <c r="F336" s="24">
        <v>-1.6719000000000001E-2</v>
      </c>
      <c r="G336" s="15"/>
    </row>
    <row r="337" spans="1:7" x14ac:dyDescent="0.25">
      <c r="A337" s="12" t="s">
        <v>1688</v>
      </c>
      <c r="B337" s="30"/>
      <c r="C337" s="30" t="s">
        <v>1178</v>
      </c>
      <c r="D337" s="41">
        <v>-468900</v>
      </c>
      <c r="E337" s="23">
        <v>-14156.56</v>
      </c>
      <c r="F337" s="24">
        <v>-1.7402000000000001E-2</v>
      </c>
      <c r="G337" s="15"/>
    </row>
    <row r="338" spans="1:7" x14ac:dyDescent="0.25">
      <c r="A338" s="12" t="s">
        <v>1689</v>
      </c>
      <c r="B338" s="30"/>
      <c r="C338" s="30" t="s">
        <v>1175</v>
      </c>
      <c r="D338" s="41">
        <v>-13000000</v>
      </c>
      <c r="E338" s="23">
        <v>-16048.5</v>
      </c>
      <c r="F338" s="24">
        <v>-1.9727999999999999E-2</v>
      </c>
      <c r="G338" s="15"/>
    </row>
    <row r="339" spans="1:7" x14ac:dyDescent="0.25">
      <c r="A339" s="12" t="s">
        <v>1690</v>
      </c>
      <c r="B339" s="30"/>
      <c r="C339" s="30" t="s">
        <v>1161</v>
      </c>
      <c r="D339" s="41">
        <v>-7490925</v>
      </c>
      <c r="E339" s="23">
        <v>-18701.09</v>
      </c>
      <c r="F339" s="24">
        <v>-2.2988999999999999E-2</v>
      </c>
      <c r="G339" s="15"/>
    </row>
    <row r="340" spans="1:7" x14ac:dyDescent="0.25">
      <c r="A340" s="12" t="s">
        <v>1691</v>
      </c>
      <c r="B340" s="30"/>
      <c r="C340" s="30" t="s">
        <v>1170</v>
      </c>
      <c r="D340" s="41">
        <v>-10237500</v>
      </c>
      <c r="E340" s="23">
        <v>-23525.78</v>
      </c>
      <c r="F340" s="24">
        <v>-2.8920000000000001E-2</v>
      </c>
      <c r="G340" s="15"/>
    </row>
    <row r="341" spans="1:7" x14ac:dyDescent="0.25">
      <c r="A341" s="12" t="s">
        <v>1692</v>
      </c>
      <c r="B341" s="30"/>
      <c r="C341" s="30" t="s">
        <v>1167</v>
      </c>
      <c r="D341" s="41">
        <v>-753000</v>
      </c>
      <c r="E341" s="23">
        <v>-23786.52</v>
      </c>
      <c r="F341" s="24">
        <v>-2.9241E-2</v>
      </c>
      <c r="G341" s="15"/>
    </row>
    <row r="342" spans="1:7" x14ac:dyDescent="0.25">
      <c r="A342" s="12" t="s">
        <v>1693</v>
      </c>
      <c r="B342" s="30"/>
      <c r="C342" s="30" t="s">
        <v>1164</v>
      </c>
      <c r="D342" s="41">
        <v>-13047650</v>
      </c>
      <c r="E342" s="23">
        <v>-32906.17</v>
      </c>
      <c r="F342" s="24">
        <v>-4.0452000000000002E-2</v>
      </c>
      <c r="G342" s="15"/>
    </row>
    <row r="343" spans="1:7" x14ac:dyDescent="0.25">
      <c r="A343" s="12" t="s">
        <v>1694</v>
      </c>
      <c r="B343" s="30"/>
      <c r="C343" s="30" t="s">
        <v>1161</v>
      </c>
      <c r="D343" s="41">
        <v>-2730750</v>
      </c>
      <c r="E343" s="23">
        <v>-40204.83</v>
      </c>
      <c r="F343" s="24">
        <v>-4.9424000000000003E-2</v>
      </c>
      <c r="G343" s="15"/>
    </row>
    <row r="344" spans="1:7" x14ac:dyDescent="0.25">
      <c r="A344" s="16" t="s">
        <v>124</v>
      </c>
      <c r="B344" s="31"/>
      <c r="C344" s="31"/>
      <c r="D344" s="17"/>
      <c r="E344" s="42">
        <v>-617852.38</v>
      </c>
      <c r="F344" s="43">
        <v>-0.75945499999999999</v>
      </c>
      <c r="G344" s="20"/>
    </row>
    <row r="345" spans="1:7" x14ac:dyDescent="0.25">
      <c r="A345" s="12"/>
      <c r="B345" s="30"/>
      <c r="C345" s="30"/>
      <c r="D345" s="13"/>
      <c r="E345" s="14"/>
      <c r="F345" s="15"/>
      <c r="G345" s="15"/>
    </row>
    <row r="346" spans="1:7" x14ac:dyDescent="0.25">
      <c r="A346" s="12"/>
      <c r="B346" s="30"/>
      <c r="C346" s="30"/>
      <c r="D346" s="13"/>
      <c r="E346" s="14"/>
      <c r="F346" s="15"/>
      <c r="G346" s="15"/>
    </row>
    <row r="347" spans="1:7" x14ac:dyDescent="0.25">
      <c r="A347" s="12"/>
      <c r="B347" s="30"/>
      <c r="C347" s="30"/>
      <c r="D347" s="13"/>
      <c r="E347" s="14"/>
      <c r="F347" s="15"/>
      <c r="G347" s="15"/>
    </row>
    <row r="348" spans="1:7" x14ac:dyDescent="0.25">
      <c r="A348" s="21" t="s">
        <v>157</v>
      </c>
      <c r="B348" s="32"/>
      <c r="C348" s="32"/>
      <c r="D348" s="22"/>
      <c r="E348" s="44">
        <v>-617852.38</v>
      </c>
      <c r="F348" s="45">
        <v>-0.75945499999999999</v>
      </c>
      <c r="G348" s="20"/>
    </row>
    <row r="349" spans="1:7" x14ac:dyDescent="0.25">
      <c r="A349" s="12"/>
      <c r="B349" s="30"/>
      <c r="C349" s="30"/>
      <c r="D349" s="13"/>
      <c r="E349" s="14"/>
      <c r="F349" s="15"/>
      <c r="G349" s="15"/>
    </row>
    <row r="350" spans="1:7" x14ac:dyDescent="0.25">
      <c r="A350" s="16" t="s">
        <v>210</v>
      </c>
      <c r="B350" s="30"/>
      <c r="C350" s="30"/>
      <c r="D350" s="13"/>
      <c r="E350" s="14"/>
      <c r="F350" s="15"/>
      <c r="G350" s="15"/>
    </row>
    <row r="351" spans="1:7" x14ac:dyDescent="0.25">
      <c r="A351" s="16" t="s">
        <v>211</v>
      </c>
      <c r="B351" s="30"/>
      <c r="C351" s="30"/>
      <c r="D351" s="13"/>
      <c r="E351" s="14"/>
      <c r="F351" s="15"/>
      <c r="G351" s="15"/>
    </row>
    <row r="352" spans="1:7" x14ac:dyDescent="0.25">
      <c r="A352" s="12" t="s">
        <v>1695</v>
      </c>
      <c r="B352" s="30" t="s">
        <v>1696</v>
      </c>
      <c r="C352" s="30" t="s">
        <v>217</v>
      </c>
      <c r="D352" s="13">
        <v>10000000</v>
      </c>
      <c r="E352" s="14">
        <v>9751.31</v>
      </c>
      <c r="F352" s="15">
        <v>1.2E-2</v>
      </c>
      <c r="G352" s="15">
        <v>7.9196000000000003E-2</v>
      </c>
    </row>
    <row r="353" spans="1:7" x14ac:dyDescent="0.25">
      <c r="A353" s="16" t="s">
        <v>124</v>
      </c>
      <c r="B353" s="31"/>
      <c r="C353" s="31"/>
      <c r="D353" s="17"/>
      <c r="E353" s="37">
        <v>9751.31</v>
      </c>
      <c r="F353" s="38">
        <v>1.2E-2</v>
      </c>
      <c r="G353" s="20"/>
    </row>
    <row r="354" spans="1:7" x14ac:dyDescent="0.25">
      <c r="A354" s="12"/>
      <c r="B354" s="30"/>
      <c r="C354" s="30"/>
      <c r="D354" s="13"/>
      <c r="E354" s="14"/>
      <c r="F354" s="15"/>
      <c r="G354" s="15"/>
    </row>
    <row r="355" spans="1:7" x14ac:dyDescent="0.25">
      <c r="A355" s="16" t="s">
        <v>437</v>
      </c>
      <c r="B355" s="30"/>
      <c r="C355" s="30"/>
      <c r="D355" s="13"/>
      <c r="E355" s="14"/>
      <c r="F355" s="15"/>
      <c r="G355" s="15"/>
    </row>
    <row r="356" spans="1:7" x14ac:dyDescent="0.25">
      <c r="A356" s="12" t="s">
        <v>1697</v>
      </c>
      <c r="B356" s="30" t="s">
        <v>1698</v>
      </c>
      <c r="C356" s="30" t="s">
        <v>123</v>
      </c>
      <c r="D356" s="13">
        <v>15000000</v>
      </c>
      <c r="E356" s="14">
        <v>14972.43</v>
      </c>
      <c r="F356" s="15">
        <v>1.84E-2</v>
      </c>
      <c r="G356" s="15">
        <v>7.2893033829999995E-2</v>
      </c>
    </row>
    <row r="357" spans="1:7" x14ac:dyDescent="0.25">
      <c r="A357" s="16" t="s">
        <v>124</v>
      </c>
      <c r="B357" s="31"/>
      <c r="C357" s="31"/>
      <c r="D357" s="17"/>
      <c r="E357" s="37">
        <v>14972.43</v>
      </c>
      <c r="F357" s="38">
        <v>1.84E-2</v>
      </c>
      <c r="G357" s="20"/>
    </row>
    <row r="358" spans="1:7" x14ac:dyDescent="0.25">
      <c r="A358" s="12"/>
      <c r="B358" s="30"/>
      <c r="C358" s="30"/>
      <c r="D358" s="13"/>
      <c r="E358" s="14"/>
      <c r="F358" s="15"/>
      <c r="G358" s="15"/>
    </row>
    <row r="359" spans="1:7" x14ac:dyDescent="0.25">
      <c r="A359" s="16" t="s">
        <v>291</v>
      </c>
      <c r="B359" s="30"/>
      <c r="C359" s="30"/>
      <c r="D359" s="13"/>
      <c r="E359" s="14"/>
      <c r="F359" s="15"/>
      <c r="G359" s="15"/>
    </row>
    <row r="360" spans="1:7" x14ac:dyDescent="0.25">
      <c r="A360" s="16" t="s">
        <v>124</v>
      </c>
      <c r="B360" s="30"/>
      <c r="C360" s="30"/>
      <c r="D360" s="13"/>
      <c r="E360" s="39" t="s">
        <v>118</v>
      </c>
      <c r="F360" s="40" t="s">
        <v>118</v>
      </c>
      <c r="G360" s="15"/>
    </row>
    <row r="361" spans="1:7" x14ac:dyDescent="0.25">
      <c r="A361" s="12"/>
      <c r="B361" s="30"/>
      <c r="C361" s="30"/>
      <c r="D361" s="13"/>
      <c r="E361" s="14"/>
      <c r="F361" s="15"/>
      <c r="G361" s="15"/>
    </row>
    <row r="362" spans="1:7" x14ac:dyDescent="0.25">
      <c r="A362" s="16" t="s">
        <v>292</v>
      </c>
      <c r="B362" s="30"/>
      <c r="C362" s="30"/>
      <c r="D362" s="13"/>
      <c r="E362" s="14"/>
      <c r="F362" s="15"/>
      <c r="G362" s="15"/>
    </row>
    <row r="363" spans="1:7" x14ac:dyDescent="0.25">
      <c r="A363" s="16" t="s">
        <v>124</v>
      </c>
      <c r="B363" s="30"/>
      <c r="C363" s="30"/>
      <c r="D363" s="13"/>
      <c r="E363" s="39" t="s">
        <v>118</v>
      </c>
      <c r="F363" s="40" t="s">
        <v>118</v>
      </c>
      <c r="G363" s="15"/>
    </row>
    <row r="364" spans="1:7" x14ac:dyDescent="0.25">
      <c r="A364" s="12"/>
      <c r="B364" s="30"/>
      <c r="C364" s="30"/>
      <c r="D364" s="13"/>
      <c r="E364" s="14"/>
      <c r="F364" s="15"/>
      <c r="G364" s="15"/>
    </row>
    <row r="365" spans="1:7" x14ac:dyDescent="0.25">
      <c r="A365" s="21" t="s">
        <v>157</v>
      </c>
      <c r="B365" s="32"/>
      <c r="C365" s="32"/>
      <c r="D365" s="22"/>
      <c r="E365" s="18">
        <v>24723.74</v>
      </c>
      <c r="F365" s="19">
        <v>3.04E-2</v>
      </c>
      <c r="G365" s="20"/>
    </row>
    <row r="366" spans="1:7" x14ac:dyDescent="0.25">
      <c r="A366" s="12"/>
      <c r="B366" s="30"/>
      <c r="C366" s="30"/>
      <c r="D366" s="13"/>
      <c r="E366" s="14"/>
      <c r="F366" s="15"/>
      <c r="G366" s="15"/>
    </row>
    <row r="367" spans="1:7" x14ac:dyDescent="0.25">
      <c r="A367" s="16" t="s">
        <v>119</v>
      </c>
      <c r="B367" s="30"/>
      <c r="C367" s="30"/>
      <c r="D367" s="13"/>
      <c r="E367" s="14"/>
      <c r="F367" s="15"/>
      <c r="G367" s="15"/>
    </row>
    <row r="368" spans="1:7" x14ac:dyDescent="0.25">
      <c r="A368" s="12"/>
      <c r="B368" s="30"/>
      <c r="C368" s="30"/>
      <c r="D368" s="13"/>
      <c r="E368" s="14"/>
      <c r="F368" s="15"/>
      <c r="G368" s="15"/>
    </row>
    <row r="369" spans="1:7" x14ac:dyDescent="0.25">
      <c r="A369" s="16" t="s">
        <v>120</v>
      </c>
      <c r="B369" s="30"/>
      <c r="C369" s="30"/>
      <c r="D369" s="13"/>
      <c r="E369" s="14"/>
      <c r="F369" s="15"/>
      <c r="G369" s="15"/>
    </row>
    <row r="370" spans="1:7" x14ac:dyDescent="0.25">
      <c r="A370" s="12" t="s">
        <v>1699</v>
      </c>
      <c r="B370" s="30" t="s">
        <v>1700</v>
      </c>
      <c r="C370" s="30" t="s">
        <v>123</v>
      </c>
      <c r="D370" s="13">
        <v>15500000</v>
      </c>
      <c r="E370" s="14">
        <v>14676.07</v>
      </c>
      <c r="F370" s="15">
        <v>1.7999999999999999E-2</v>
      </c>
      <c r="G370" s="15">
        <v>7.1399000000000004E-2</v>
      </c>
    </row>
    <row r="371" spans="1:7" x14ac:dyDescent="0.25">
      <c r="A371" s="12" t="s">
        <v>1701</v>
      </c>
      <c r="B371" s="30" t="s">
        <v>1702</v>
      </c>
      <c r="C371" s="30" t="s">
        <v>123</v>
      </c>
      <c r="D371" s="13">
        <v>12500000</v>
      </c>
      <c r="E371" s="14">
        <v>12435.28</v>
      </c>
      <c r="F371" s="15">
        <v>1.5299999999999999E-2</v>
      </c>
      <c r="G371" s="15">
        <v>6.7849999999999994E-2</v>
      </c>
    </row>
    <row r="372" spans="1:7" x14ac:dyDescent="0.25">
      <c r="A372" s="12" t="s">
        <v>1703</v>
      </c>
      <c r="B372" s="30" t="s">
        <v>1704</v>
      </c>
      <c r="C372" s="30" t="s">
        <v>123</v>
      </c>
      <c r="D372" s="13">
        <v>10000000</v>
      </c>
      <c r="E372" s="14">
        <v>9921.9500000000007</v>
      </c>
      <c r="F372" s="15">
        <v>1.2200000000000001E-2</v>
      </c>
      <c r="G372" s="15">
        <v>6.8362999999999993E-2</v>
      </c>
    </row>
    <row r="373" spans="1:7" x14ac:dyDescent="0.25">
      <c r="A373" s="12" t="s">
        <v>1705</v>
      </c>
      <c r="B373" s="30" t="s">
        <v>1706</v>
      </c>
      <c r="C373" s="30" t="s">
        <v>123</v>
      </c>
      <c r="D373" s="13">
        <v>10000000</v>
      </c>
      <c r="E373" s="14">
        <v>9443.9500000000007</v>
      </c>
      <c r="F373" s="15">
        <v>1.1599999999999999E-2</v>
      </c>
      <c r="G373" s="15">
        <v>7.1399000000000004E-2</v>
      </c>
    </row>
    <row r="374" spans="1:7" x14ac:dyDescent="0.25">
      <c r="A374" s="12" t="s">
        <v>1707</v>
      </c>
      <c r="B374" s="30" t="s">
        <v>1708</v>
      </c>
      <c r="C374" s="30" t="s">
        <v>123</v>
      </c>
      <c r="D374" s="13">
        <v>5000000</v>
      </c>
      <c r="E374" s="14">
        <v>4987.05</v>
      </c>
      <c r="F374" s="15">
        <v>6.1000000000000004E-3</v>
      </c>
      <c r="G374" s="15">
        <v>6.7739999999999995E-2</v>
      </c>
    </row>
    <row r="375" spans="1:7" x14ac:dyDescent="0.25">
      <c r="A375" s="12" t="s">
        <v>1709</v>
      </c>
      <c r="B375" s="30" t="s">
        <v>1710</v>
      </c>
      <c r="C375" s="30" t="s">
        <v>123</v>
      </c>
      <c r="D375" s="13">
        <v>5000000</v>
      </c>
      <c r="E375" s="14">
        <v>4967.37</v>
      </c>
      <c r="F375" s="15">
        <v>6.1000000000000004E-3</v>
      </c>
      <c r="G375" s="15">
        <v>6.8503999999999995E-2</v>
      </c>
    </row>
    <row r="376" spans="1:7" x14ac:dyDescent="0.25">
      <c r="A376" s="12" t="s">
        <v>1711</v>
      </c>
      <c r="B376" s="30" t="s">
        <v>1712</v>
      </c>
      <c r="C376" s="30" t="s">
        <v>123</v>
      </c>
      <c r="D376" s="13">
        <v>5000000</v>
      </c>
      <c r="E376" s="14">
        <v>4954.47</v>
      </c>
      <c r="F376" s="15">
        <v>6.1000000000000004E-3</v>
      </c>
      <c r="G376" s="15">
        <v>6.8464999999999998E-2</v>
      </c>
    </row>
    <row r="377" spans="1:7" x14ac:dyDescent="0.25">
      <c r="A377" s="12" t="s">
        <v>1713</v>
      </c>
      <c r="B377" s="30" t="s">
        <v>1714</v>
      </c>
      <c r="C377" s="30" t="s">
        <v>123</v>
      </c>
      <c r="D377" s="13">
        <v>5000000</v>
      </c>
      <c r="E377" s="14">
        <v>4953.5200000000004</v>
      </c>
      <c r="F377" s="15">
        <v>6.1000000000000004E-3</v>
      </c>
      <c r="G377" s="15">
        <v>6.8498000000000003E-2</v>
      </c>
    </row>
    <row r="378" spans="1:7" x14ac:dyDescent="0.25">
      <c r="A378" s="12" t="s">
        <v>1715</v>
      </c>
      <c r="B378" s="30" t="s">
        <v>1716</v>
      </c>
      <c r="C378" s="30" t="s">
        <v>123</v>
      </c>
      <c r="D378" s="13">
        <v>5000000</v>
      </c>
      <c r="E378" s="14">
        <v>4947.24</v>
      </c>
      <c r="F378" s="15">
        <v>6.1000000000000004E-3</v>
      </c>
      <c r="G378" s="15">
        <v>6.83E-2</v>
      </c>
    </row>
    <row r="379" spans="1:7" x14ac:dyDescent="0.25">
      <c r="A379" s="12" t="s">
        <v>1717</v>
      </c>
      <c r="B379" s="30" t="s">
        <v>1718</v>
      </c>
      <c r="C379" s="30" t="s">
        <v>123</v>
      </c>
      <c r="D379" s="13">
        <v>5000000</v>
      </c>
      <c r="E379" s="14">
        <v>4866.97</v>
      </c>
      <c r="F379" s="15">
        <v>6.0000000000000001E-3</v>
      </c>
      <c r="G379" s="15">
        <v>7.1265999999999996E-2</v>
      </c>
    </row>
    <row r="380" spans="1:7" x14ac:dyDescent="0.25">
      <c r="A380" s="12" t="s">
        <v>1719</v>
      </c>
      <c r="B380" s="30" t="s">
        <v>1720</v>
      </c>
      <c r="C380" s="30" t="s">
        <v>123</v>
      </c>
      <c r="D380" s="13">
        <v>5000000</v>
      </c>
      <c r="E380" s="14">
        <v>4764.3999999999996</v>
      </c>
      <c r="F380" s="15">
        <v>5.8999999999999999E-3</v>
      </c>
      <c r="G380" s="15">
        <v>7.1623999999999993E-2</v>
      </c>
    </row>
    <row r="381" spans="1:7" x14ac:dyDescent="0.25">
      <c r="A381" s="12" t="s">
        <v>1721</v>
      </c>
      <c r="B381" s="30" t="s">
        <v>1722</v>
      </c>
      <c r="C381" s="30" t="s">
        <v>123</v>
      </c>
      <c r="D381" s="13">
        <v>2500000</v>
      </c>
      <c r="E381" s="14">
        <v>2385.3200000000002</v>
      </c>
      <c r="F381" s="15">
        <v>2.8999999999999998E-3</v>
      </c>
      <c r="G381" s="15">
        <v>7.1623999999999993E-2</v>
      </c>
    </row>
    <row r="382" spans="1:7" x14ac:dyDescent="0.25">
      <c r="A382" s="12" t="s">
        <v>1723</v>
      </c>
      <c r="B382" s="30" t="s">
        <v>1724</v>
      </c>
      <c r="C382" s="30" t="s">
        <v>123</v>
      </c>
      <c r="D382" s="13">
        <v>300000</v>
      </c>
      <c r="E382" s="14">
        <v>296.06</v>
      </c>
      <c r="F382" s="15">
        <v>4.0000000000000002E-4</v>
      </c>
      <c r="G382" s="15">
        <v>6.9448999999999997E-2</v>
      </c>
    </row>
    <row r="383" spans="1:7" x14ac:dyDescent="0.25">
      <c r="A383" s="12" t="s">
        <v>1725</v>
      </c>
      <c r="B383" s="30" t="s">
        <v>1726</v>
      </c>
      <c r="C383" s="30" t="s">
        <v>123</v>
      </c>
      <c r="D383" s="13">
        <v>200000</v>
      </c>
      <c r="E383" s="14">
        <v>198.44</v>
      </c>
      <c r="F383" s="15">
        <v>2.0000000000000001E-4</v>
      </c>
      <c r="G383" s="15">
        <v>6.8362999999999993E-2</v>
      </c>
    </row>
    <row r="384" spans="1:7" x14ac:dyDescent="0.25">
      <c r="A384" s="16" t="s">
        <v>124</v>
      </c>
      <c r="B384" s="31"/>
      <c r="C384" s="31"/>
      <c r="D384" s="17"/>
      <c r="E384" s="37">
        <v>83798.09</v>
      </c>
      <c r="F384" s="38">
        <v>0.10299999999999999</v>
      </c>
      <c r="G384" s="20"/>
    </row>
    <row r="385" spans="1:7" x14ac:dyDescent="0.25">
      <c r="A385" s="16" t="s">
        <v>125</v>
      </c>
      <c r="B385" s="30"/>
      <c r="C385" s="30"/>
      <c r="D385" s="13"/>
      <c r="E385" s="14"/>
      <c r="F385" s="15"/>
      <c r="G385" s="15"/>
    </row>
    <row r="386" spans="1:7" x14ac:dyDescent="0.25">
      <c r="A386" s="12" t="s">
        <v>1727</v>
      </c>
      <c r="B386" s="30" t="s">
        <v>1728</v>
      </c>
      <c r="C386" s="30" t="s">
        <v>1729</v>
      </c>
      <c r="D386" s="13">
        <v>5000000</v>
      </c>
      <c r="E386" s="14">
        <v>4952.12</v>
      </c>
      <c r="F386" s="15">
        <v>6.1000000000000004E-3</v>
      </c>
      <c r="G386" s="15">
        <v>7.3524999999999993E-2</v>
      </c>
    </row>
    <row r="387" spans="1:7" x14ac:dyDescent="0.25">
      <c r="A387" s="12" t="s">
        <v>1730</v>
      </c>
      <c r="B387" s="30" t="s">
        <v>1731</v>
      </c>
      <c r="C387" s="30" t="s">
        <v>128</v>
      </c>
      <c r="D387" s="13">
        <v>5000000</v>
      </c>
      <c r="E387" s="14">
        <v>4875.49</v>
      </c>
      <c r="F387" s="15">
        <v>6.0000000000000001E-3</v>
      </c>
      <c r="G387" s="15">
        <v>7.8999E-2</v>
      </c>
    </row>
    <row r="388" spans="1:7" x14ac:dyDescent="0.25">
      <c r="A388" s="12" t="s">
        <v>1732</v>
      </c>
      <c r="B388" s="30" t="s">
        <v>1733</v>
      </c>
      <c r="C388" s="30" t="s">
        <v>1729</v>
      </c>
      <c r="D388" s="13">
        <v>5000000</v>
      </c>
      <c r="E388" s="14">
        <v>4686.07</v>
      </c>
      <c r="F388" s="15">
        <v>5.7999999999999996E-3</v>
      </c>
      <c r="G388" s="15">
        <v>7.9132999999999995E-2</v>
      </c>
    </row>
    <row r="389" spans="1:7" x14ac:dyDescent="0.25">
      <c r="A389" s="12" t="s">
        <v>1734</v>
      </c>
      <c r="B389" s="30" t="s">
        <v>1735</v>
      </c>
      <c r="C389" s="30" t="s">
        <v>128</v>
      </c>
      <c r="D389" s="13">
        <v>5000000</v>
      </c>
      <c r="E389" s="14">
        <v>4681.4399999999996</v>
      </c>
      <c r="F389" s="15">
        <v>5.7999999999999996E-3</v>
      </c>
      <c r="G389" s="15">
        <v>7.9100000000000004E-2</v>
      </c>
    </row>
    <row r="390" spans="1:7" x14ac:dyDescent="0.25">
      <c r="A390" s="12" t="s">
        <v>1736</v>
      </c>
      <c r="B390" s="30" t="s">
        <v>1737</v>
      </c>
      <c r="C390" s="30" t="s">
        <v>128</v>
      </c>
      <c r="D390" s="13">
        <v>5000000</v>
      </c>
      <c r="E390" s="14">
        <v>4644.2</v>
      </c>
      <c r="F390" s="15">
        <v>5.7000000000000002E-3</v>
      </c>
      <c r="G390" s="15">
        <v>7.8549999999999995E-2</v>
      </c>
    </row>
    <row r="391" spans="1:7" x14ac:dyDescent="0.25">
      <c r="A391" s="12" t="s">
        <v>1738</v>
      </c>
      <c r="B391" s="30" t="s">
        <v>1739</v>
      </c>
      <c r="C391" s="30" t="s">
        <v>128</v>
      </c>
      <c r="D391" s="13">
        <v>2500000</v>
      </c>
      <c r="E391" s="14">
        <v>2444.38</v>
      </c>
      <c r="F391" s="15">
        <v>3.0000000000000001E-3</v>
      </c>
      <c r="G391" s="15">
        <v>7.8350000000000003E-2</v>
      </c>
    </row>
    <row r="392" spans="1:7" x14ac:dyDescent="0.25">
      <c r="A392" s="12" t="s">
        <v>1740</v>
      </c>
      <c r="B392" s="30" t="s">
        <v>1741</v>
      </c>
      <c r="C392" s="30" t="s">
        <v>128</v>
      </c>
      <c r="D392" s="13">
        <v>2500000</v>
      </c>
      <c r="E392" s="14">
        <v>2433.63</v>
      </c>
      <c r="F392" s="15">
        <v>3.0000000000000001E-3</v>
      </c>
      <c r="G392" s="15">
        <v>7.8999E-2</v>
      </c>
    </row>
    <row r="393" spans="1:7" x14ac:dyDescent="0.25">
      <c r="A393" s="16" t="s">
        <v>124</v>
      </c>
      <c r="B393" s="31"/>
      <c r="C393" s="31"/>
      <c r="D393" s="17"/>
      <c r="E393" s="37">
        <v>28717.33</v>
      </c>
      <c r="F393" s="38">
        <v>3.5400000000000001E-2</v>
      </c>
      <c r="G393" s="20"/>
    </row>
    <row r="394" spans="1:7" x14ac:dyDescent="0.25">
      <c r="A394" s="12"/>
      <c r="B394" s="30"/>
      <c r="C394" s="30"/>
      <c r="D394" s="13"/>
      <c r="E394" s="14"/>
      <c r="F394" s="15"/>
      <c r="G394" s="15"/>
    </row>
    <row r="395" spans="1:7" x14ac:dyDescent="0.25">
      <c r="A395" s="16" t="s">
        <v>150</v>
      </c>
      <c r="B395" s="30"/>
      <c r="C395" s="30"/>
      <c r="D395" s="13"/>
      <c r="E395" s="14"/>
      <c r="F395" s="15"/>
      <c r="G395" s="15"/>
    </row>
    <row r="396" spans="1:7" x14ac:dyDescent="0.25">
      <c r="A396" s="12" t="s">
        <v>1742</v>
      </c>
      <c r="B396" s="30" t="s">
        <v>1743</v>
      </c>
      <c r="C396" s="30" t="s">
        <v>128</v>
      </c>
      <c r="D396" s="13">
        <v>10000000</v>
      </c>
      <c r="E396" s="14">
        <v>9825.8799999999992</v>
      </c>
      <c r="F396" s="15">
        <v>1.21E-2</v>
      </c>
      <c r="G396" s="15">
        <v>8.4000000000000005E-2</v>
      </c>
    </row>
    <row r="397" spans="1:7" x14ac:dyDescent="0.25">
      <c r="A397" s="12" t="s">
        <v>1744</v>
      </c>
      <c r="B397" s="30" t="s">
        <v>1745</v>
      </c>
      <c r="C397" s="30" t="s">
        <v>128</v>
      </c>
      <c r="D397" s="13">
        <v>10000000</v>
      </c>
      <c r="E397" s="14">
        <v>9792.16</v>
      </c>
      <c r="F397" s="15">
        <v>1.2E-2</v>
      </c>
      <c r="G397" s="15">
        <v>8.7049000000000001E-2</v>
      </c>
    </row>
    <row r="398" spans="1:7" x14ac:dyDescent="0.25">
      <c r="A398" s="12" t="s">
        <v>1746</v>
      </c>
      <c r="B398" s="30" t="s">
        <v>1747</v>
      </c>
      <c r="C398" s="30" t="s">
        <v>128</v>
      </c>
      <c r="D398" s="13">
        <v>7500000</v>
      </c>
      <c r="E398" s="14">
        <v>7457.94</v>
      </c>
      <c r="F398" s="15">
        <v>9.1999999999999998E-3</v>
      </c>
      <c r="G398" s="15">
        <v>7.6245999999999994E-2</v>
      </c>
    </row>
    <row r="399" spans="1:7" x14ac:dyDescent="0.25">
      <c r="A399" s="12" t="s">
        <v>155</v>
      </c>
      <c r="B399" s="30" t="s">
        <v>156</v>
      </c>
      <c r="C399" s="30" t="s">
        <v>128</v>
      </c>
      <c r="D399" s="13">
        <v>7500000</v>
      </c>
      <c r="E399" s="14">
        <v>6904.4</v>
      </c>
      <c r="F399" s="15">
        <v>8.5000000000000006E-3</v>
      </c>
      <c r="G399" s="15">
        <v>8.6499999999999994E-2</v>
      </c>
    </row>
    <row r="400" spans="1:7" x14ac:dyDescent="0.25">
      <c r="A400" s="12" t="s">
        <v>1748</v>
      </c>
      <c r="B400" s="30" t="s">
        <v>1749</v>
      </c>
      <c r="C400" s="30" t="s">
        <v>128</v>
      </c>
      <c r="D400" s="13">
        <v>5000000</v>
      </c>
      <c r="E400" s="14">
        <v>4847.83</v>
      </c>
      <c r="F400" s="15">
        <v>6.0000000000000001E-3</v>
      </c>
      <c r="G400" s="15">
        <v>8.5500999999999994E-2</v>
      </c>
    </row>
    <row r="401" spans="1:7" x14ac:dyDescent="0.25">
      <c r="A401" s="12" t="s">
        <v>1750</v>
      </c>
      <c r="B401" s="30" t="s">
        <v>1751</v>
      </c>
      <c r="C401" s="30" t="s">
        <v>128</v>
      </c>
      <c r="D401" s="13">
        <v>5000000</v>
      </c>
      <c r="E401" s="14">
        <v>4765.84</v>
      </c>
      <c r="F401" s="15">
        <v>5.8999999999999999E-3</v>
      </c>
      <c r="G401" s="15">
        <v>8.5400000000000004E-2</v>
      </c>
    </row>
    <row r="402" spans="1:7" x14ac:dyDescent="0.25">
      <c r="A402" s="16" t="s">
        <v>124</v>
      </c>
      <c r="B402" s="31"/>
      <c r="C402" s="31"/>
      <c r="D402" s="17"/>
      <c r="E402" s="37">
        <v>43594.05</v>
      </c>
      <c r="F402" s="38">
        <v>5.3699999999999998E-2</v>
      </c>
      <c r="G402" s="20"/>
    </row>
    <row r="403" spans="1:7" x14ac:dyDescent="0.25">
      <c r="A403" s="12"/>
      <c r="B403" s="30"/>
      <c r="C403" s="30"/>
      <c r="D403" s="13"/>
      <c r="E403" s="14"/>
      <c r="F403" s="15"/>
      <c r="G403" s="15"/>
    </row>
    <row r="404" spans="1:7" x14ac:dyDescent="0.25">
      <c r="A404" s="21" t="s">
        <v>157</v>
      </c>
      <c r="B404" s="32"/>
      <c r="C404" s="32"/>
      <c r="D404" s="22"/>
      <c r="E404" s="18">
        <v>156109.47</v>
      </c>
      <c r="F404" s="19">
        <v>0.19209999999999999</v>
      </c>
      <c r="G404" s="20"/>
    </row>
    <row r="405" spans="1:7" x14ac:dyDescent="0.25">
      <c r="A405" s="12"/>
      <c r="B405" s="30"/>
      <c r="C405" s="30"/>
      <c r="D405" s="13"/>
      <c r="E405" s="14"/>
      <c r="F405" s="15"/>
      <c r="G405" s="15"/>
    </row>
    <row r="406" spans="1:7" x14ac:dyDescent="0.25">
      <c r="A406" s="12"/>
      <c r="B406" s="30"/>
      <c r="C406" s="30"/>
      <c r="D406" s="13"/>
      <c r="E406" s="14"/>
      <c r="F406" s="15"/>
      <c r="G406" s="15"/>
    </row>
    <row r="407" spans="1:7" x14ac:dyDescent="0.25">
      <c r="A407" s="16" t="s">
        <v>161</v>
      </c>
      <c r="B407" s="30"/>
      <c r="C407" s="30"/>
      <c r="D407" s="13"/>
      <c r="E407" s="14"/>
      <c r="F407" s="15"/>
      <c r="G407" s="15"/>
    </row>
    <row r="408" spans="1:7" x14ac:dyDescent="0.25">
      <c r="A408" s="12" t="s">
        <v>162</v>
      </c>
      <c r="B408" s="30"/>
      <c r="C408" s="30"/>
      <c r="D408" s="13"/>
      <c r="E408" s="14">
        <v>30441.42</v>
      </c>
      <c r="F408" s="15">
        <v>3.7400000000000003E-2</v>
      </c>
      <c r="G408" s="15">
        <v>6.6865999999999995E-2</v>
      </c>
    </row>
    <row r="409" spans="1:7" x14ac:dyDescent="0.25">
      <c r="A409" s="16" t="s">
        <v>124</v>
      </c>
      <c r="B409" s="31"/>
      <c r="C409" s="31"/>
      <c r="D409" s="17"/>
      <c r="E409" s="37">
        <v>30441.42</v>
      </c>
      <c r="F409" s="38">
        <v>3.7400000000000003E-2</v>
      </c>
      <c r="G409" s="20"/>
    </row>
    <row r="410" spans="1:7" x14ac:dyDescent="0.25">
      <c r="A410" s="12"/>
      <c r="B410" s="30"/>
      <c r="C410" s="30"/>
      <c r="D410" s="13"/>
      <c r="E410" s="14"/>
      <c r="F410" s="15"/>
      <c r="G410" s="15"/>
    </row>
    <row r="411" spans="1:7" x14ac:dyDescent="0.25">
      <c r="A411" s="21" t="s">
        <v>157</v>
      </c>
      <c r="B411" s="32"/>
      <c r="C411" s="32"/>
      <c r="D411" s="22"/>
      <c r="E411" s="18">
        <v>30441.42</v>
      </c>
      <c r="F411" s="19">
        <v>3.7400000000000003E-2</v>
      </c>
      <c r="G411" s="20"/>
    </row>
    <row r="412" spans="1:7" x14ac:dyDescent="0.25">
      <c r="A412" s="12" t="s">
        <v>163</v>
      </c>
      <c r="B412" s="30"/>
      <c r="C412" s="30"/>
      <c r="D412" s="13"/>
      <c r="E412" s="14">
        <v>101.7806636</v>
      </c>
      <c r="F412" s="15">
        <v>1.25E-4</v>
      </c>
      <c r="G412" s="15"/>
    </row>
    <row r="413" spans="1:7" x14ac:dyDescent="0.25">
      <c r="A413" s="12" t="s">
        <v>164</v>
      </c>
      <c r="B413" s="30"/>
      <c r="C413" s="30"/>
      <c r="D413" s="13"/>
      <c r="E413" s="23">
        <v>-12603.800663599999</v>
      </c>
      <c r="F413" s="24">
        <v>-1.5525000000000001E-2</v>
      </c>
      <c r="G413" s="15">
        <v>6.6865999999999995E-2</v>
      </c>
    </row>
    <row r="414" spans="1:7" x14ac:dyDescent="0.25">
      <c r="A414" s="25" t="s">
        <v>165</v>
      </c>
      <c r="B414" s="33"/>
      <c r="C414" s="33"/>
      <c r="D414" s="26"/>
      <c r="E414" s="27">
        <v>813456.43</v>
      </c>
      <c r="F414" s="28">
        <v>1</v>
      </c>
      <c r="G414" s="28"/>
    </row>
    <row r="416" spans="1:7" x14ac:dyDescent="0.25">
      <c r="A416" s="1" t="s">
        <v>1752</v>
      </c>
    </row>
    <row r="417" spans="1:5" x14ac:dyDescent="0.25">
      <c r="A417" s="1" t="s">
        <v>166</v>
      </c>
    </row>
    <row r="418" spans="1:5" x14ac:dyDescent="0.25">
      <c r="A418" s="1" t="s">
        <v>167</v>
      </c>
    </row>
    <row r="419" spans="1:5" x14ac:dyDescent="0.25">
      <c r="A419" s="1" t="s">
        <v>168</v>
      </c>
    </row>
    <row r="420" spans="1:5" x14ac:dyDescent="0.25">
      <c r="A420" s="47" t="s">
        <v>169</v>
      </c>
      <c r="B420" s="34" t="s">
        <v>118</v>
      </c>
    </row>
    <row r="421" spans="1:5" x14ac:dyDescent="0.25">
      <c r="A421" t="s">
        <v>170</v>
      </c>
    </row>
    <row r="422" spans="1:5" x14ac:dyDescent="0.25">
      <c r="A422" t="s">
        <v>171</v>
      </c>
      <c r="B422" t="s">
        <v>172</v>
      </c>
      <c r="C422" t="s">
        <v>172</v>
      </c>
    </row>
    <row r="423" spans="1:5" x14ac:dyDescent="0.25">
      <c r="B423" s="48">
        <v>45289</v>
      </c>
      <c r="C423" s="48">
        <v>45322</v>
      </c>
    </row>
    <row r="424" spans="1:5" x14ac:dyDescent="0.25">
      <c r="A424" t="s">
        <v>176</v>
      </c>
      <c r="B424">
        <v>18.4861</v>
      </c>
      <c r="C424">
        <v>18.659400000000002</v>
      </c>
      <c r="E424" s="2"/>
    </row>
    <row r="425" spans="1:5" x14ac:dyDescent="0.25">
      <c r="A425" t="s">
        <v>177</v>
      </c>
      <c r="B425">
        <v>13.2155</v>
      </c>
      <c r="C425">
        <v>13.339499999999999</v>
      </c>
      <c r="E425" s="2"/>
    </row>
    <row r="426" spans="1:5" x14ac:dyDescent="0.25">
      <c r="A426" t="s">
        <v>647</v>
      </c>
      <c r="B426">
        <v>15.186400000000001</v>
      </c>
      <c r="C426">
        <v>15.328799999999999</v>
      </c>
      <c r="E426" s="2"/>
    </row>
    <row r="427" spans="1:5" x14ac:dyDescent="0.25">
      <c r="A427" t="s">
        <v>185</v>
      </c>
      <c r="B427">
        <v>17.407800000000002</v>
      </c>
      <c r="C427">
        <v>17.560199999999998</v>
      </c>
      <c r="E427" s="2"/>
    </row>
    <row r="428" spans="1:5" x14ac:dyDescent="0.25">
      <c r="A428" t="s">
        <v>650</v>
      </c>
      <c r="B428">
        <v>17.404199999999999</v>
      </c>
      <c r="C428">
        <v>17.5564</v>
      </c>
      <c r="E428" s="2"/>
    </row>
    <row r="429" spans="1:5" x14ac:dyDescent="0.25">
      <c r="A429" t="s">
        <v>651</v>
      </c>
      <c r="B429">
        <v>12.771599999999999</v>
      </c>
      <c r="C429">
        <v>12.8834</v>
      </c>
      <c r="E429" s="2"/>
    </row>
    <row r="430" spans="1:5" x14ac:dyDescent="0.25">
      <c r="A430" t="s">
        <v>652</v>
      </c>
      <c r="B430">
        <v>14.219099999999999</v>
      </c>
      <c r="C430">
        <v>14.343500000000001</v>
      </c>
      <c r="E430" s="2"/>
    </row>
    <row r="431" spans="1:5" x14ac:dyDescent="0.25">
      <c r="E431" s="2"/>
    </row>
    <row r="432" spans="1:5" x14ac:dyDescent="0.25">
      <c r="A432" t="s">
        <v>187</v>
      </c>
      <c r="B432" s="34" t="s">
        <v>118</v>
      </c>
    </row>
    <row r="433" spans="1:4" x14ac:dyDescent="0.25">
      <c r="A433" t="s">
        <v>188</v>
      </c>
      <c r="B433" s="34" t="s">
        <v>118</v>
      </c>
    </row>
    <row r="434" spans="1:4" ht="30" customHeight="1" x14ac:dyDescent="0.25">
      <c r="A434" s="47" t="s">
        <v>189</v>
      </c>
      <c r="B434" s="34" t="s">
        <v>118</v>
      </c>
    </row>
    <row r="435" spans="1:4" ht="30" customHeight="1" x14ac:dyDescent="0.25">
      <c r="A435" s="47" t="s">
        <v>190</v>
      </c>
      <c r="B435" s="34" t="s">
        <v>118</v>
      </c>
    </row>
    <row r="436" spans="1:4" x14ac:dyDescent="0.25">
      <c r="A436" t="s">
        <v>1753</v>
      </c>
      <c r="B436" s="49">
        <v>16.395284</v>
      </c>
    </row>
    <row r="437" spans="1:4" ht="45" customHeight="1" x14ac:dyDescent="0.25">
      <c r="A437" s="47" t="s">
        <v>192</v>
      </c>
      <c r="B437" s="34">
        <v>0</v>
      </c>
    </row>
    <row r="438" spans="1:4" ht="30" customHeight="1" x14ac:dyDescent="0.25">
      <c r="A438" s="47" t="s">
        <v>193</v>
      </c>
      <c r="B438" s="34" t="s">
        <v>118</v>
      </c>
    </row>
    <row r="439" spans="1:4" ht="30" customHeight="1" x14ac:dyDescent="0.25">
      <c r="A439" s="47" t="s">
        <v>194</v>
      </c>
      <c r="B439" s="34" t="s">
        <v>118</v>
      </c>
    </row>
    <row r="440" spans="1:4" x14ac:dyDescent="0.25">
      <c r="A440" t="s">
        <v>195</v>
      </c>
      <c r="B440" s="34" t="s">
        <v>118</v>
      </c>
    </row>
    <row r="441" spans="1:4" x14ac:dyDescent="0.25">
      <c r="A441" t="s">
        <v>196</v>
      </c>
      <c r="B441" s="34" t="s">
        <v>118</v>
      </c>
    </row>
    <row r="443" spans="1:4" ht="69.95" customHeight="1" x14ac:dyDescent="0.25">
      <c r="A443" s="76" t="s">
        <v>206</v>
      </c>
      <c r="B443" s="76" t="s">
        <v>207</v>
      </c>
      <c r="C443" s="76" t="s">
        <v>5</v>
      </c>
      <c r="D443" s="76" t="s">
        <v>6</v>
      </c>
    </row>
    <row r="444" spans="1:4" ht="69.95" customHeight="1" x14ac:dyDescent="0.25">
      <c r="A444" s="76" t="s">
        <v>1754</v>
      </c>
      <c r="B444" s="76"/>
      <c r="C444" s="76" t="s">
        <v>49</v>
      </c>
      <c r="D444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40"/>
  <sheetViews>
    <sheetView showGridLines="0" workbookViewId="0">
      <pane ySplit="4" topLeftCell="A34" activePane="bottomLeft" state="frozen"/>
      <selection activeCell="B191" sqref="B191"/>
      <selection pane="bottomLeft" activeCell="B35" sqref="B3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1755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1756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1159</v>
      </c>
      <c r="B8" s="30" t="s">
        <v>1160</v>
      </c>
      <c r="C8" s="30" t="s">
        <v>1161</v>
      </c>
      <c r="D8" s="13">
        <v>3782376</v>
      </c>
      <c r="E8" s="14">
        <v>55319.14</v>
      </c>
      <c r="F8" s="15">
        <v>5.3499999999999999E-2</v>
      </c>
      <c r="G8" s="15"/>
    </row>
    <row r="9" spans="1:8" x14ac:dyDescent="0.25">
      <c r="A9" s="12" t="s">
        <v>1386</v>
      </c>
      <c r="B9" s="30" t="s">
        <v>1387</v>
      </c>
      <c r="C9" s="30" t="s">
        <v>1161</v>
      </c>
      <c r="D9" s="13">
        <v>4643668</v>
      </c>
      <c r="E9" s="14">
        <v>47743.87</v>
      </c>
      <c r="F9" s="15">
        <v>4.6100000000000002E-2</v>
      </c>
      <c r="G9" s="15"/>
    </row>
    <row r="10" spans="1:8" x14ac:dyDescent="0.25">
      <c r="A10" s="12" t="s">
        <v>1181</v>
      </c>
      <c r="B10" s="30" t="s">
        <v>1182</v>
      </c>
      <c r="C10" s="30" t="s">
        <v>1183</v>
      </c>
      <c r="D10" s="13">
        <v>1312652</v>
      </c>
      <c r="E10" s="14">
        <v>37453.24</v>
      </c>
      <c r="F10" s="15">
        <v>3.6200000000000003E-2</v>
      </c>
      <c r="G10" s="15"/>
    </row>
    <row r="11" spans="1:8" x14ac:dyDescent="0.25">
      <c r="A11" s="12" t="s">
        <v>1456</v>
      </c>
      <c r="B11" s="30" t="s">
        <v>1457</v>
      </c>
      <c r="C11" s="30" t="s">
        <v>1196</v>
      </c>
      <c r="D11" s="13">
        <v>1689345</v>
      </c>
      <c r="E11" s="14">
        <v>28058.33</v>
      </c>
      <c r="F11" s="15">
        <v>2.7099999999999999E-2</v>
      </c>
      <c r="G11" s="15"/>
    </row>
    <row r="12" spans="1:8" x14ac:dyDescent="0.25">
      <c r="A12" s="12" t="s">
        <v>1458</v>
      </c>
      <c r="B12" s="30" t="s">
        <v>1459</v>
      </c>
      <c r="C12" s="30" t="s">
        <v>1186</v>
      </c>
      <c r="D12" s="13">
        <v>1838387</v>
      </c>
      <c r="E12" s="14">
        <v>21522</v>
      </c>
      <c r="F12" s="15">
        <v>2.0799999999999999E-2</v>
      </c>
      <c r="G12" s="15"/>
    </row>
    <row r="13" spans="1:8" x14ac:dyDescent="0.25">
      <c r="A13" s="12" t="s">
        <v>1400</v>
      </c>
      <c r="B13" s="30" t="s">
        <v>1401</v>
      </c>
      <c r="C13" s="30" t="s">
        <v>1402</v>
      </c>
      <c r="D13" s="13">
        <v>579577</v>
      </c>
      <c r="E13" s="14">
        <v>20167.830000000002</v>
      </c>
      <c r="F13" s="15">
        <v>1.95E-2</v>
      </c>
      <c r="G13" s="15"/>
    </row>
    <row r="14" spans="1:8" x14ac:dyDescent="0.25">
      <c r="A14" s="12" t="s">
        <v>1358</v>
      </c>
      <c r="B14" s="30" t="s">
        <v>1359</v>
      </c>
      <c r="C14" s="30" t="s">
        <v>1161</v>
      </c>
      <c r="D14" s="13">
        <v>1743015</v>
      </c>
      <c r="E14" s="14">
        <v>18611.04</v>
      </c>
      <c r="F14" s="15">
        <v>1.7999999999999999E-2</v>
      </c>
      <c r="G14" s="15"/>
    </row>
    <row r="15" spans="1:8" x14ac:dyDescent="0.25">
      <c r="A15" s="12" t="s">
        <v>1248</v>
      </c>
      <c r="B15" s="30" t="s">
        <v>1249</v>
      </c>
      <c r="C15" s="30" t="s">
        <v>1230</v>
      </c>
      <c r="D15" s="13">
        <v>180844</v>
      </c>
      <c r="E15" s="14">
        <v>18422.400000000001</v>
      </c>
      <c r="F15" s="15">
        <v>1.78E-2</v>
      </c>
      <c r="G15" s="15"/>
    </row>
    <row r="16" spans="1:8" x14ac:dyDescent="0.25">
      <c r="A16" s="12" t="s">
        <v>1242</v>
      </c>
      <c r="B16" s="30" t="s">
        <v>1243</v>
      </c>
      <c r="C16" s="30" t="s">
        <v>1244</v>
      </c>
      <c r="D16" s="13">
        <v>4156183</v>
      </c>
      <c r="E16" s="14">
        <v>18351.63</v>
      </c>
      <c r="F16" s="15">
        <v>1.77E-2</v>
      </c>
      <c r="G16" s="15"/>
    </row>
    <row r="17" spans="1:7" x14ac:dyDescent="0.25">
      <c r="A17" s="12" t="s">
        <v>1187</v>
      </c>
      <c r="B17" s="30" t="s">
        <v>1188</v>
      </c>
      <c r="C17" s="30" t="s">
        <v>1161</v>
      </c>
      <c r="D17" s="13">
        <v>2853003</v>
      </c>
      <c r="E17" s="14">
        <v>18273.48</v>
      </c>
      <c r="F17" s="15">
        <v>1.77E-2</v>
      </c>
      <c r="G17" s="15"/>
    </row>
    <row r="18" spans="1:7" x14ac:dyDescent="0.25">
      <c r="A18" s="12" t="s">
        <v>1211</v>
      </c>
      <c r="B18" s="30" t="s">
        <v>1212</v>
      </c>
      <c r="C18" s="30" t="s">
        <v>1213</v>
      </c>
      <c r="D18" s="13">
        <v>5522896</v>
      </c>
      <c r="E18" s="14">
        <v>17535.189999999999</v>
      </c>
      <c r="F18" s="15">
        <v>1.6899999999999998E-2</v>
      </c>
      <c r="G18" s="15"/>
    </row>
    <row r="19" spans="1:7" x14ac:dyDescent="0.25">
      <c r="A19" s="12" t="s">
        <v>1228</v>
      </c>
      <c r="B19" s="30" t="s">
        <v>1229</v>
      </c>
      <c r="C19" s="30" t="s">
        <v>1230</v>
      </c>
      <c r="D19" s="13">
        <v>824829</v>
      </c>
      <c r="E19" s="14">
        <v>16507.72</v>
      </c>
      <c r="F19" s="15">
        <v>1.6E-2</v>
      </c>
      <c r="G19" s="15"/>
    </row>
    <row r="20" spans="1:7" x14ac:dyDescent="0.25">
      <c r="A20" s="12" t="s">
        <v>1231</v>
      </c>
      <c r="B20" s="30" t="s">
        <v>1232</v>
      </c>
      <c r="C20" s="30" t="s">
        <v>1183</v>
      </c>
      <c r="D20" s="13">
        <v>3204683</v>
      </c>
      <c r="E20" s="14">
        <v>16098.73</v>
      </c>
      <c r="F20" s="15">
        <v>1.5599999999999999E-2</v>
      </c>
      <c r="G20" s="15"/>
    </row>
    <row r="21" spans="1:7" x14ac:dyDescent="0.25">
      <c r="A21" s="12" t="s">
        <v>1297</v>
      </c>
      <c r="B21" s="30" t="s">
        <v>1298</v>
      </c>
      <c r="C21" s="30" t="s">
        <v>1230</v>
      </c>
      <c r="D21" s="13">
        <v>1802048</v>
      </c>
      <c r="E21" s="14">
        <v>15933.71</v>
      </c>
      <c r="F21" s="15">
        <v>1.54E-2</v>
      </c>
      <c r="G21" s="15"/>
    </row>
    <row r="22" spans="1:7" x14ac:dyDescent="0.25">
      <c r="A22" s="12" t="s">
        <v>1194</v>
      </c>
      <c r="B22" s="30" t="s">
        <v>1195</v>
      </c>
      <c r="C22" s="30" t="s">
        <v>1196</v>
      </c>
      <c r="D22" s="13">
        <v>403421</v>
      </c>
      <c r="E22" s="14">
        <v>15394.34</v>
      </c>
      <c r="F22" s="15">
        <v>1.49E-2</v>
      </c>
      <c r="G22" s="15"/>
    </row>
    <row r="23" spans="1:7" x14ac:dyDescent="0.25">
      <c r="A23" s="12" t="s">
        <v>1352</v>
      </c>
      <c r="B23" s="30" t="s">
        <v>1353</v>
      </c>
      <c r="C23" s="30" t="s">
        <v>1202</v>
      </c>
      <c r="D23" s="13">
        <v>217476</v>
      </c>
      <c r="E23" s="14">
        <v>14925.16</v>
      </c>
      <c r="F23" s="15">
        <v>1.44E-2</v>
      </c>
      <c r="G23" s="15"/>
    </row>
    <row r="24" spans="1:7" x14ac:dyDescent="0.25">
      <c r="A24" s="12" t="s">
        <v>1519</v>
      </c>
      <c r="B24" s="30" t="s">
        <v>1520</v>
      </c>
      <c r="C24" s="30" t="s">
        <v>1227</v>
      </c>
      <c r="D24" s="13">
        <v>866688</v>
      </c>
      <c r="E24" s="14">
        <v>12293.54</v>
      </c>
      <c r="F24" s="15">
        <v>1.1900000000000001E-2</v>
      </c>
      <c r="G24" s="15"/>
    </row>
    <row r="25" spans="1:7" x14ac:dyDescent="0.25">
      <c r="A25" s="12" t="s">
        <v>1757</v>
      </c>
      <c r="B25" s="30" t="s">
        <v>1758</v>
      </c>
      <c r="C25" s="30" t="s">
        <v>1319</v>
      </c>
      <c r="D25" s="13">
        <v>219934</v>
      </c>
      <c r="E25" s="14">
        <v>11433.05</v>
      </c>
      <c r="F25" s="15">
        <v>1.0999999999999999E-2</v>
      </c>
      <c r="G25" s="15"/>
    </row>
    <row r="26" spans="1:7" x14ac:dyDescent="0.25">
      <c r="A26" s="12" t="s">
        <v>1450</v>
      </c>
      <c r="B26" s="30" t="s">
        <v>1451</v>
      </c>
      <c r="C26" s="30" t="s">
        <v>1304</v>
      </c>
      <c r="D26" s="13">
        <v>1200000</v>
      </c>
      <c r="E26" s="14">
        <v>10650</v>
      </c>
      <c r="F26" s="15">
        <v>1.03E-2</v>
      </c>
      <c r="G26" s="15"/>
    </row>
    <row r="27" spans="1:7" x14ac:dyDescent="0.25">
      <c r="A27" s="12" t="s">
        <v>1759</v>
      </c>
      <c r="B27" s="30" t="s">
        <v>1760</v>
      </c>
      <c r="C27" s="30" t="s">
        <v>1210</v>
      </c>
      <c r="D27" s="13">
        <v>1034485</v>
      </c>
      <c r="E27" s="14">
        <v>10606.06</v>
      </c>
      <c r="F27" s="15">
        <v>1.0200000000000001E-2</v>
      </c>
      <c r="G27" s="15"/>
    </row>
    <row r="28" spans="1:7" x14ac:dyDescent="0.25">
      <c r="A28" s="12" t="s">
        <v>1390</v>
      </c>
      <c r="B28" s="30" t="s">
        <v>1391</v>
      </c>
      <c r="C28" s="30" t="s">
        <v>1244</v>
      </c>
      <c r="D28" s="13">
        <v>390064</v>
      </c>
      <c r="E28" s="14">
        <v>9679.6299999999992</v>
      </c>
      <c r="F28" s="15">
        <v>9.4000000000000004E-3</v>
      </c>
      <c r="G28" s="15"/>
    </row>
    <row r="29" spans="1:7" x14ac:dyDescent="0.25">
      <c r="A29" s="12" t="s">
        <v>1761</v>
      </c>
      <c r="B29" s="30" t="s">
        <v>1762</v>
      </c>
      <c r="C29" s="30" t="s">
        <v>1222</v>
      </c>
      <c r="D29" s="13">
        <v>1851175</v>
      </c>
      <c r="E29" s="14">
        <v>9119.81</v>
      </c>
      <c r="F29" s="15">
        <v>8.8000000000000005E-3</v>
      </c>
      <c r="G29" s="15"/>
    </row>
    <row r="30" spans="1:7" x14ac:dyDescent="0.25">
      <c r="A30" s="12" t="s">
        <v>1179</v>
      </c>
      <c r="B30" s="30" t="s">
        <v>1180</v>
      </c>
      <c r="C30" s="30" t="s">
        <v>1161</v>
      </c>
      <c r="D30" s="13">
        <v>7904167</v>
      </c>
      <c r="E30" s="14">
        <v>9042.3700000000008</v>
      </c>
      <c r="F30" s="15">
        <v>8.6999999999999994E-3</v>
      </c>
      <c r="G30" s="15"/>
    </row>
    <row r="31" spans="1:7" x14ac:dyDescent="0.25">
      <c r="A31" s="12" t="s">
        <v>1308</v>
      </c>
      <c r="B31" s="30" t="s">
        <v>1309</v>
      </c>
      <c r="C31" s="30" t="s">
        <v>1310</v>
      </c>
      <c r="D31" s="13">
        <v>1625200</v>
      </c>
      <c r="E31" s="14">
        <v>8784.2099999999991</v>
      </c>
      <c r="F31" s="15">
        <v>8.5000000000000006E-3</v>
      </c>
      <c r="G31" s="15"/>
    </row>
    <row r="32" spans="1:7" x14ac:dyDescent="0.25">
      <c r="A32" s="12" t="s">
        <v>1432</v>
      </c>
      <c r="B32" s="30" t="s">
        <v>1433</v>
      </c>
      <c r="C32" s="30" t="s">
        <v>1196</v>
      </c>
      <c r="D32" s="13">
        <v>658137</v>
      </c>
      <c r="E32" s="14">
        <v>8777.24</v>
      </c>
      <c r="F32" s="15">
        <v>8.5000000000000006E-3</v>
      </c>
      <c r="G32" s="15"/>
    </row>
    <row r="33" spans="1:7" x14ac:dyDescent="0.25">
      <c r="A33" s="12" t="s">
        <v>1415</v>
      </c>
      <c r="B33" s="30" t="s">
        <v>1416</v>
      </c>
      <c r="C33" s="30" t="s">
        <v>1310</v>
      </c>
      <c r="D33" s="13">
        <v>7749955</v>
      </c>
      <c r="E33" s="14">
        <v>8776.82</v>
      </c>
      <c r="F33" s="15">
        <v>8.5000000000000006E-3</v>
      </c>
      <c r="G33" s="15"/>
    </row>
    <row r="34" spans="1:7" x14ac:dyDescent="0.25">
      <c r="A34" s="12" t="s">
        <v>1454</v>
      </c>
      <c r="B34" s="30" t="s">
        <v>1455</v>
      </c>
      <c r="C34" s="30" t="s">
        <v>1196</v>
      </c>
      <c r="D34" s="13">
        <v>555150</v>
      </c>
      <c r="E34" s="14">
        <v>8749.16</v>
      </c>
      <c r="F34" s="15">
        <v>8.5000000000000006E-3</v>
      </c>
      <c r="G34" s="15"/>
    </row>
    <row r="35" spans="1:7" x14ac:dyDescent="0.25">
      <c r="A35" s="12" t="s">
        <v>1382</v>
      </c>
      <c r="B35" s="30" t="s">
        <v>1383</v>
      </c>
      <c r="C35" s="30" t="s">
        <v>1227</v>
      </c>
      <c r="D35" s="13">
        <v>136527</v>
      </c>
      <c r="E35" s="14">
        <v>8357.02</v>
      </c>
      <c r="F35" s="15">
        <v>8.0999999999999996E-3</v>
      </c>
      <c r="G35" s="15"/>
    </row>
    <row r="36" spans="1:7" x14ac:dyDescent="0.25">
      <c r="A36" s="12" t="s">
        <v>1763</v>
      </c>
      <c r="B36" s="30" t="s">
        <v>1764</v>
      </c>
      <c r="C36" s="30" t="s">
        <v>1375</v>
      </c>
      <c r="D36" s="13">
        <v>695753</v>
      </c>
      <c r="E36" s="14">
        <v>8099.96</v>
      </c>
      <c r="F36" s="15">
        <v>7.7999999999999996E-3</v>
      </c>
      <c r="G36" s="15"/>
    </row>
    <row r="37" spans="1:7" x14ac:dyDescent="0.25">
      <c r="A37" s="12" t="s">
        <v>1417</v>
      </c>
      <c r="B37" s="30" t="s">
        <v>1418</v>
      </c>
      <c r="C37" s="30" t="s">
        <v>1230</v>
      </c>
      <c r="D37" s="13">
        <v>209489</v>
      </c>
      <c r="E37" s="14">
        <v>8043.54</v>
      </c>
      <c r="F37" s="15">
        <v>7.7999999999999996E-3</v>
      </c>
      <c r="G37" s="15"/>
    </row>
    <row r="38" spans="1:7" x14ac:dyDescent="0.25">
      <c r="A38" s="12" t="s">
        <v>1495</v>
      </c>
      <c r="B38" s="30" t="s">
        <v>1496</v>
      </c>
      <c r="C38" s="30" t="s">
        <v>1326</v>
      </c>
      <c r="D38" s="13">
        <v>340655</v>
      </c>
      <c r="E38" s="14">
        <v>7814.11</v>
      </c>
      <c r="F38" s="15">
        <v>7.6E-3</v>
      </c>
      <c r="G38" s="15"/>
    </row>
    <row r="39" spans="1:7" x14ac:dyDescent="0.25">
      <c r="A39" s="12" t="s">
        <v>1302</v>
      </c>
      <c r="B39" s="30" t="s">
        <v>1303</v>
      </c>
      <c r="C39" s="30" t="s">
        <v>1304</v>
      </c>
      <c r="D39" s="13">
        <v>261884</v>
      </c>
      <c r="E39" s="14">
        <v>7755.3</v>
      </c>
      <c r="F39" s="15">
        <v>7.4999999999999997E-3</v>
      </c>
      <c r="G39" s="15"/>
    </row>
    <row r="40" spans="1:7" x14ac:dyDescent="0.25">
      <c r="A40" s="12" t="s">
        <v>1171</v>
      </c>
      <c r="B40" s="30" t="s">
        <v>1172</v>
      </c>
      <c r="C40" s="30" t="s">
        <v>1161</v>
      </c>
      <c r="D40" s="13">
        <v>3112614</v>
      </c>
      <c r="E40" s="14">
        <v>7706.83</v>
      </c>
      <c r="F40" s="15">
        <v>7.4000000000000003E-3</v>
      </c>
      <c r="G40" s="15"/>
    </row>
    <row r="41" spans="1:7" x14ac:dyDescent="0.25">
      <c r="A41" s="12" t="s">
        <v>1236</v>
      </c>
      <c r="B41" s="30" t="s">
        <v>1237</v>
      </c>
      <c r="C41" s="30" t="s">
        <v>1161</v>
      </c>
      <c r="D41" s="13">
        <v>5217436</v>
      </c>
      <c r="E41" s="14">
        <v>7685.28</v>
      </c>
      <c r="F41" s="15">
        <v>7.4000000000000003E-3</v>
      </c>
      <c r="G41" s="15"/>
    </row>
    <row r="42" spans="1:7" x14ac:dyDescent="0.25">
      <c r="A42" s="12" t="s">
        <v>1317</v>
      </c>
      <c r="B42" s="30" t="s">
        <v>1318</v>
      </c>
      <c r="C42" s="30" t="s">
        <v>1319</v>
      </c>
      <c r="D42" s="13">
        <v>303460</v>
      </c>
      <c r="E42" s="14">
        <v>7604.71</v>
      </c>
      <c r="F42" s="15">
        <v>7.3000000000000001E-3</v>
      </c>
      <c r="G42" s="15"/>
    </row>
    <row r="43" spans="1:7" x14ac:dyDescent="0.25">
      <c r="A43" s="12" t="s">
        <v>1517</v>
      </c>
      <c r="B43" s="30" t="s">
        <v>1518</v>
      </c>
      <c r="C43" s="30" t="s">
        <v>1202</v>
      </c>
      <c r="D43" s="13">
        <v>462511</v>
      </c>
      <c r="E43" s="14">
        <v>7526.44</v>
      </c>
      <c r="F43" s="15">
        <v>7.3000000000000001E-3</v>
      </c>
      <c r="G43" s="15"/>
    </row>
    <row r="44" spans="1:7" x14ac:dyDescent="0.25">
      <c r="A44" s="12" t="s">
        <v>1203</v>
      </c>
      <c r="B44" s="30" t="s">
        <v>1204</v>
      </c>
      <c r="C44" s="30" t="s">
        <v>1205</v>
      </c>
      <c r="D44" s="13">
        <v>1844131</v>
      </c>
      <c r="E44" s="14">
        <v>7489.94</v>
      </c>
      <c r="F44" s="15">
        <v>7.1999999999999998E-3</v>
      </c>
      <c r="G44" s="15"/>
    </row>
    <row r="45" spans="1:7" x14ac:dyDescent="0.25">
      <c r="A45" s="12" t="s">
        <v>1322</v>
      </c>
      <c r="B45" s="30" t="s">
        <v>1323</v>
      </c>
      <c r="C45" s="30" t="s">
        <v>1283</v>
      </c>
      <c r="D45" s="13">
        <v>217216</v>
      </c>
      <c r="E45" s="14">
        <v>7415.86</v>
      </c>
      <c r="F45" s="15">
        <v>7.1999999999999998E-3</v>
      </c>
      <c r="G45" s="15"/>
    </row>
    <row r="46" spans="1:7" x14ac:dyDescent="0.25">
      <c r="A46" s="12" t="s">
        <v>1206</v>
      </c>
      <c r="B46" s="30" t="s">
        <v>1207</v>
      </c>
      <c r="C46" s="30" t="s">
        <v>1183</v>
      </c>
      <c r="D46" s="13">
        <v>1568974</v>
      </c>
      <c r="E46" s="14">
        <v>7268.27</v>
      </c>
      <c r="F46" s="15">
        <v>7.0000000000000001E-3</v>
      </c>
      <c r="G46" s="15"/>
    </row>
    <row r="47" spans="1:7" x14ac:dyDescent="0.25">
      <c r="A47" s="12" t="s">
        <v>1765</v>
      </c>
      <c r="B47" s="30" t="s">
        <v>1766</v>
      </c>
      <c r="C47" s="30" t="s">
        <v>1278</v>
      </c>
      <c r="D47" s="13">
        <v>516062</v>
      </c>
      <c r="E47" s="14">
        <v>7142.3</v>
      </c>
      <c r="F47" s="15">
        <v>6.8999999999999999E-3</v>
      </c>
      <c r="G47" s="15"/>
    </row>
    <row r="48" spans="1:7" x14ac:dyDescent="0.25">
      <c r="A48" s="12" t="s">
        <v>1767</v>
      </c>
      <c r="B48" s="30" t="s">
        <v>1768</v>
      </c>
      <c r="C48" s="30" t="s">
        <v>1161</v>
      </c>
      <c r="D48" s="13">
        <v>1427472</v>
      </c>
      <c r="E48" s="14">
        <v>7120.94</v>
      </c>
      <c r="F48" s="15">
        <v>6.8999999999999999E-3</v>
      </c>
      <c r="G48" s="15"/>
    </row>
    <row r="49" spans="1:7" x14ac:dyDescent="0.25">
      <c r="A49" s="12" t="s">
        <v>1214</v>
      </c>
      <c r="B49" s="30" t="s">
        <v>1215</v>
      </c>
      <c r="C49" s="30" t="s">
        <v>1161</v>
      </c>
      <c r="D49" s="13">
        <v>388786</v>
      </c>
      <c r="E49" s="14">
        <v>7096.32</v>
      </c>
      <c r="F49" s="15">
        <v>6.8999999999999999E-3</v>
      </c>
      <c r="G49" s="15"/>
    </row>
    <row r="50" spans="1:7" x14ac:dyDescent="0.25">
      <c r="A50" s="12" t="s">
        <v>1407</v>
      </c>
      <c r="B50" s="30" t="s">
        <v>1408</v>
      </c>
      <c r="C50" s="30" t="s">
        <v>1368</v>
      </c>
      <c r="D50" s="13">
        <v>490000</v>
      </c>
      <c r="E50" s="14">
        <v>6865.64</v>
      </c>
      <c r="F50" s="15">
        <v>6.6E-3</v>
      </c>
      <c r="G50" s="15"/>
    </row>
    <row r="51" spans="1:7" x14ac:dyDescent="0.25">
      <c r="A51" s="12" t="s">
        <v>1769</v>
      </c>
      <c r="B51" s="30" t="s">
        <v>1770</v>
      </c>
      <c r="C51" s="30" t="s">
        <v>1213</v>
      </c>
      <c r="D51" s="13">
        <v>641704</v>
      </c>
      <c r="E51" s="14">
        <v>6673.72</v>
      </c>
      <c r="F51" s="15">
        <v>6.4000000000000003E-3</v>
      </c>
      <c r="G51" s="15"/>
    </row>
    <row r="52" spans="1:7" x14ac:dyDescent="0.25">
      <c r="A52" s="12" t="s">
        <v>1475</v>
      </c>
      <c r="B52" s="30" t="s">
        <v>1476</v>
      </c>
      <c r="C52" s="30" t="s">
        <v>1263</v>
      </c>
      <c r="D52" s="13">
        <v>65013</v>
      </c>
      <c r="E52" s="14">
        <v>6610.1</v>
      </c>
      <c r="F52" s="15">
        <v>6.4000000000000003E-3</v>
      </c>
      <c r="G52" s="15"/>
    </row>
    <row r="53" spans="1:7" x14ac:dyDescent="0.25">
      <c r="A53" s="12" t="s">
        <v>1346</v>
      </c>
      <c r="B53" s="30" t="s">
        <v>1347</v>
      </c>
      <c r="C53" s="30" t="s">
        <v>1161</v>
      </c>
      <c r="D53" s="13">
        <v>419697</v>
      </c>
      <c r="E53" s="14">
        <v>6438.36</v>
      </c>
      <c r="F53" s="15">
        <v>6.1999999999999998E-3</v>
      </c>
      <c r="G53" s="15"/>
    </row>
    <row r="54" spans="1:7" x14ac:dyDescent="0.25">
      <c r="A54" s="12" t="s">
        <v>1771</v>
      </c>
      <c r="B54" s="30" t="s">
        <v>1772</v>
      </c>
      <c r="C54" s="30" t="s">
        <v>1375</v>
      </c>
      <c r="D54" s="13">
        <v>248649</v>
      </c>
      <c r="E54" s="14">
        <v>6388.04</v>
      </c>
      <c r="F54" s="15">
        <v>6.1999999999999998E-3</v>
      </c>
      <c r="G54" s="15"/>
    </row>
    <row r="55" spans="1:7" x14ac:dyDescent="0.25">
      <c r="A55" s="12" t="s">
        <v>1773</v>
      </c>
      <c r="B55" s="30" t="s">
        <v>1774</v>
      </c>
      <c r="C55" s="30" t="s">
        <v>1310</v>
      </c>
      <c r="D55" s="13">
        <v>26367</v>
      </c>
      <c r="E55" s="14">
        <v>6214.21</v>
      </c>
      <c r="F55" s="15">
        <v>6.0000000000000001E-3</v>
      </c>
      <c r="G55" s="15"/>
    </row>
    <row r="56" spans="1:7" x14ac:dyDescent="0.25">
      <c r="A56" s="12" t="s">
        <v>1191</v>
      </c>
      <c r="B56" s="30" t="s">
        <v>1192</v>
      </c>
      <c r="C56" s="30" t="s">
        <v>1193</v>
      </c>
      <c r="D56" s="13">
        <v>2703102</v>
      </c>
      <c r="E56" s="14">
        <v>5942.77</v>
      </c>
      <c r="F56" s="15">
        <v>5.7000000000000002E-3</v>
      </c>
      <c r="G56" s="15"/>
    </row>
    <row r="57" spans="1:7" x14ac:dyDescent="0.25">
      <c r="A57" s="12" t="s">
        <v>1477</v>
      </c>
      <c r="B57" s="30" t="s">
        <v>1478</v>
      </c>
      <c r="C57" s="30" t="s">
        <v>1278</v>
      </c>
      <c r="D57" s="13">
        <v>197107</v>
      </c>
      <c r="E57" s="14">
        <v>5830.13</v>
      </c>
      <c r="F57" s="15">
        <v>5.5999999999999999E-3</v>
      </c>
      <c r="G57" s="15"/>
    </row>
    <row r="58" spans="1:7" x14ac:dyDescent="0.25">
      <c r="A58" s="12" t="s">
        <v>1485</v>
      </c>
      <c r="B58" s="30" t="s">
        <v>1486</v>
      </c>
      <c r="C58" s="30" t="s">
        <v>1227</v>
      </c>
      <c r="D58" s="13">
        <v>764577</v>
      </c>
      <c r="E58" s="14">
        <v>5816.9</v>
      </c>
      <c r="F58" s="15">
        <v>5.5999999999999999E-3</v>
      </c>
      <c r="G58" s="15"/>
    </row>
    <row r="59" spans="1:7" x14ac:dyDescent="0.25">
      <c r="A59" s="12" t="s">
        <v>1775</v>
      </c>
      <c r="B59" s="30" t="s">
        <v>1776</v>
      </c>
      <c r="C59" s="30" t="s">
        <v>1161</v>
      </c>
      <c r="D59" s="13">
        <v>6884900</v>
      </c>
      <c r="E59" s="14">
        <v>5807.41</v>
      </c>
      <c r="F59" s="15">
        <v>5.5999999999999999E-3</v>
      </c>
      <c r="G59" s="15"/>
    </row>
    <row r="60" spans="1:7" x14ac:dyDescent="0.25">
      <c r="A60" s="12" t="s">
        <v>1777</v>
      </c>
      <c r="B60" s="30" t="s">
        <v>1778</v>
      </c>
      <c r="C60" s="30" t="s">
        <v>1326</v>
      </c>
      <c r="D60" s="13">
        <v>140109</v>
      </c>
      <c r="E60" s="14">
        <v>5754.77</v>
      </c>
      <c r="F60" s="15">
        <v>5.5999999999999999E-3</v>
      </c>
      <c r="G60" s="15"/>
    </row>
    <row r="61" spans="1:7" x14ac:dyDescent="0.25">
      <c r="A61" s="12" t="s">
        <v>1779</v>
      </c>
      <c r="B61" s="30" t="s">
        <v>1780</v>
      </c>
      <c r="C61" s="30" t="s">
        <v>1781</v>
      </c>
      <c r="D61" s="13">
        <v>16566</v>
      </c>
      <c r="E61" s="14">
        <v>5700.09</v>
      </c>
      <c r="F61" s="15">
        <v>5.4999999999999997E-3</v>
      </c>
      <c r="G61" s="15"/>
    </row>
    <row r="62" spans="1:7" x14ac:dyDescent="0.25">
      <c r="A62" s="12" t="s">
        <v>1369</v>
      </c>
      <c r="B62" s="30" t="s">
        <v>1370</v>
      </c>
      <c r="C62" s="30" t="s">
        <v>1170</v>
      </c>
      <c r="D62" s="13">
        <v>120000</v>
      </c>
      <c r="E62" s="14">
        <v>5605.92</v>
      </c>
      <c r="F62" s="15">
        <v>5.4000000000000003E-3</v>
      </c>
      <c r="G62" s="15"/>
    </row>
    <row r="63" spans="1:7" x14ac:dyDescent="0.25">
      <c r="A63" s="12" t="s">
        <v>1782</v>
      </c>
      <c r="B63" s="30" t="s">
        <v>1783</v>
      </c>
      <c r="C63" s="30" t="s">
        <v>1202</v>
      </c>
      <c r="D63" s="13">
        <v>342143</v>
      </c>
      <c r="E63" s="14">
        <v>5439.39</v>
      </c>
      <c r="F63" s="15">
        <v>5.3E-3</v>
      </c>
      <c r="G63" s="15"/>
    </row>
    <row r="64" spans="1:7" x14ac:dyDescent="0.25">
      <c r="A64" s="12" t="s">
        <v>1784</v>
      </c>
      <c r="B64" s="30" t="s">
        <v>1785</v>
      </c>
      <c r="C64" s="30" t="s">
        <v>1202</v>
      </c>
      <c r="D64" s="13">
        <v>460171</v>
      </c>
      <c r="E64" s="14">
        <v>5428.87</v>
      </c>
      <c r="F64" s="15">
        <v>5.1999999999999998E-3</v>
      </c>
      <c r="G64" s="15"/>
    </row>
    <row r="65" spans="1:7" x14ac:dyDescent="0.25">
      <c r="A65" s="12" t="s">
        <v>1356</v>
      </c>
      <c r="B65" s="30" t="s">
        <v>1357</v>
      </c>
      <c r="C65" s="30" t="s">
        <v>1175</v>
      </c>
      <c r="D65" s="13">
        <v>3836228</v>
      </c>
      <c r="E65" s="14">
        <v>5215.3500000000004</v>
      </c>
      <c r="F65" s="15">
        <v>5.0000000000000001E-3</v>
      </c>
      <c r="G65" s="15"/>
    </row>
    <row r="66" spans="1:7" x14ac:dyDescent="0.25">
      <c r="A66" s="12" t="s">
        <v>1786</v>
      </c>
      <c r="B66" s="30" t="s">
        <v>1787</v>
      </c>
      <c r="C66" s="30" t="s">
        <v>1310</v>
      </c>
      <c r="D66" s="13">
        <v>745088</v>
      </c>
      <c r="E66" s="14">
        <v>5141.8500000000004</v>
      </c>
      <c r="F66" s="15">
        <v>5.0000000000000001E-3</v>
      </c>
      <c r="G66" s="15"/>
    </row>
    <row r="67" spans="1:7" x14ac:dyDescent="0.25">
      <c r="A67" s="12" t="s">
        <v>1388</v>
      </c>
      <c r="B67" s="30" t="s">
        <v>1389</v>
      </c>
      <c r="C67" s="30" t="s">
        <v>1227</v>
      </c>
      <c r="D67" s="13">
        <v>102490</v>
      </c>
      <c r="E67" s="14">
        <v>5120.45</v>
      </c>
      <c r="F67" s="15">
        <v>4.8999999999999998E-3</v>
      </c>
      <c r="G67" s="15"/>
    </row>
    <row r="68" spans="1:7" x14ac:dyDescent="0.25">
      <c r="A68" s="12" t="s">
        <v>1331</v>
      </c>
      <c r="B68" s="30" t="s">
        <v>1332</v>
      </c>
      <c r="C68" s="30" t="s">
        <v>1301</v>
      </c>
      <c r="D68" s="13">
        <v>165459</v>
      </c>
      <c r="E68" s="14">
        <v>5107.6400000000003</v>
      </c>
      <c r="F68" s="15">
        <v>4.8999999999999998E-3</v>
      </c>
      <c r="G68" s="15"/>
    </row>
    <row r="69" spans="1:7" x14ac:dyDescent="0.25">
      <c r="A69" s="12" t="s">
        <v>1788</v>
      </c>
      <c r="B69" s="30" t="s">
        <v>1789</v>
      </c>
      <c r="C69" s="30" t="s">
        <v>1301</v>
      </c>
      <c r="D69" s="13">
        <v>132709</v>
      </c>
      <c r="E69" s="14">
        <v>5033.25</v>
      </c>
      <c r="F69" s="15">
        <v>4.8999999999999998E-3</v>
      </c>
      <c r="G69" s="15"/>
    </row>
    <row r="70" spans="1:7" x14ac:dyDescent="0.25">
      <c r="A70" s="12" t="s">
        <v>1790</v>
      </c>
      <c r="B70" s="30" t="s">
        <v>1791</v>
      </c>
      <c r="C70" s="30" t="s">
        <v>1196</v>
      </c>
      <c r="D70" s="13">
        <v>64921</v>
      </c>
      <c r="E70" s="14">
        <v>4937.34</v>
      </c>
      <c r="F70" s="15">
        <v>4.7999999999999996E-3</v>
      </c>
      <c r="G70" s="15"/>
    </row>
    <row r="71" spans="1:7" x14ac:dyDescent="0.25">
      <c r="A71" s="12" t="s">
        <v>1523</v>
      </c>
      <c r="B71" s="30" t="s">
        <v>1524</v>
      </c>
      <c r="C71" s="30" t="s">
        <v>1196</v>
      </c>
      <c r="D71" s="13">
        <v>179152</v>
      </c>
      <c r="E71" s="14">
        <v>4655.26</v>
      </c>
      <c r="F71" s="15">
        <v>4.4999999999999997E-3</v>
      </c>
      <c r="G71" s="15"/>
    </row>
    <row r="72" spans="1:7" x14ac:dyDescent="0.25">
      <c r="A72" s="12" t="s">
        <v>1233</v>
      </c>
      <c r="B72" s="30" t="s">
        <v>1234</v>
      </c>
      <c r="C72" s="30" t="s">
        <v>1235</v>
      </c>
      <c r="D72" s="13">
        <v>2686852</v>
      </c>
      <c r="E72" s="14">
        <v>4637.51</v>
      </c>
      <c r="F72" s="15">
        <v>4.4999999999999997E-3</v>
      </c>
      <c r="G72" s="15"/>
    </row>
    <row r="73" spans="1:7" x14ac:dyDescent="0.25">
      <c r="A73" s="12" t="s">
        <v>1792</v>
      </c>
      <c r="B73" s="30" t="s">
        <v>1793</v>
      </c>
      <c r="C73" s="30" t="s">
        <v>1310</v>
      </c>
      <c r="D73" s="13">
        <v>746861</v>
      </c>
      <c r="E73" s="14">
        <v>4617.09</v>
      </c>
      <c r="F73" s="15">
        <v>4.4999999999999997E-3</v>
      </c>
      <c r="G73" s="15"/>
    </row>
    <row r="74" spans="1:7" x14ac:dyDescent="0.25">
      <c r="A74" s="12" t="s">
        <v>1295</v>
      </c>
      <c r="B74" s="30" t="s">
        <v>1296</v>
      </c>
      <c r="C74" s="30" t="s">
        <v>1199</v>
      </c>
      <c r="D74" s="13">
        <v>785888</v>
      </c>
      <c r="E74" s="14">
        <v>4553.04</v>
      </c>
      <c r="F74" s="15">
        <v>4.4000000000000003E-3</v>
      </c>
      <c r="G74" s="15"/>
    </row>
    <row r="75" spans="1:7" x14ac:dyDescent="0.25">
      <c r="A75" s="12" t="s">
        <v>1794</v>
      </c>
      <c r="B75" s="30" t="s">
        <v>1795</v>
      </c>
      <c r="C75" s="30" t="s">
        <v>1326</v>
      </c>
      <c r="D75" s="13">
        <v>106345</v>
      </c>
      <c r="E75" s="14">
        <v>4392</v>
      </c>
      <c r="F75" s="15">
        <v>4.1999999999999997E-3</v>
      </c>
      <c r="G75" s="15"/>
    </row>
    <row r="76" spans="1:7" x14ac:dyDescent="0.25">
      <c r="A76" s="12" t="s">
        <v>1438</v>
      </c>
      <c r="B76" s="30" t="s">
        <v>1439</v>
      </c>
      <c r="C76" s="30" t="s">
        <v>1286</v>
      </c>
      <c r="D76" s="13">
        <v>394794</v>
      </c>
      <c r="E76" s="14">
        <v>4302.2700000000004</v>
      </c>
      <c r="F76" s="15">
        <v>4.1999999999999997E-3</v>
      </c>
      <c r="G76" s="15"/>
    </row>
    <row r="77" spans="1:7" x14ac:dyDescent="0.25">
      <c r="A77" s="12" t="s">
        <v>1796</v>
      </c>
      <c r="B77" s="30" t="s">
        <v>1797</v>
      </c>
      <c r="C77" s="30" t="s">
        <v>1301</v>
      </c>
      <c r="D77" s="13">
        <v>3000000</v>
      </c>
      <c r="E77" s="14">
        <v>4186.5</v>
      </c>
      <c r="F77" s="15">
        <v>4.0000000000000001E-3</v>
      </c>
      <c r="G77" s="15"/>
    </row>
    <row r="78" spans="1:7" x14ac:dyDescent="0.25">
      <c r="A78" s="12" t="s">
        <v>1798</v>
      </c>
      <c r="B78" s="30" t="s">
        <v>1799</v>
      </c>
      <c r="C78" s="30" t="s">
        <v>1442</v>
      </c>
      <c r="D78" s="13">
        <v>122337</v>
      </c>
      <c r="E78" s="14">
        <v>4126</v>
      </c>
      <c r="F78" s="15">
        <v>4.0000000000000001E-3</v>
      </c>
      <c r="G78" s="15"/>
    </row>
    <row r="79" spans="1:7" x14ac:dyDescent="0.25">
      <c r="A79" s="12" t="s">
        <v>1800</v>
      </c>
      <c r="B79" s="30" t="s">
        <v>1801</v>
      </c>
      <c r="C79" s="30" t="s">
        <v>1222</v>
      </c>
      <c r="D79" s="13">
        <v>489033</v>
      </c>
      <c r="E79" s="14">
        <v>4066.31</v>
      </c>
      <c r="F79" s="15">
        <v>3.8999999999999998E-3</v>
      </c>
      <c r="G79" s="15"/>
    </row>
    <row r="80" spans="1:7" x14ac:dyDescent="0.25">
      <c r="A80" s="12" t="s">
        <v>1802</v>
      </c>
      <c r="B80" s="30" t="s">
        <v>1803</v>
      </c>
      <c r="C80" s="30" t="s">
        <v>1301</v>
      </c>
      <c r="D80" s="13">
        <v>359391</v>
      </c>
      <c r="E80" s="14">
        <v>3973.79</v>
      </c>
      <c r="F80" s="15">
        <v>3.8E-3</v>
      </c>
      <c r="G80" s="15"/>
    </row>
    <row r="81" spans="1:7" x14ac:dyDescent="0.25">
      <c r="A81" s="12" t="s">
        <v>1804</v>
      </c>
      <c r="B81" s="30" t="s">
        <v>1805</v>
      </c>
      <c r="C81" s="30" t="s">
        <v>1213</v>
      </c>
      <c r="D81" s="13">
        <v>768270</v>
      </c>
      <c r="E81" s="14">
        <v>3877.84</v>
      </c>
      <c r="F81" s="15">
        <v>3.7000000000000002E-3</v>
      </c>
      <c r="G81" s="15"/>
    </row>
    <row r="82" spans="1:7" x14ac:dyDescent="0.25">
      <c r="A82" s="12" t="s">
        <v>1218</v>
      </c>
      <c r="B82" s="30" t="s">
        <v>1219</v>
      </c>
      <c r="C82" s="30" t="s">
        <v>1196</v>
      </c>
      <c r="D82" s="13">
        <v>61673</v>
      </c>
      <c r="E82" s="14">
        <v>3854.62</v>
      </c>
      <c r="F82" s="15">
        <v>3.7000000000000002E-3</v>
      </c>
      <c r="G82" s="15"/>
    </row>
    <row r="83" spans="1:7" x14ac:dyDescent="0.25">
      <c r="A83" s="12" t="s">
        <v>1266</v>
      </c>
      <c r="B83" s="30" t="s">
        <v>1267</v>
      </c>
      <c r="C83" s="30" t="s">
        <v>1202</v>
      </c>
      <c r="D83" s="13">
        <v>1998000</v>
      </c>
      <c r="E83" s="14">
        <v>3691.31</v>
      </c>
      <c r="F83" s="15">
        <v>3.5999999999999999E-3</v>
      </c>
      <c r="G83" s="15"/>
    </row>
    <row r="84" spans="1:7" x14ac:dyDescent="0.25">
      <c r="A84" s="12" t="s">
        <v>1806</v>
      </c>
      <c r="B84" s="30" t="s">
        <v>1807</v>
      </c>
      <c r="C84" s="30" t="s">
        <v>1307</v>
      </c>
      <c r="D84" s="13">
        <v>456101</v>
      </c>
      <c r="E84" s="14">
        <v>3561.24</v>
      </c>
      <c r="F84" s="15">
        <v>3.3999999999999998E-3</v>
      </c>
      <c r="G84" s="15"/>
    </row>
    <row r="85" spans="1:7" x14ac:dyDescent="0.25">
      <c r="A85" s="12" t="s">
        <v>1808</v>
      </c>
      <c r="B85" s="30" t="s">
        <v>1809</v>
      </c>
      <c r="C85" s="30" t="s">
        <v>1310</v>
      </c>
      <c r="D85" s="13">
        <v>78776</v>
      </c>
      <c r="E85" s="14">
        <v>3447.47</v>
      </c>
      <c r="F85" s="15">
        <v>3.3E-3</v>
      </c>
      <c r="G85" s="15"/>
    </row>
    <row r="86" spans="1:7" x14ac:dyDescent="0.25">
      <c r="A86" s="12" t="s">
        <v>1810</v>
      </c>
      <c r="B86" s="30" t="s">
        <v>1811</v>
      </c>
      <c r="C86" s="30" t="s">
        <v>1170</v>
      </c>
      <c r="D86" s="13">
        <v>618910</v>
      </c>
      <c r="E86" s="14">
        <v>3378.94</v>
      </c>
      <c r="F86" s="15">
        <v>3.3E-3</v>
      </c>
      <c r="G86" s="15"/>
    </row>
    <row r="87" spans="1:7" x14ac:dyDescent="0.25">
      <c r="A87" s="12" t="s">
        <v>1812</v>
      </c>
      <c r="B87" s="30" t="s">
        <v>1813</v>
      </c>
      <c r="C87" s="30" t="s">
        <v>1202</v>
      </c>
      <c r="D87" s="13">
        <v>88490</v>
      </c>
      <c r="E87" s="14">
        <v>3157.01</v>
      </c>
      <c r="F87" s="15">
        <v>3.0999999999999999E-3</v>
      </c>
      <c r="G87" s="15"/>
    </row>
    <row r="88" spans="1:7" x14ac:dyDescent="0.25">
      <c r="A88" s="12" t="s">
        <v>1814</v>
      </c>
      <c r="B88" s="30" t="s">
        <v>1815</v>
      </c>
      <c r="C88" s="30" t="s">
        <v>1210</v>
      </c>
      <c r="D88" s="13">
        <v>238783</v>
      </c>
      <c r="E88" s="14">
        <v>3021.56</v>
      </c>
      <c r="F88" s="15">
        <v>2.8999999999999998E-3</v>
      </c>
      <c r="G88" s="15"/>
    </row>
    <row r="89" spans="1:7" x14ac:dyDescent="0.25">
      <c r="A89" s="12" t="s">
        <v>1816</v>
      </c>
      <c r="B89" s="30" t="s">
        <v>1817</v>
      </c>
      <c r="C89" s="30" t="s">
        <v>1196</v>
      </c>
      <c r="D89" s="13">
        <v>34700</v>
      </c>
      <c r="E89" s="14">
        <v>2898.54</v>
      </c>
      <c r="F89" s="15">
        <v>2.8E-3</v>
      </c>
      <c r="G89" s="15"/>
    </row>
    <row r="90" spans="1:7" x14ac:dyDescent="0.25">
      <c r="A90" s="12" t="s">
        <v>1818</v>
      </c>
      <c r="B90" s="30" t="s">
        <v>1819</v>
      </c>
      <c r="C90" s="30" t="s">
        <v>1210</v>
      </c>
      <c r="D90" s="13">
        <v>987600</v>
      </c>
      <c r="E90" s="14">
        <v>2504.9499999999998</v>
      </c>
      <c r="F90" s="15">
        <v>2.3999999999999998E-3</v>
      </c>
      <c r="G90" s="15"/>
    </row>
    <row r="91" spans="1:7" x14ac:dyDescent="0.25">
      <c r="A91" s="12" t="s">
        <v>1284</v>
      </c>
      <c r="B91" s="30" t="s">
        <v>1285</v>
      </c>
      <c r="C91" s="30" t="s">
        <v>1286</v>
      </c>
      <c r="D91" s="13">
        <v>130483</v>
      </c>
      <c r="E91" s="14">
        <v>2359.2600000000002</v>
      </c>
      <c r="F91" s="15">
        <v>2.3E-3</v>
      </c>
      <c r="G91" s="15"/>
    </row>
    <row r="92" spans="1:7" x14ac:dyDescent="0.25">
      <c r="A92" s="12" t="s">
        <v>1405</v>
      </c>
      <c r="B92" s="30" t="s">
        <v>1406</v>
      </c>
      <c r="C92" s="30" t="s">
        <v>1368</v>
      </c>
      <c r="D92" s="13">
        <v>142436</v>
      </c>
      <c r="E92" s="14">
        <v>2132.41</v>
      </c>
      <c r="F92" s="15">
        <v>2.0999999999999999E-3</v>
      </c>
      <c r="G92" s="15"/>
    </row>
    <row r="93" spans="1:7" x14ac:dyDescent="0.25">
      <c r="A93" s="12" t="s">
        <v>1820</v>
      </c>
      <c r="B93" s="30" t="s">
        <v>1821</v>
      </c>
      <c r="C93" s="30" t="s">
        <v>1255</v>
      </c>
      <c r="D93" s="13">
        <v>978984</v>
      </c>
      <c r="E93" s="14">
        <v>2104.8200000000002</v>
      </c>
      <c r="F93" s="15">
        <v>2E-3</v>
      </c>
      <c r="G93" s="15"/>
    </row>
    <row r="94" spans="1:7" x14ac:dyDescent="0.25">
      <c r="A94" s="12" t="s">
        <v>1503</v>
      </c>
      <c r="B94" s="30" t="s">
        <v>1504</v>
      </c>
      <c r="C94" s="30" t="s">
        <v>1307</v>
      </c>
      <c r="D94" s="13">
        <v>32127</v>
      </c>
      <c r="E94" s="14">
        <v>2041.01</v>
      </c>
      <c r="F94" s="15">
        <v>2E-3</v>
      </c>
      <c r="G94" s="15"/>
    </row>
    <row r="95" spans="1:7" x14ac:dyDescent="0.25">
      <c r="A95" s="12" t="s">
        <v>1238</v>
      </c>
      <c r="B95" s="30" t="s">
        <v>1239</v>
      </c>
      <c r="C95" s="30" t="s">
        <v>1202</v>
      </c>
      <c r="D95" s="13">
        <v>290625</v>
      </c>
      <c r="E95" s="14">
        <v>1288.2</v>
      </c>
      <c r="F95" s="15">
        <v>1.1999999999999999E-3</v>
      </c>
      <c r="G95" s="15"/>
    </row>
    <row r="96" spans="1:7" x14ac:dyDescent="0.25">
      <c r="A96" s="12" t="s">
        <v>1245</v>
      </c>
      <c r="B96" s="30" t="s">
        <v>1246</v>
      </c>
      <c r="C96" s="30" t="s">
        <v>1247</v>
      </c>
      <c r="D96" s="13">
        <v>409400</v>
      </c>
      <c r="E96" s="14">
        <v>1121.1400000000001</v>
      </c>
      <c r="F96" s="15">
        <v>1.1000000000000001E-3</v>
      </c>
      <c r="G96" s="15"/>
    </row>
    <row r="97" spans="1:7" x14ac:dyDescent="0.25">
      <c r="A97" s="12" t="s">
        <v>1165</v>
      </c>
      <c r="B97" s="30" t="s">
        <v>1166</v>
      </c>
      <c r="C97" s="30" t="s">
        <v>1167</v>
      </c>
      <c r="D97" s="13">
        <v>33300</v>
      </c>
      <c r="E97" s="14">
        <v>1046.29</v>
      </c>
      <c r="F97" s="15">
        <v>1E-3</v>
      </c>
      <c r="G97" s="15"/>
    </row>
    <row r="98" spans="1:7" x14ac:dyDescent="0.25">
      <c r="A98" s="12" t="s">
        <v>1253</v>
      </c>
      <c r="B98" s="30" t="s">
        <v>1254</v>
      </c>
      <c r="C98" s="30" t="s">
        <v>1255</v>
      </c>
      <c r="D98" s="13">
        <v>607500</v>
      </c>
      <c r="E98" s="14">
        <v>475.98</v>
      </c>
      <c r="F98" s="15">
        <v>5.0000000000000001E-4</v>
      </c>
      <c r="G98" s="15"/>
    </row>
    <row r="99" spans="1:7" x14ac:dyDescent="0.25">
      <c r="A99" s="12" t="s">
        <v>1287</v>
      </c>
      <c r="B99" s="30" t="s">
        <v>1288</v>
      </c>
      <c r="C99" s="30" t="s">
        <v>1227</v>
      </c>
      <c r="D99" s="13">
        <v>22950</v>
      </c>
      <c r="E99" s="14">
        <v>345.48</v>
      </c>
      <c r="F99" s="15">
        <v>2.9999999999999997E-4</v>
      </c>
      <c r="G99" s="15"/>
    </row>
    <row r="100" spans="1:7" x14ac:dyDescent="0.25">
      <c r="A100" s="12" t="s">
        <v>1329</v>
      </c>
      <c r="B100" s="30" t="s">
        <v>1330</v>
      </c>
      <c r="C100" s="30" t="s">
        <v>1278</v>
      </c>
      <c r="D100" s="13">
        <v>16000</v>
      </c>
      <c r="E100" s="14">
        <v>207.1</v>
      </c>
      <c r="F100" s="15">
        <v>2.0000000000000001E-4</v>
      </c>
      <c r="G100" s="15"/>
    </row>
    <row r="101" spans="1:7" x14ac:dyDescent="0.25">
      <c r="A101" s="12" t="s">
        <v>1324</v>
      </c>
      <c r="B101" s="30" t="s">
        <v>1325</v>
      </c>
      <c r="C101" s="30" t="s">
        <v>1326</v>
      </c>
      <c r="D101" s="13">
        <v>3500</v>
      </c>
      <c r="E101" s="14">
        <v>152.01</v>
      </c>
      <c r="F101" s="15">
        <v>1E-4</v>
      </c>
      <c r="G101" s="15"/>
    </row>
    <row r="102" spans="1:7" x14ac:dyDescent="0.25">
      <c r="A102" s="12" t="s">
        <v>1264</v>
      </c>
      <c r="B102" s="30" t="s">
        <v>1265</v>
      </c>
      <c r="C102" s="30" t="s">
        <v>1260</v>
      </c>
      <c r="D102" s="13">
        <v>9361</v>
      </c>
      <c r="E102" s="14">
        <v>136.19999999999999</v>
      </c>
      <c r="F102" s="15">
        <v>1E-4</v>
      </c>
      <c r="G102" s="15"/>
    </row>
    <row r="103" spans="1:7" x14ac:dyDescent="0.25">
      <c r="A103" s="12" t="s">
        <v>1168</v>
      </c>
      <c r="B103" s="30" t="s">
        <v>1169</v>
      </c>
      <c r="C103" s="30" t="s">
        <v>1170</v>
      </c>
      <c r="D103" s="13">
        <v>47250</v>
      </c>
      <c r="E103" s="14">
        <v>107.85</v>
      </c>
      <c r="F103" s="15">
        <v>1E-4</v>
      </c>
      <c r="G103" s="15"/>
    </row>
    <row r="104" spans="1:7" x14ac:dyDescent="0.25">
      <c r="A104" s="12" t="s">
        <v>1465</v>
      </c>
      <c r="B104" s="30" t="s">
        <v>1466</v>
      </c>
      <c r="C104" s="30" t="s">
        <v>1263</v>
      </c>
      <c r="D104" s="13">
        <v>2400</v>
      </c>
      <c r="E104" s="14">
        <v>61.06</v>
      </c>
      <c r="F104" s="15">
        <v>1E-4</v>
      </c>
      <c r="G104" s="15"/>
    </row>
    <row r="105" spans="1:7" x14ac:dyDescent="0.25">
      <c r="A105" s="12" t="s">
        <v>1409</v>
      </c>
      <c r="B105" s="30" t="s">
        <v>1410</v>
      </c>
      <c r="C105" s="30" t="s">
        <v>1252</v>
      </c>
      <c r="D105" s="13">
        <v>30000</v>
      </c>
      <c r="E105" s="14">
        <v>52.77</v>
      </c>
      <c r="F105" s="15">
        <v>1E-4</v>
      </c>
      <c r="G105" s="15"/>
    </row>
    <row r="106" spans="1:7" x14ac:dyDescent="0.25">
      <c r="A106" s="12" t="s">
        <v>1489</v>
      </c>
      <c r="B106" s="30" t="s">
        <v>1490</v>
      </c>
      <c r="C106" s="30" t="s">
        <v>1170</v>
      </c>
      <c r="D106" s="13">
        <v>1200</v>
      </c>
      <c r="E106" s="14">
        <v>49.68</v>
      </c>
      <c r="F106" s="15">
        <v>0</v>
      </c>
      <c r="G106" s="15"/>
    </row>
    <row r="107" spans="1:7" x14ac:dyDescent="0.25">
      <c r="A107" s="12" t="s">
        <v>1327</v>
      </c>
      <c r="B107" s="30" t="s">
        <v>1328</v>
      </c>
      <c r="C107" s="30" t="s">
        <v>1213</v>
      </c>
      <c r="D107" s="13">
        <v>6750</v>
      </c>
      <c r="E107" s="14">
        <v>26.31</v>
      </c>
      <c r="F107" s="15">
        <v>0</v>
      </c>
      <c r="G107" s="15"/>
    </row>
    <row r="108" spans="1:7" x14ac:dyDescent="0.25">
      <c r="A108" s="12" t="s">
        <v>1305</v>
      </c>
      <c r="B108" s="30" t="s">
        <v>1306</v>
      </c>
      <c r="C108" s="30" t="s">
        <v>1307</v>
      </c>
      <c r="D108" s="13">
        <v>900</v>
      </c>
      <c r="E108" s="14">
        <v>22.66</v>
      </c>
      <c r="F108" s="15">
        <v>0</v>
      </c>
      <c r="G108" s="15"/>
    </row>
    <row r="109" spans="1:7" x14ac:dyDescent="0.25">
      <c r="A109" s="12" t="s">
        <v>1513</v>
      </c>
      <c r="B109" s="30" t="s">
        <v>1514</v>
      </c>
      <c r="C109" s="30" t="s">
        <v>1278</v>
      </c>
      <c r="D109" s="13">
        <v>525</v>
      </c>
      <c r="E109" s="14">
        <v>19.41</v>
      </c>
      <c r="F109" s="15">
        <v>0</v>
      </c>
      <c r="G109" s="15"/>
    </row>
    <row r="110" spans="1:7" x14ac:dyDescent="0.25">
      <c r="A110" s="12" t="s">
        <v>1276</v>
      </c>
      <c r="B110" s="30" t="s">
        <v>1277</v>
      </c>
      <c r="C110" s="30" t="s">
        <v>1278</v>
      </c>
      <c r="D110" s="13">
        <v>600</v>
      </c>
      <c r="E110" s="14">
        <v>6.56</v>
      </c>
      <c r="F110" s="15">
        <v>0</v>
      </c>
      <c r="G110" s="15"/>
    </row>
    <row r="111" spans="1:7" x14ac:dyDescent="0.25">
      <c r="A111" s="16" t="s">
        <v>124</v>
      </c>
      <c r="B111" s="31"/>
      <c r="C111" s="31"/>
      <c r="D111" s="17"/>
      <c r="E111" s="37">
        <v>814088.17</v>
      </c>
      <c r="F111" s="38">
        <v>0.78639999999999999</v>
      </c>
      <c r="G111" s="20"/>
    </row>
    <row r="112" spans="1:7" x14ac:dyDescent="0.25">
      <c r="A112" s="16" t="s">
        <v>1525</v>
      </c>
      <c r="B112" s="30"/>
      <c r="C112" s="30"/>
      <c r="D112" s="13"/>
      <c r="E112" s="14"/>
      <c r="F112" s="15"/>
      <c r="G112" s="15"/>
    </row>
    <row r="113" spans="1:7" x14ac:dyDescent="0.25">
      <c r="A113" s="16" t="s">
        <v>124</v>
      </c>
      <c r="B113" s="30"/>
      <c r="C113" s="30"/>
      <c r="D113" s="13"/>
      <c r="E113" s="39" t="s">
        <v>118</v>
      </c>
      <c r="F113" s="40" t="s">
        <v>118</v>
      </c>
      <c r="G113" s="15"/>
    </row>
    <row r="114" spans="1:7" x14ac:dyDescent="0.25">
      <c r="A114" s="16" t="s">
        <v>1822</v>
      </c>
      <c r="B114" s="30"/>
      <c r="C114" s="30"/>
      <c r="D114" s="13"/>
      <c r="E114" s="52"/>
      <c r="F114" s="53"/>
      <c r="G114" s="15"/>
    </row>
    <row r="115" spans="1:7" x14ac:dyDescent="0.25">
      <c r="A115" s="12" t="s">
        <v>1823</v>
      </c>
      <c r="B115" s="30" t="s">
        <v>1824</v>
      </c>
      <c r="C115" s="30"/>
      <c r="D115" s="13">
        <v>9000</v>
      </c>
      <c r="E115" s="14">
        <v>8825.2800000000007</v>
      </c>
      <c r="F115" s="15">
        <v>8.5000000000000006E-3</v>
      </c>
      <c r="G115" s="15">
        <v>8.4952E-2</v>
      </c>
    </row>
    <row r="116" spans="1:7" x14ac:dyDescent="0.25">
      <c r="A116" s="16" t="s">
        <v>124</v>
      </c>
      <c r="B116" s="30"/>
      <c r="C116" s="30"/>
      <c r="D116" s="13"/>
      <c r="E116" s="37">
        <f>SUM(E115)</f>
        <v>8825.2800000000007</v>
      </c>
      <c r="F116" s="38">
        <f>SUM(F115)</f>
        <v>8.5000000000000006E-3</v>
      </c>
      <c r="G116" s="20"/>
    </row>
    <row r="117" spans="1:7" x14ac:dyDescent="0.25">
      <c r="A117" s="16"/>
      <c r="B117" s="30"/>
      <c r="C117" s="30"/>
      <c r="D117" s="13"/>
      <c r="E117" s="52"/>
      <c r="F117" s="53"/>
      <c r="G117" s="15"/>
    </row>
    <row r="118" spans="1:7" x14ac:dyDescent="0.25">
      <c r="A118" s="21" t="s">
        <v>157</v>
      </c>
      <c r="B118" s="32"/>
      <c r="C118" s="32"/>
      <c r="D118" s="22"/>
      <c r="E118" s="27">
        <f>+E111+E116</f>
        <v>822913.45000000007</v>
      </c>
      <c r="F118" s="28">
        <f>+F111+F116</f>
        <v>0.79489999999999994</v>
      </c>
      <c r="G118" s="20"/>
    </row>
    <row r="119" spans="1:7" x14ac:dyDescent="0.25">
      <c r="A119" s="12"/>
      <c r="B119" s="30"/>
      <c r="C119" s="30"/>
      <c r="D119" s="13"/>
      <c r="E119" s="14"/>
      <c r="F119" s="15"/>
      <c r="G119" s="15"/>
    </row>
    <row r="120" spans="1:7" x14ac:dyDescent="0.25">
      <c r="A120" s="16" t="s">
        <v>1526</v>
      </c>
      <c r="B120" s="30"/>
      <c r="C120" s="30"/>
      <c r="D120" s="13"/>
      <c r="E120" s="14"/>
      <c r="F120" s="15"/>
      <c r="G120" s="15"/>
    </row>
    <row r="121" spans="1:7" x14ac:dyDescent="0.25">
      <c r="A121" s="16" t="s">
        <v>1527</v>
      </c>
      <c r="B121" s="30"/>
      <c r="C121" s="30"/>
      <c r="D121" s="13"/>
      <c r="E121" s="14"/>
      <c r="F121" s="15"/>
      <c r="G121" s="15"/>
    </row>
    <row r="122" spans="1:7" x14ac:dyDescent="0.25">
      <c r="A122" s="12" t="s">
        <v>1825</v>
      </c>
      <c r="B122" s="30"/>
      <c r="C122" s="30" t="s">
        <v>1196</v>
      </c>
      <c r="D122" s="13">
        <v>80300</v>
      </c>
      <c r="E122" s="14">
        <v>6719.74</v>
      </c>
      <c r="F122" s="15">
        <v>6.4929999999999996E-3</v>
      </c>
      <c r="G122" s="15"/>
    </row>
    <row r="123" spans="1:7" x14ac:dyDescent="0.25">
      <c r="A123" s="12" t="s">
        <v>1648</v>
      </c>
      <c r="B123" s="30"/>
      <c r="C123" s="30" t="s">
        <v>1278</v>
      </c>
      <c r="D123" s="41">
        <v>-600</v>
      </c>
      <c r="E123" s="23">
        <v>-6.58</v>
      </c>
      <c r="F123" s="24">
        <v>-6.0000000000000002E-6</v>
      </c>
      <c r="G123" s="15"/>
    </row>
    <row r="124" spans="1:7" x14ac:dyDescent="0.25">
      <c r="A124" s="12" t="s">
        <v>1596</v>
      </c>
      <c r="B124" s="30"/>
      <c r="C124" s="30" t="s">
        <v>1244</v>
      </c>
      <c r="D124" s="41">
        <v>-300</v>
      </c>
      <c r="E124" s="23">
        <v>-7.48</v>
      </c>
      <c r="F124" s="24">
        <v>-6.9999999999999999E-6</v>
      </c>
      <c r="G124" s="15"/>
    </row>
    <row r="125" spans="1:7" x14ac:dyDescent="0.25">
      <c r="A125" s="12" t="s">
        <v>1684</v>
      </c>
      <c r="B125" s="30"/>
      <c r="C125" s="30" t="s">
        <v>1161</v>
      </c>
      <c r="D125" s="41">
        <v>-1500</v>
      </c>
      <c r="E125" s="23">
        <v>-9.68</v>
      </c>
      <c r="F125" s="24">
        <v>-9.0000000000000002E-6</v>
      </c>
      <c r="G125" s="15"/>
    </row>
    <row r="126" spans="1:7" x14ac:dyDescent="0.25">
      <c r="A126" s="12" t="s">
        <v>1674</v>
      </c>
      <c r="B126" s="30"/>
      <c r="C126" s="30" t="s">
        <v>1161</v>
      </c>
      <c r="D126" s="41">
        <v>-800</v>
      </c>
      <c r="E126" s="23">
        <v>-14.67</v>
      </c>
      <c r="F126" s="24">
        <v>-1.4E-5</v>
      </c>
      <c r="G126" s="15"/>
    </row>
    <row r="127" spans="1:7" x14ac:dyDescent="0.25">
      <c r="A127" s="12" t="s">
        <v>1660</v>
      </c>
      <c r="B127" s="30"/>
      <c r="C127" s="30" t="s">
        <v>1230</v>
      </c>
      <c r="D127" s="41">
        <v>-150</v>
      </c>
      <c r="E127" s="23">
        <v>-15.39</v>
      </c>
      <c r="F127" s="24">
        <v>-1.4E-5</v>
      </c>
      <c r="G127" s="15"/>
    </row>
    <row r="128" spans="1:7" x14ac:dyDescent="0.25">
      <c r="A128" s="12" t="s">
        <v>1640</v>
      </c>
      <c r="B128" s="30"/>
      <c r="C128" s="30" t="s">
        <v>1199</v>
      </c>
      <c r="D128" s="41">
        <v>-2800</v>
      </c>
      <c r="E128" s="23">
        <v>-16.3</v>
      </c>
      <c r="F128" s="24">
        <v>-1.5E-5</v>
      </c>
      <c r="G128" s="15"/>
    </row>
    <row r="129" spans="1:7" x14ac:dyDescent="0.25">
      <c r="A129" s="12" t="s">
        <v>1534</v>
      </c>
      <c r="B129" s="30"/>
      <c r="C129" s="30" t="s">
        <v>1278</v>
      </c>
      <c r="D129" s="41">
        <v>-525</v>
      </c>
      <c r="E129" s="23">
        <v>-19.47</v>
      </c>
      <c r="F129" s="24">
        <v>-1.8E-5</v>
      </c>
      <c r="G129" s="15"/>
    </row>
    <row r="130" spans="1:7" x14ac:dyDescent="0.25">
      <c r="A130" s="12" t="s">
        <v>1636</v>
      </c>
      <c r="B130" s="30"/>
      <c r="C130" s="30" t="s">
        <v>1307</v>
      </c>
      <c r="D130" s="41">
        <v>-900</v>
      </c>
      <c r="E130" s="23">
        <v>-22.69</v>
      </c>
      <c r="F130" s="24">
        <v>-2.0999999999999999E-5</v>
      </c>
      <c r="G130" s="15"/>
    </row>
    <row r="131" spans="1:7" x14ac:dyDescent="0.25">
      <c r="A131" s="12" t="s">
        <v>1627</v>
      </c>
      <c r="B131" s="30"/>
      <c r="C131" s="30" t="s">
        <v>1213</v>
      </c>
      <c r="D131" s="41">
        <v>-6750</v>
      </c>
      <c r="E131" s="23">
        <v>-26.5</v>
      </c>
      <c r="F131" s="24">
        <v>-2.5000000000000001E-5</v>
      </c>
      <c r="G131" s="15"/>
    </row>
    <row r="132" spans="1:7" x14ac:dyDescent="0.25">
      <c r="A132" s="12" t="s">
        <v>1528</v>
      </c>
      <c r="B132" s="30"/>
      <c r="C132" s="30" t="s">
        <v>1196</v>
      </c>
      <c r="D132" s="41">
        <v>-1100</v>
      </c>
      <c r="E132" s="23">
        <v>-28.57</v>
      </c>
      <c r="F132" s="24">
        <v>-2.6999999999999999E-5</v>
      </c>
      <c r="G132" s="15"/>
    </row>
    <row r="133" spans="1:7" x14ac:dyDescent="0.25">
      <c r="A133" s="12" t="s">
        <v>1661</v>
      </c>
      <c r="B133" s="30"/>
      <c r="C133" s="30" t="s">
        <v>1244</v>
      </c>
      <c r="D133" s="41">
        <v>-8000</v>
      </c>
      <c r="E133" s="23">
        <v>-35.03</v>
      </c>
      <c r="F133" s="24">
        <v>-3.3000000000000003E-5</v>
      </c>
      <c r="G133" s="15"/>
    </row>
    <row r="134" spans="1:7" x14ac:dyDescent="0.25">
      <c r="A134" s="12" t="s">
        <v>1549</v>
      </c>
      <c r="B134" s="30"/>
      <c r="C134" s="30" t="s">
        <v>1170</v>
      </c>
      <c r="D134" s="41">
        <v>-1200</v>
      </c>
      <c r="E134" s="23">
        <v>-49.9</v>
      </c>
      <c r="F134" s="24">
        <v>-4.8000000000000001E-5</v>
      </c>
      <c r="G134" s="15"/>
    </row>
    <row r="135" spans="1:7" x14ac:dyDescent="0.25">
      <c r="A135" s="12" t="s">
        <v>1587</v>
      </c>
      <c r="B135" s="30"/>
      <c r="C135" s="30" t="s">
        <v>1252</v>
      </c>
      <c r="D135" s="41">
        <v>-30000</v>
      </c>
      <c r="E135" s="23">
        <v>-53.1</v>
      </c>
      <c r="F135" s="24">
        <v>-5.1E-5</v>
      </c>
      <c r="G135" s="15"/>
    </row>
    <row r="136" spans="1:7" x14ac:dyDescent="0.25">
      <c r="A136" s="12" t="s">
        <v>1562</v>
      </c>
      <c r="B136" s="30"/>
      <c r="C136" s="30" t="s">
        <v>1263</v>
      </c>
      <c r="D136" s="41">
        <v>-2400</v>
      </c>
      <c r="E136" s="23">
        <v>-61.49</v>
      </c>
      <c r="F136" s="24">
        <v>-5.8999999999999998E-5</v>
      </c>
      <c r="G136" s="15"/>
    </row>
    <row r="137" spans="1:7" x14ac:dyDescent="0.25">
      <c r="A137" s="12" t="s">
        <v>1691</v>
      </c>
      <c r="B137" s="30"/>
      <c r="C137" s="30" t="s">
        <v>1170</v>
      </c>
      <c r="D137" s="41">
        <v>-47250</v>
      </c>
      <c r="E137" s="23">
        <v>-108.58</v>
      </c>
      <c r="F137" s="24">
        <v>-1.0399999999999999E-4</v>
      </c>
      <c r="G137" s="15"/>
    </row>
    <row r="138" spans="1:7" x14ac:dyDescent="0.25">
      <c r="A138" s="12" t="s">
        <v>1826</v>
      </c>
      <c r="B138" s="30"/>
      <c r="C138" s="30" t="s">
        <v>1222</v>
      </c>
      <c r="D138" s="41">
        <v>-24000</v>
      </c>
      <c r="E138" s="23">
        <v>-119.02</v>
      </c>
      <c r="F138" s="24">
        <v>-1.15E-4</v>
      </c>
      <c r="G138" s="15"/>
    </row>
    <row r="139" spans="1:7" x14ac:dyDescent="0.25">
      <c r="A139" s="12" t="s">
        <v>1654</v>
      </c>
      <c r="B139" s="30"/>
      <c r="C139" s="30" t="s">
        <v>1260</v>
      </c>
      <c r="D139" s="41">
        <v>-9361</v>
      </c>
      <c r="E139" s="23">
        <v>-137.16</v>
      </c>
      <c r="F139" s="24">
        <v>-1.3200000000000001E-4</v>
      </c>
      <c r="G139" s="15"/>
    </row>
    <row r="140" spans="1:7" x14ac:dyDescent="0.25">
      <c r="A140" s="12" t="s">
        <v>1591</v>
      </c>
      <c r="B140" s="30"/>
      <c r="C140" s="30" t="s">
        <v>1402</v>
      </c>
      <c r="D140" s="41">
        <v>-4200</v>
      </c>
      <c r="E140" s="23">
        <v>-146.81</v>
      </c>
      <c r="F140" s="24">
        <v>-1.4100000000000001E-4</v>
      </c>
      <c r="G140" s="15"/>
    </row>
    <row r="141" spans="1:7" x14ac:dyDescent="0.25">
      <c r="A141" s="12" t="s">
        <v>1628</v>
      </c>
      <c r="B141" s="30"/>
      <c r="C141" s="30" t="s">
        <v>1326</v>
      </c>
      <c r="D141" s="41">
        <v>-3500</v>
      </c>
      <c r="E141" s="23">
        <v>-153.15</v>
      </c>
      <c r="F141" s="24">
        <v>-1.47E-4</v>
      </c>
      <c r="G141" s="15"/>
    </row>
    <row r="142" spans="1:7" x14ac:dyDescent="0.25">
      <c r="A142" s="12" t="s">
        <v>1626</v>
      </c>
      <c r="B142" s="30"/>
      <c r="C142" s="30" t="s">
        <v>1278</v>
      </c>
      <c r="D142" s="41">
        <v>-16000</v>
      </c>
      <c r="E142" s="23">
        <v>-208</v>
      </c>
      <c r="F142" s="24">
        <v>-2.0000000000000001E-4</v>
      </c>
      <c r="G142" s="15"/>
    </row>
    <row r="143" spans="1:7" x14ac:dyDescent="0.25">
      <c r="A143" s="12" t="s">
        <v>1644</v>
      </c>
      <c r="B143" s="30"/>
      <c r="C143" s="30" t="s">
        <v>1227</v>
      </c>
      <c r="D143" s="41">
        <v>-22950</v>
      </c>
      <c r="E143" s="23">
        <v>-346.9</v>
      </c>
      <c r="F143" s="24">
        <v>-3.3500000000000001E-4</v>
      </c>
      <c r="G143" s="15"/>
    </row>
    <row r="144" spans="1:7" x14ac:dyDescent="0.25">
      <c r="A144" s="12" t="s">
        <v>1668</v>
      </c>
      <c r="B144" s="30"/>
      <c r="C144" s="30" t="s">
        <v>1230</v>
      </c>
      <c r="D144" s="41">
        <v>-22400</v>
      </c>
      <c r="E144" s="23">
        <v>-450.39</v>
      </c>
      <c r="F144" s="24">
        <v>-4.35E-4</v>
      </c>
      <c r="G144" s="15"/>
    </row>
    <row r="145" spans="1:7" x14ac:dyDescent="0.25">
      <c r="A145" s="12" t="s">
        <v>1658</v>
      </c>
      <c r="B145" s="30"/>
      <c r="C145" s="30" t="s">
        <v>1255</v>
      </c>
      <c r="D145" s="41">
        <v>-607500</v>
      </c>
      <c r="E145" s="23">
        <v>-477.5</v>
      </c>
      <c r="F145" s="24">
        <v>-4.6099999999999998E-4</v>
      </c>
      <c r="G145" s="15"/>
    </row>
    <row r="146" spans="1:7" x14ac:dyDescent="0.25">
      <c r="A146" s="12" t="s">
        <v>1667</v>
      </c>
      <c r="B146" s="30"/>
      <c r="C146" s="30" t="s">
        <v>1183</v>
      </c>
      <c r="D146" s="41">
        <v>-102600</v>
      </c>
      <c r="E146" s="23">
        <v>-517.82000000000005</v>
      </c>
      <c r="F146" s="24">
        <v>-5.0000000000000001E-4</v>
      </c>
      <c r="G146" s="15"/>
    </row>
    <row r="147" spans="1:7" x14ac:dyDescent="0.25">
      <c r="A147" s="12" t="s">
        <v>1681</v>
      </c>
      <c r="B147" s="30"/>
      <c r="C147" s="30" t="s">
        <v>1196</v>
      </c>
      <c r="D147" s="41">
        <v>-14700</v>
      </c>
      <c r="E147" s="23">
        <v>-563.79999999999995</v>
      </c>
      <c r="F147" s="24">
        <v>-5.44E-4</v>
      </c>
      <c r="G147" s="15"/>
    </row>
    <row r="148" spans="1:7" x14ac:dyDescent="0.25">
      <c r="A148" s="12" t="s">
        <v>1694</v>
      </c>
      <c r="B148" s="30"/>
      <c r="C148" s="30" t="s">
        <v>1161</v>
      </c>
      <c r="D148" s="41">
        <v>-59950</v>
      </c>
      <c r="E148" s="23">
        <v>-882.64</v>
      </c>
      <c r="F148" s="24">
        <v>-8.52E-4</v>
      </c>
      <c r="G148" s="15"/>
    </row>
    <row r="149" spans="1:7" x14ac:dyDescent="0.25">
      <c r="A149" s="12" t="s">
        <v>1692</v>
      </c>
      <c r="B149" s="30"/>
      <c r="C149" s="30" t="s">
        <v>1167</v>
      </c>
      <c r="D149" s="41">
        <v>-33300</v>
      </c>
      <c r="E149" s="23">
        <v>-1051.9100000000001</v>
      </c>
      <c r="F149" s="24">
        <v>-1.016E-3</v>
      </c>
      <c r="G149" s="15"/>
    </row>
    <row r="150" spans="1:7" x14ac:dyDescent="0.25">
      <c r="A150" s="12" t="s">
        <v>1687</v>
      </c>
      <c r="B150" s="30"/>
      <c r="C150" s="30" t="s">
        <v>1161</v>
      </c>
      <c r="D150" s="41">
        <v>-968000</v>
      </c>
      <c r="E150" s="23">
        <v>-1112.72</v>
      </c>
      <c r="F150" s="24">
        <v>-1.075E-3</v>
      </c>
      <c r="G150" s="15"/>
    </row>
    <row r="151" spans="1:7" x14ac:dyDescent="0.25">
      <c r="A151" s="12" t="s">
        <v>1662</v>
      </c>
      <c r="B151" s="30"/>
      <c r="C151" s="30" t="s">
        <v>1247</v>
      </c>
      <c r="D151" s="41">
        <v>-409400</v>
      </c>
      <c r="E151" s="23">
        <v>-1129.94</v>
      </c>
      <c r="F151" s="24">
        <v>-1.091E-3</v>
      </c>
      <c r="G151" s="15"/>
    </row>
    <row r="152" spans="1:7" x14ac:dyDescent="0.25">
      <c r="A152" s="12" t="s">
        <v>1664</v>
      </c>
      <c r="B152" s="30"/>
      <c r="C152" s="30" t="s">
        <v>1202</v>
      </c>
      <c r="D152" s="41">
        <v>-290625</v>
      </c>
      <c r="E152" s="23">
        <v>-1296.77</v>
      </c>
      <c r="F152" s="24">
        <v>-1.253E-3</v>
      </c>
      <c r="G152" s="15"/>
    </row>
    <row r="153" spans="1:7" x14ac:dyDescent="0.25">
      <c r="A153" s="12" t="s">
        <v>1690</v>
      </c>
      <c r="B153" s="30"/>
      <c r="C153" s="30" t="s">
        <v>1161</v>
      </c>
      <c r="D153" s="41">
        <v>-652275</v>
      </c>
      <c r="E153" s="23">
        <v>-1628.4</v>
      </c>
      <c r="F153" s="24">
        <v>-1.573E-3</v>
      </c>
      <c r="G153" s="15"/>
    </row>
    <row r="154" spans="1:7" x14ac:dyDescent="0.25">
      <c r="A154" s="12" t="s">
        <v>1679</v>
      </c>
      <c r="B154" s="30"/>
      <c r="C154" s="30" t="s">
        <v>1205</v>
      </c>
      <c r="D154" s="41">
        <v>-499800</v>
      </c>
      <c r="E154" s="23">
        <v>-2028.94</v>
      </c>
      <c r="F154" s="24">
        <v>-1.9599999999999999E-3</v>
      </c>
      <c r="G154" s="15"/>
    </row>
    <row r="155" spans="1:7" x14ac:dyDescent="0.25">
      <c r="A155" s="12" t="s">
        <v>1652</v>
      </c>
      <c r="B155" s="30"/>
      <c r="C155" s="30" t="s">
        <v>1202</v>
      </c>
      <c r="D155" s="41">
        <v>-1998000</v>
      </c>
      <c r="E155" s="23">
        <v>-3691.31</v>
      </c>
      <c r="F155" s="24">
        <v>-3.5660000000000002E-3</v>
      </c>
      <c r="G155" s="15"/>
    </row>
    <row r="156" spans="1:7" x14ac:dyDescent="0.25">
      <c r="A156" s="12" t="s">
        <v>1635</v>
      </c>
      <c r="B156" s="30"/>
      <c r="C156" s="30" t="s">
        <v>1310</v>
      </c>
      <c r="D156" s="41">
        <v>-1625200</v>
      </c>
      <c r="E156" s="23">
        <v>-8812.65</v>
      </c>
      <c r="F156" s="24">
        <v>-8.515E-3</v>
      </c>
      <c r="G156" s="15"/>
    </row>
    <row r="157" spans="1:7" x14ac:dyDescent="0.25">
      <c r="A157" s="12" t="s">
        <v>1827</v>
      </c>
      <c r="B157" s="30"/>
      <c r="C157" s="30" t="s">
        <v>1828</v>
      </c>
      <c r="D157" s="41">
        <v>-200000</v>
      </c>
      <c r="E157" s="23">
        <v>-43617.2</v>
      </c>
      <c r="F157" s="24">
        <v>-4.2145000000000002E-2</v>
      </c>
      <c r="G157" s="15"/>
    </row>
    <row r="158" spans="1:7" x14ac:dyDescent="0.25">
      <c r="A158" s="16" t="s">
        <v>124</v>
      </c>
      <c r="B158" s="31"/>
      <c r="C158" s="31"/>
      <c r="D158" s="17"/>
      <c r="E158" s="42">
        <v>-62128.72</v>
      </c>
      <c r="F158" s="43">
        <v>-6.0013999999999998E-2</v>
      </c>
      <c r="G158" s="20"/>
    </row>
    <row r="159" spans="1:7" x14ac:dyDescent="0.25">
      <c r="A159" s="12"/>
      <c r="B159" s="30"/>
      <c r="C159" s="30"/>
      <c r="D159" s="13"/>
      <c r="E159" s="14"/>
      <c r="F159" s="15"/>
      <c r="G159" s="15"/>
    </row>
    <row r="160" spans="1:7" x14ac:dyDescent="0.25">
      <c r="A160" s="12"/>
      <c r="B160" s="30"/>
      <c r="C160" s="30"/>
      <c r="D160" s="13"/>
      <c r="E160" s="14"/>
      <c r="F160" s="15"/>
      <c r="G160" s="15"/>
    </row>
    <row r="161" spans="1:7" x14ac:dyDescent="0.25">
      <c r="A161" s="16" t="s">
        <v>1829</v>
      </c>
      <c r="B161" s="31"/>
      <c r="C161" s="31"/>
      <c r="D161" s="17"/>
      <c r="E161" s="46"/>
      <c r="F161" s="20"/>
      <c r="G161" s="20"/>
    </row>
    <row r="162" spans="1:7" x14ac:dyDescent="0.25">
      <c r="A162" s="12" t="s">
        <v>1830</v>
      </c>
      <c r="B162" s="30"/>
      <c r="C162" s="30" t="s">
        <v>1831</v>
      </c>
      <c r="D162" s="13">
        <v>100000</v>
      </c>
      <c r="E162" s="14">
        <v>1225.1500000000001</v>
      </c>
      <c r="F162" s="15">
        <v>1.1999999999999999E-3</v>
      </c>
      <c r="G162" s="15"/>
    </row>
    <row r="163" spans="1:7" x14ac:dyDescent="0.25">
      <c r="A163" s="12" t="s">
        <v>1832</v>
      </c>
      <c r="B163" s="30"/>
      <c r="C163" s="30" t="s">
        <v>1831</v>
      </c>
      <c r="D163" s="13">
        <v>150000</v>
      </c>
      <c r="E163" s="14">
        <v>1203.75</v>
      </c>
      <c r="F163" s="15">
        <v>1.1999999999999999E-3</v>
      </c>
      <c r="G163" s="15"/>
    </row>
    <row r="164" spans="1:7" x14ac:dyDescent="0.25">
      <c r="A164" s="12" t="s">
        <v>1833</v>
      </c>
      <c r="B164" s="30"/>
      <c r="C164" s="30" t="s">
        <v>1831</v>
      </c>
      <c r="D164" s="13">
        <v>100000</v>
      </c>
      <c r="E164" s="14">
        <v>471.3</v>
      </c>
      <c r="F164" s="15">
        <v>5.0000000000000001E-4</v>
      </c>
      <c r="G164" s="15"/>
    </row>
    <row r="165" spans="1:7" x14ac:dyDescent="0.25">
      <c r="A165" s="12" t="s">
        <v>1834</v>
      </c>
      <c r="B165" s="30"/>
      <c r="C165" s="30" t="s">
        <v>1835</v>
      </c>
      <c r="D165" s="41">
        <v>-112100</v>
      </c>
      <c r="E165" s="23">
        <v>-93.83</v>
      </c>
      <c r="F165" s="24">
        <v>-1E-4</v>
      </c>
      <c r="G165" s="15"/>
    </row>
    <row r="166" spans="1:7" x14ac:dyDescent="0.25">
      <c r="A166" s="16" t="s">
        <v>124</v>
      </c>
      <c r="B166" s="31"/>
      <c r="C166" s="31"/>
      <c r="D166" s="17"/>
      <c r="E166" s="37">
        <v>2806.37</v>
      </c>
      <c r="F166" s="38">
        <v>2.8E-3</v>
      </c>
      <c r="G166" s="20"/>
    </row>
    <row r="167" spans="1:7" x14ac:dyDescent="0.25">
      <c r="A167" s="12"/>
      <c r="B167" s="30"/>
      <c r="C167" s="30"/>
      <c r="D167" s="13"/>
      <c r="E167" s="14"/>
      <c r="F167" s="15"/>
      <c r="G167" s="15"/>
    </row>
    <row r="168" spans="1:7" x14ac:dyDescent="0.25">
      <c r="A168" s="21" t="s">
        <v>157</v>
      </c>
      <c r="B168" s="32"/>
      <c r="C168" s="32"/>
      <c r="D168" s="22"/>
      <c r="E168" s="18">
        <v>2806.37</v>
      </c>
      <c r="F168" s="19">
        <v>2.8E-3</v>
      </c>
      <c r="G168" s="20"/>
    </row>
    <row r="169" spans="1:7" x14ac:dyDescent="0.25">
      <c r="A169" s="16" t="s">
        <v>210</v>
      </c>
      <c r="B169" s="30"/>
      <c r="C169" s="30"/>
      <c r="D169" s="13"/>
      <c r="E169" s="14"/>
      <c r="F169" s="15"/>
      <c r="G169" s="15"/>
    </row>
    <row r="170" spans="1:7" x14ac:dyDescent="0.25">
      <c r="A170" s="16" t="s">
        <v>211</v>
      </c>
      <c r="B170" s="30"/>
      <c r="C170" s="30"/>
      <c r="D170" s="13"/>
      <c r="E170" s="14"/>
      <c r="F170" s="15"/>
      <c r="G170" s="15"/>
    </row>
    <row r="171" spans="1:7" x14ac:dyDescent="0.25">
      <c r="A171" s="12" t="s">
        <v>1836</v>
      </c>
      <c r="B171" s="30" t="s">
        <v>1837</v>
      </c>
      <c r="C171" s="30" t="s">
        <v>217</v>
      </c>
      <c r="D171" s="13">
        <v>17500000</v>
      </c>
      <c r="E171" s="14">
        <v>17399.5</v>
      </c>
      <c r="F171" s="15">
        <v>1.6799999999999999E-2</v>
      </c>
      <c r="G171" s="15">
        <v>7.7399999999999997E-2</v>
      </c>
    </row>
    <row r="172" spans="1:7" x14ac:dyDescent="0.25">
      <c r="A172" s="12" t="s">
        <v>746</v>
      </c>
      <c r="B172" s="30" t="s">
        <v>747</v>
      </c>
      <c r="C172" s="30" t="s">
        <v>217</v>
      </c>
      <c r="D172" s="13">
        <v>15000000</v>
      </c>
      <c r="E172" s="14">
        <v>14901.27</v>
      </c>
      <c r="F172" s="15">
        <v>1.44E-2</v>
      </c>
      <c r="G172" s="15">
        <v>7.6850000000000002E-2</v>
      </c>
    </row>
    <row r="173" spans="1:7" x14ac:dyDescent="0.25">
      <c r="A173" s="12" t="s">
        <v>891</v>
      </c>
      <c r="B173" s="30" t="s">
        <v>892</v>
      </c>
      <c r="C173" s="30" t="s">
        <v>217</v>
      </c>
      <c r="D173" s="13">
        <v>10000000</v>
      </c>
      <c r="E173" s="14">
        <v>10013.82</v>
      </c>
      <c r="F173" s="15">
        <v>9.7000000000000003E-3</v>
      </c>
      <c r="G173" s="15">
        <v>7.7391000000000001E-2</v>
      </c>
    </row>
    <row r="174" spans="1:7" x14ac:dyDescent="0.25">
      <c r="A174" s="12" t="s">
        <v>1838</v>
      </c>
      <c r="B174" s="30" t="s">
        <v>1839</v>
      </c>
      <c r="C174" s="30" t="s">
        <v>217</v>
      </c>
      <c r="D174" s="13">
        <v>10000000</v>
      </c>
      <c r="E174" s="14">
        <v>9978.6299999999992</v>
      </c>
      <c r="F174" s="15">
        <v>9.5999999999999992E-3</v>
      </c>
      <c r="G174" s="15">
        <v>7.6503000000000002E-2</v>
      </c>
    </row>
    <row r="175" spans="1:7" x14ac:dyDescent="0.25">
      <c r="A175" s="12" t="s">
        <v>1840</v>
      </c>
      <c r="B175" s="30" t="s">
        <v>1841</v>
      </c>
      <c r="C175" s="30" t="s">
        <v>217</v>
      </c>
      <c r="D175" s="13">
        <v>10000000</v>
      </c>
      <c r="E175" s="14">
        <v>9946.4599999999991</v>
      </c>
      <c r="F175" s="15">
        <v>9.5999999999999992E-3</v>
      </c>
      <c r="G175" s="15">
        <v>8.2574999999999996E-2</v>
      </c>
    </row>
    <row r="176" spans="1:7" x14ac:dyDescent="0.25">
      <c r="A176" s="12" t="s">
        <v>748</v>
      </c>
      <c r="B176" s="30" t="s">
        <v>749</v>
      </c>
      <c r="C176" s="30" t="s">
        <v>217</v>
      </c>
      <c r="D176" s="13">
        <v>10000000</v>
      </c>
      <c r="E176" s="14">
        <v>9698.11</v>
      </c>
      <c r="F176" s="15">
        <v>9.4000000000000004E-3</v>
      </c>
      <c r="G176" s="15">
        <v>7.8799999999999995E-2</v>
      </c>
    </row>
    <row r="177" spans="1:7" x14ac:dyDescent="0.25">
      <c r="A177" s="12" t="s">
        <v>1842</v>
      </c>
      <c r="B177" s="30" t="s">
        <v>1843</v>
      </c>
      <c r="C177" s="30" t="s">
        <v>217</v>
      </c>
      <c r="D177" s="13">
        <v>7500000</v>
      </c>
      <c r="E177" s="14">
        <v>7492.86</v>
      </c>
      <c r="F177" s="15">
        <v>7.1999999999999998E-3</v>
      </c>
      <c r="G177" s="15">
        <v>7.7499999999999999E-2</v>
      </c>
    </row>
    <row r="178" spans="1:7" x14ac:dyDescent="0.25">
      <c r="A178" s="12" t="s">
        <v>750</v>
      </c>
      <c r="B178" s="30" t="s">
        <v>751</v>
      </c>
      <c r="C178" s="30" t="s">
        <v>228</v>
      </c>
      <c r="D178" s="13">
        <v>7500000</v>
      </c>
      <c r="E178" s="14">
        <v>7428.49</v>
      </c>
      <c r="F178" s="15">
        <v>7.1999999999999998E-3</v>
      </c>
      <c r="G178" s="15">
        <v>7.8991000000000006E-2</v>
      </c>
    </row>
    <row r="179" spans="1:7" x14ac:dyDescent="0.25">
      <c r="A179" s="12" t="s">
        <v>1844</v>
      </c>
      <c r="B179" s="30" t="s">
        <v>1845</v>
      </c>
      <c r="C179" s="30" t="s">
        <v>217</v>
      </c>
      <c r="D179" s="13">
        <v>2500000</v>
      </c>
      <c r="E179" s="14">
        <v>2512.46</v>
      </c>
      <c r="F179" s="15">
        <v>2.3999999999999998E-3</v>
      </c>
      <c r="G179" s="15">
        <v>8.0949999999999994E-2</v>
      </c>
    </row>
    <row r="180" spans="1:7" x14ac:dyDescent="0.25">
      <c r="A180" s="12" t="s">
        <v>1846</v>
      </c>
      <c r="B180" s="30" t="s">
        <v>1847</v>
      </c>
      <c r="C180" s="30" t="s">
        <v>323</v>
      </c>
      <c r="D180" s="13">
        <v>2500000</v>
      </c>
      <c r="E180" s="14">
        <v>2461.84</v>
      </c>
      <c r="F180" s="15">
        <v>2.3999999999999998E-3</v>
      </c>
      <c r="G180" s="15">
        <v>8.2900000000000001E-2</v>
      </c>
    </row>
    <row r="181" spans="1:7" x14ac:dyDescent="0.25">
      <c r="A181" s="12" t="s">
        <v>1695</v>
      </c>
      <c r="B181" s="30" t="s">
        <v>1696</v>
      </c>
      <c r="C181" s="30" t="s">
        <v>217</v>
      </c>
      <c r="D181" s="13">
        <v>2500000</v>
      </c>
      <c r="E181" s="14">
        <v>2437.83</v>
      </c>
      <c r="F181" s="15">
        <v>2.3999999999999998E-3</v>
      </c>
      <c r="G181" s="15">
        <v>7.9196000000000003E-2</v>
      </c>
    </row>
    <row r="182" spans="1:7" x14ac:dyDescent="0.25">
      <c r="A182" s="16" t="s">
        <v>124</v>
      </c>
      <c r="B182" s="31"/>
      <c r="C182" s="31"/>
      <c r="D182" s="17"/>
      <c r="E182" s="37">
        <f>SUM(E171:E181)</f>
        <v>94271.27</v>
      </c>
      <c r="F182" s="38">
        <f>SUM(F171:F181)</f>
        <v>9.1099999999999987E-2</v>
      </c>
      <c r="G182" s="20"/>
    </row>
    <row r="183" spans="1:7" x14ac:dyDescent="0.25">
      <c r="A183" s="12"/>
      <c r="B183" s="30"/>
      <c r="C183" s="30"/>
      <c r="D183" s="13"/>
      <c r="E183" s="14"/>
      <c r="F183" s="15"/>
      <c r="G183" s="15"/>
    </row>
    <row r="184" spans="1:7" x14ac:dyDescent="0.25">
      <c r="A184" s="16" t="s">
        <v>437</v>
      </c>
      <c r="B184" s="30"/>
      <c r="C184" s="30"/>
      <c r="D184" s="13"/>
      <c r="E184" s="14"/>
      <c r="F184" s="15"/>
      <c r="G184" s="15"/>
    </row>
    <row r="185" spans="1:7" x14ac:dyDescent="0.25">
      <c r="A185" s="12" t="s">
        <v>672</v>
      </c>
      <c r="B185" s="30" t="s">
        <v>673</v>
      </c>
      <c r="C185" s="30" t="s">
        <v>123</v>
      </c>
      <c r="D185" s="13">
        <v>25000000</v>
      </c>
      <c r="E185" s="14">
        <v>25254.83</v>
      </c>
      <c r="F185" s="15">
        <v>2.4400000000000002E-2</v>
      </c>
      <c r="G185" s="15">
        <v>7.1563471732000006E-2</v>
      </c>
    </row>
    <row r="186" spans="1:7" x14ac:dyDescent="0.25">
      <c r="A186" s="12" t="s">
        <v>438</v>
      </c>
      <c r="B186" s="30" t="s">
        <v>439</v>
      </c>
      <c r="C186" s="30" t="s">
        <v>123</v>
      </c>
      <c r="D186" s="13">
        <v>20000000</v>
      </c>
      <c r="E186" s="14">
        <v>20016.060000000001</v>
      </c>
      <c r="F186" s="15">
        <v>1.9300000000000001E-2</v>
      </c>
      <c r="G186" s="15">
        <v>7.2030381320999995E-2</v>
      </c>
    </row>
    <row r="187" spans="1:7" x14ac:dyDescent="0.25">
      <c r="A187" s="12" t="s">
        <v>917</v>
      </c>
      <c r="B187" s="30" t="s">
        <v>918</v>
      </c>
      <c r="C187" s="30" t="s">
        <v>123</v>
      </c>
      <c r="D187" s="13">
        <v>3000000</v>
      </c>
      <c r="E187" s="14">
        <v>2903.43</v>
      </c>
      <c r="F187" s="15">
        <v>2.8E-3</v>
      </c>
      <c r="G187" s="15">
        <v>7.1496187160999994E-2</v>
      </c>
    </row>
    <row r="188" spans="1:7" x14ac:dyDescent="0.25">
      <c r="A188" s="16" t="s">
        <v>124</v>
      </c>
      <c r="B188" s="31"/>
      <c r="C188" s="31"/>
      <c r="D188" s="17"/>
      <c r="E188" s="37">
        <v>48174.32</v>
      </c>
      <c r="F188" s="38">
        <v>4.65E-2</v>
      </c>
      <c r="G188" s="20"/>
    </row>
    <row r="189" spans="1:7" x14ac:dyDescent="0.25">
      <c r="A189" s="12"/>
      <c r="B189" s="30"/>
      <c r="C189" s="30"/>
      <c r="D189" s="13"/>
      <c r="E189" s="14"/>
      <c r="F189" s="15"/>
      <c r="G189" s="15"/>
    </row>
    <row r="190" spans="1:7" x14ac:dyDescent="0.25">
      <c r="A190" s="16" t="s">
        <v>291</v>
      </c>
      <c r="B190" s="30"/>
      <c r="C190" s="30"/>
      <c r="D190" s="13"/>
      <c r="E190" s="14"/>
      <c r="F190" s="15"/>
      <c r="G190" s="15"/>
    </row>
    <row r="191" spans="1:7" x14ac:dyDescent="0.25">
      <c r="A191" s="16" t="s">
        <v>124</v>
      </c>
      <c r="B191" s="30"/>
      <c r="C191" s="30"/>
      <c r="D191" s="13"/>
      <c r="E191" s="39" t="s">
        <v>118</v>
      </c>
      <c r="F191" s="40" t="s">
        <v>118</v>
      </c>
      <c r="G191" s="15"/>
    </row>
    <row r="192" spans="1:7" x14ac:dyDescent="0.25">
      <c r="A192" s="12"/>
      <c r="B192" s="30"/>
      <c r="C192" s="30"/>
      <c r="D192" s="13"/>
      <c r="E192" s="14"/>
      <c r="F192" s="15"/>
      <c r="G192" s="15"/>
    </row>
    <row r="193" spans="1:7" x14ac:dyDescent="0.25">
      <c r="A193" s="16" t="s">
        <v>292</v>
      </c>
      <c r="B193" s="30"/>
      <c r="C193" s="30"/>
      <c r="D193" s="13"/>
      <c r="E193" s="14"/>
      <c r="F193" s="15"/>
      <c r="G193" s="15"/>
    </row>
    <row r="194" spans="1:7" x14ac:dyDescent="0.25">
      <c r="A194" s="16" t="s">
        <v>124</v>
      </c>
      <c r="B194" s="30"/>
      <c r="C194" s="30"/>
      <c r="D194" s="13"/>
      <c r="E194" s="39" t="s">
        <v>118</v>
      </c>
      <c r="F194" s="40" t="s">
        <v>118</v>
      </c>
      <c r="G194" s="15"/>
    </row>
    <row r="195" spans="1:7" x14ac:dyDescent="0.25">
      <c r="A195" s="12"/>
      <c r="B195" s="30"/>
      <c r="C195" s="30"/>
      <c r="D195" s="13"/>
      <c r="E195" s="14"/>
      <c r="F195" s="15"/>
      <c r="G195" s="15"/>
    </row>
    <row r="196" spans="1:7" x14ac:dyDescent="0.25">
      <c r="A196" s="21" t="s">
        <v>157</v>
      </c>
      <c r="B196" s="32"/>
      <c r="C196" s="32"/>
      <c r="D196" s="22"/>
      <c r="E196" s="18">
        <f>+E182+E188</f>
        <v>142445.59</v>
      </c>
      <c r="F196" s="19">
        <f>+F182+F188</f>
        <v>0.1376</v>
      </c>
      <c r="G196" s="20"/>
    </row>
    <row r="197" spans="1:7" x14ac:dyDescent="0.25">
      <c r="A197" s="12"/>
      <c r="B197" s="30"/>
      <c r="C197" s="30"/>
      <c r="D197" s="13"/>
      <c r="E197" s="14"/>
      <c r="F197" s="15"/>
      <c r="G197" s="15"/>
    </row>
    <row r="198" spans="1:7" x14ac:dyDescent="0.25">
      <c r="A198" s="12"/>
      <c r="B198" s="30"/>
      <c r="C198" s="30"/>
      <c r="D198" s="13"/>
      <c r="E198" s="14"/>
      <c r="F198" s="15"/>
      <c r="G198" s="15"/>
    </row>
    <row r="199" spans="1:7" x14ac:dyDescent="0.25">
      <c r="A199" s="16" t="s">
        <v>161</v>
      </c>
      <c r="B199" s="30"/>
      <c r="C199" s="30"/>
      <c r="D199" s="13"/>
      <c r="E199" s="14"/>
      <c r="F199" s="15"/>
      <c r="G199" s="15"/>
    </row>
    <row r="200" spans="1:7" x14ac:dyDescent="0.25">
      <c r="A200" s="12" t="s">
        <v>162</v>
      </c>
      <c r="B200" s="30"/>
      <c r="C200" s="30"/>
      <c r="D200" s="13"/>
      <c r="E200" s="14">
        <v>85504.34</v>
      </c>
      <c r="F200" s="15">
        <v>8.2600000000000007E-2</v>
      </c>
      <c r="G200" s="15">
        <v>6.6865999999999995E-2</v>
      </c>
    </row>
    <row r="201" spans="1:7" x14ac:dyDescent="0.25">
      <c r="A201" s="16" t="s">
        <v>124</v>
      </c>
      <c r="B201" s="31"/>
      <c r="C201" s="31"/>
      <c r="D201" s="17"/>
      <c r="E201" s="37">
        <v>85504.34</v>
      </c>
      <c r="F201" s="38">
        <v>8.2600000000000007E-2</v>
      </c>
      <c r="G201" s="20"/>
    </row>
    <row r="202" spans="1:7" x14ac:dyDescent="0.25">
      <c r="A202" s="12"/>
      <c r="B202" s="30"/>
      <c r="C202" s="30"/>
      <c r="D202" s="13"/>
      <c r="E202" s="14"/>
      <c r="F202" s="15"/>
      <c r="G202" s="15"/>
    </row>
    <row r="203" spans="1:7" x14ac:dyDescent="0.25">
      <c r="A203" s="21" t="s">
        <v>157</v>
      </c>
      <c r="B203" s="32"/>
      <c r="C203" s="32"/>
      <c r="D203" s="22"/>
      <c r="E203" s="18">
        <v>85504.34</v>
      </c>
      <c r="F203" s="19">
        <v>8.2600000000000007E-2</v>
      </c>
      <c r="G203" s="20"/>
    </row>
    <row r="204" spans="1:7" x14ac:dyDescent="0.25">
      <c r="A204" s="12" t="s">
        <v>163</v>
      </c>
      <c r="B204" s="30"/>
      <c r="C204" s="30"/>
      <c r="D204" s="13"/>
      <c r="E204" s="14">
        <v>4510.0142992999999</v>
      </c>
      <c r="F204" s="15">
        <v>4.3569999999999998E-3</v>
      </c>
      <c r="G204" s="15"/>
    </row>
    <row r="205" spans="1:7" x14ac:dyDescent="0.25">
      <c r="A205" s="12" t="s">
        <v>164</v>
      </c>
      <c r="B205" s="30"/>
      <c r="C205" s="30"/>
      <c r="D205" s="13"/>
      <c r="E205" s="23">
        <v>-23271.2942993</v>
      </c>
      <c r="F205" s="24">
        <v>-2.2256999999999999E-2</v>
      </c>
      <c r="G205" s="15">
        <v>6.6865999999999995E-2</v>
      </c>
    </row>
    <row r="206" spans="1:7" x14ac:dyDescent="0.25">
      <c r="A206" s="25" t="s">
        <v>165</v>
      </c>
      <c r="B206" s="33"/>
      <c r="C206" s="33"/>
      <c r="D206" s="26"/>
      <c r="E206" s="27">
        <v>1034908.47</v>
      </c>
      <c r="F206" s="28">
        <v>1</v>
      </c>
      <c r="G206" s="28"/>
    </row>
    <row r="208" spans="1:7" x14ac:dyDescent="0.25">
      <c r="A208" s="1" t="s">
        <v>1752</v>
      </c>
    </row>
    <row r="209" spans="1:5" x14ac:dyDescent="0.25">
      <c r="A209" s="1" t="s">
        <v>167</v>
      </c>
    </row>
    <row r="211" spans="1:5" x14ac:dyDescent="0.25">
      <c r="A211" s="1" t="s">
        <v>168</v>
      </c>
    </row>
    <row r="212" spans="1:5" x14ac:dyDescent="0.25">
      <c r="A212" s="47" t="s">
        <v>169</v>
      </c>
      <c r="B212" s="34" t="s">
        <v>118</v>
      </c>
    </row>
    <row r="213" spans="1:5" x14ac:dyDescent="0.25">
      <c r="A213" t="s">
        <v>170</v>
      </c>
    </row>
    <row r="214" spans="1:5" x14ac:dyDescent="0.25">
      <c r="A214" t="s">
        <v>171</v>
      </c>
      <c r="B214" t="s">
        <v>172</v>
      </c>
      <c r="C214" t="s">
        <v>172</v>
      </c>
    </row>
    <row r="215" spans="1:5" x14ac:dyDescent="0.25">
      <c r="B215" s="48">
        <v>45289</v>
      </c>
      <c r="C215" s="48">
        <v>45322</v>
      </c>
    </row>
    <row r="216" spans="1:5" x14ac:dyDescent="0.25">
      <c r="A216" t="s">
        <v>1848</v>
      </c>
      <c r="B216">
        <v>25.51</v>
      </c>
      <c r="C216">
        <v>25.86</v>
      </c>
      <c r="E216" s="2"/>
    </row>
    <row r="217" spans="1:5" x14ac:dyDescent="0.25">
      <c r="A217" t="s">
        <v>176</v>
      </c>
      <c r="B217">
        <v>48.64</v>
      </c>
      <c r="C217">
        <v>49.31</v>
      </c>
      <c r="E217" s="2"/>
    </row>
    <row r="218" spans="1:5" x14ac:dyDescent="0.25">
      <c r="A218" t="s">
        <v>647</v>
      </c>
      <c r="B218">
        <v>25.47</v>
      </c>
      <c r="C218">
        <v>25.67</v>
      </c>
      <c r="E218" s="2"/>
    </row>
    <row r="219" spans="1:5" x14ac:dyDescent="0.25">
      <c r="A219" t="s">
        <v>1849</v>
      </c>
      <c r="B219">
        <v>19.64</v>
      </c>
      <c r="C219">
        <v>19.899999999999999</v>
      </c>
      <c r="E219" s="2"/>
    </row>
    <row r="220" spans="1:5" x14ac:dyDescent="0.25">
      <c r="A220" t="s">
        <v>650</v>
      </c>
      <c r="B220">
        <v>43.56</v>
      </c>
      <c r="C220">
        <v>44.12</v>
      </c>
      <c r="E220" s="2"/>
    </row>
    <row r="221" spans="1:5" x14ac:dyDescent="0.25">
      <c r="A221" t="s">
        <v>652</v>
      </c>
      <c r="B221">
        <v>21.58</v>
      </c>
      <c r="C221">
        <v>21.7</v>
      </c>
      <c r="E221" s="2"/>
    </row>
    <row r="222" spans="1:5" x14ac:dyDescent="0.25">
      <c r="E222" s="2"/>
    </row>
    <row r="223" spans="1:5" x14ac:dyDescent="0.25">
      <c r="A223" t="s">
        <v>654</v>
      </c>
    </row>
    <row r="225" spans="1:4" x14ac:dyDescent="0.25">
      <c r="A225" s="50" t="s">
        <v>655</v>
      </c>
      <c r="B225" s="50" t="s">
        <v>1850</v>
      </c>
      <c r="C225" s="50" t="s">
        <v>656</v>
      </c>
      <c r="D225" s="50" t="s">
        <v>657</v>
      </c>
    </row>
    <row r="226" spans="1:4" x14ac:dyDescent="0.25">
      <c r="A226" s="50" t="s">
        <v>1851</v>
      </c>
      <c r="B226" s="50"/>
      <c r="C226" s="50">
        <v>0.15</v>
      </c>
      <c r="D226" s="50">
        <v>0.15</v>
      </c>
    </row>
    <row r="227" spans="1:4" x14ac:dyDescent="0.25">
      <c r="A227" s="50" t="s">
        <v>1852</v>
      </c>
      <c r="B227" s="50"/>
      <c r="C227" s="50">
        <v>0.15</v>
      </c>
      <c r="D227" s="50">
        <v>0.15</v>
      </c>
    </row>
    <row r="229" spans="1:4" x14ac:dyDescent="0.25">
      <c r="A229" t="s">
        <v>188</v>
      </c>
      <c r="B229" s="34" t="s">
        <v>118</v>
      </c>
    </row>
    <row r="230" spans="1:4" ht="30" customHeight="1" x14ac:dyDescent="0.25">
      <c r="A230" s="47" t="s">
        <v>189</v>
      </c>
      <c r="B230" s="34" t="s">
        <v>118</v>
      </c>
    </row>
    <row r="231" spans="1:4" ht="30" customHeight="1" x14ac:dyDescent="0.25">
      <c r="A231" s="47" t="s">
        <v>190</v>
      </c>
      <c r="B231" s="34" t="s">
        <v>118</v>
      </c>
    </row>
    <row r="232" spans="1:4" x14ac:dyDescent="0.25">
      <c r="A232" t="s">
        <v>1753</v>
      </c>
      <c r="B232" s="49">
        <v>2.0132189999999999</v>
      </c>
    </row>
    <row r="233" spans="1:4" ht="45" customHeight="1" x14ac:dyDescent="0.25">
      <c r="A233" s="47" t="s">
        <v>192</v>
      </c>
      <c r="B233" s="34">
        <v>9619.9449000000004</v>
      </c>
    </row>
    <row r="234" spans="1:4" ht="30" customHeight="1" x14ac:dyDescent="0.25">
      <c r="A234" s="47" t="s">
        <v>193</v>
      </c>
      <c r="B234" s="34" t="s">
        <v>118</v>
      </c>
    </row>
    <row r="235" spans="1:4" ht="30" customHeight="1" x14ac:dyDescent="0.25">
      <c r="A235" s="47" t="s">
        <v>194</v>
      </c>
      <c r="B235" s="34" t="s">
        <v>118</v>
      </c>
    </row>
    <row r="236" spans="1:4" x14ac:dyDescent="0.25">
      <c r="A236" t="s">
        <v>195</v>
      </c>
      <c r="B236" s="34" t="s">
        <v>118</v>
      </c>
    </row>
    <row r="237" spans="1:4" x14ac:dyDescent="0.25">
      <c r="A237" t="s">
        <v>196</v>
      </c>
      <c r="B237" s="34" t="s">
        <v>118</v>
      </c>
    </row>
    <row r="239" spans="1:4" ht="69.95" customHeight="1" x14ac:dyDescent="0.25">
      <c r="A239" s="76" t="s">
        <v>206</v>
      </c>
      <c r="B239" s="76" t="s">
        <v>207</v>
      </c>
      <c r="C239" s="76" t="s">
        <v>5</v>
      </c>
      <c r="D239" s="76" t="s">
        <v>6</v>
      </c>
    </row>
    <row r="240" spans="1:4" ht="69.95" customHeight="1" x14ac:dyDescent="0.25">
      <c r="A240" s="76" t="s">
        <v>1853</v>
      </c>
      <c r="B240" s="76"/>
      <c r="C240" s="76" t="s">
        <v>51</v>
      </c>
      <c r="D24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5"/>
  <sheetViews>
    <sheetView showGridLines="0" workbookViewId="0">
      <pane ySplit="4" topLeftCell="A74" activePane="bottomLeft" state="frozen"/>
      <selection activeCell="B191" sqref="B191"/>
      <selection pane="bottomLeft" activeCell="B83" sqref="B8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1854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1855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1386</v>
      </c>
      <c r="B8" s="30" t="s">
        <v>1387</v>
      </c>
      <c r="C8" s="30" t="s">
        <v>1161</v>
      </c>
      <c r="D8" s="13">
        <v>477383</v>
      </c>
      <c r="E8" s="14">
        <v>4908.21</v>
      </c>
      <c r="F8" s="15">
        <v>6.8400000000000002E-2</v>
      </c>
      <c r="G8" s="15"/>
    </row>
    <row r="9" spans="1:8" x14ac:dyDescent="0.25">
      <c r="A9" s="12" t="s">
        <v>1159</v>
      </c>
      <c r="B9" s="30" t="s">
        <v>1160</v>
      </c>
      <c r="C9" s="30" t="s">
        <v>1161</v>
      </c>
      <c r="D9" s="13">
        <v>303837</v>
      </c>
      <c r="E9" s="14">
        <v>4443.7700000000004</v>
      </c>
      <c r="F9" s="15">
        <v>6.1899999999999997E-2</v>
      </c>
      <c r="G9" s="15"/>
    </row>
    <row r="10" spans="1:8" x14ac:dyDescent="0.25">
      <c r="A10" s="12" t="s">
        <v>1181</v>
      </c>
      <c r="B10" s="30" t="s">
        <v>1182</v>
      </c>
      <c r="C10" s="30" t="s">
        <v>1183</v>
      </c>
      <c r="D10" s="13">
        <v>146920</v>
      </c>
      <c r="E10" s="14">
        <v>4191.99</v>
      </c>
      <c r="F10" s="15">
        <v>5.8400000000000001E-2</v>
      </c>
      <c r="G10" s="15"/>
    </row>
    <row r="11" spans="1:8" x14ac:dyDescent="0.25">
      <c r="A11" s="12" t="s">
        <v>1400</v>
      </c>
      <c r="B11" s="30" t="s">
        <v>1401</v>
      </c>
      <c r="C11" s="30" t="s">
        <v>1402</v>
      </c>
      <c r="D11" s="13">
        <v>100217</v>
      </c>
      <c r="E11" s="14">
        <v>3487.3</v>
      </c>
      <c r="F11" s="15">
        <v>4.8599999999999997E-2</v>
      </c>
      <c r="G11" s="15"/>
    </row>
    <row r="12" spans="1:8" x14ac:dyDescent="0.25">
      <c r="A12" s="12" t="s">
        <v>1242</v>
      </c>
      <c r="B12" s="30" t="s">
        <v>1243</v>
      </c>
      <c r="C12" s="30" t="s">
        <v>1244</v>
      </c>
      <c r="D12" s="13">
        <v>733500</v>
      </c>
      <c r="E12" s="14">
        <v>3238.77</v>
      </c>
      <c r="F12" s="15">
        <v>4.5100000000000001E-2</v>
      </c>
      <c r="G12" s="15"/>
    </row>
    <row r="13" spans="1:8" x14ac:dyDescent="0.25">
      <c r="A13" s="12" t="s">
        <v>1456</v>
      </c>
      <c r="B13" s="30" t="s">
        <v>1457</v>
      </c>
      <c r="C13" s="30" t="s">
        <v>1196</v>
      </c>
      <c r="D13" s="13">
        <v>157542</v>
      </c>
      <c r="E13" s="14">
        <v>2616.62</v>
      </c>
      <c r="F13" s="15">
        <v>3.6400000000000002E-2</v>
      </c>
      <c r="G13" s="15"/>
    </row>
    <row r="14" spans="1:8" x14ac:dyDescent="0.25">
      <c r="A14" s="12" t="s">
        <v>1458</v>
      </c>
      <c r="B14" s="30" t="s">
        <v>1459</v>
      </c>
      <c r="C14" s="30" t="s">
        <v>1186</v>
      </c>
      <c r="D14" s="13">
        <v>199523</v>
      </c>
      <c r="E14" s="14">
        <v>2335.8200000000002</v>
      </c>
      <c r="F14" s="15">
        <v>3.2500000000000001E-2</v>
      </c>
      <c r="G14" s="15"/>
    </row>
    <row r="15" spans="1:8" x14ac:dyDescent="0.25">
      <c r="A15" s="12" t="s">
        <v>1358</v>
      </c>
      <c r="B15" s="30" t="s">
        <v>1359</v>
      </c>
      <c r="C15" s="30" t="s">
        <v>1161</v>
      </c>
      <c r="D15" s="13">
        <v>204082</v>
      </c>
      <c r="E15" s="14">
        <v>2179.09</v>
      </c>
      <c r="F15" s="15">
        <v>3.04E-2</v>
      </c>
      <c r="G15" s="15"/>
    </row>
    <row r="16" spans="1:8" x14ac:dyDescent="0.25">
      <c r="A16" s="12" t="s">
        <v>1187</v>
      </c>
      <c r="B16" s="30" t="s">
        <v>1188</v>
      </c>
      <c r="C16" s="30" t="s">
        <v>1161</v>
      </c>
      <c r="D16" s="13">
        <v>288615</v>
      </c>
      <c r="E16" s="14">
        <v>1848.58</v>
      </c>
      <c r="F16" s="15">
        <v>2.58E-2</v>
      </c>
      <c r="G16" s="15"/>
    </row>
    <row r="17" spans="1:7" x14ac:dyDescent="0.25">
      <c r="A17" s="12" t="s">
        <v>1214</v>
      </c>
      <c r="B17" s="30" t="s">
        <v>1215</v>
      </c>
      <c r="C17" s="30" t="s">
        <v>1161</v>
      </c>
      <c r="D17" s="13">
        <v>94748</v>
      </c>
      <c r="E17" s="14">
        <v>1729.39</v>
      </c>
      <c r="F17" s="15">
        <v>2.41E-2</v>
      </c>
      <c r="G17" s="15"/>
    </row>
    <row r="18" spans="1:7" x14ac:dyDescent="0.25">
      <c r="A18" s="12" t="s">
        <v>1454</v>
      </c>
      <c r="B18" s="30" t="s">
        <v>1455</v>
      </c>
      <c r="C18" s="30" t="s">
        <v>1196</v>
      </c>
      <c r="D18" s="13">
        <v>108856</v>
      </c>
      <c r="E18" s="14">
        <v>1715.57</v>
      </c>
      <c r="F18" s="15">
        <v>2.3900000000000001E-2</v>
      </c>
      <c r="G18" s="15"/>
    </row>
    <row r="19" spans="1:7" x14ac:dyDescent="0.25">
      <c r="A19" s="12" t="s">
        <v>1519</v>
      </c>
      <c r="B19" s="30" t="s">
        <v>1520</v>
      </c>
      <c r="C19" s="30" t="s">
        <v>1227</v>
      </c>
      <c r="D19" s="13">
        <v>102257</v>
      </c>
      <c r="E19" s="14">
        <v>1450.46</v>
      </c>
      <c r="F19" s="15">
        <v>2.0199999999999999E-2</v>
      </c>
      <c r="G19" s="15"/>
    </row>
    <row r="20" spans="1:7" x14ac:dyDescent="0.25">
      <c r="A20" s="12" t="s">
        <v>1248</v>
      </c>
      <c r="B20" s="30" t="s">
        <v>1249</v>
      </c>
      <c r="C20" s="30" t="s">
        <v>1230</v>
      </c>
      <c r="D20" s="13">
        <v>14166</v>
      </c>
      <c r="E20" s="14">
        <v>1443.08</v>
      </c>
      <c r="F20" s="15">
        <v>2.01E-2</v>
      </c>
      <c r="G20" s="15"/>
    </row>
    <row r="21" spans="1:7" x14ac:dyDescent="0.25">
      <c r="A21" s="12" t="s">
        <v>1194</v>
      </c>
      <c r="B21" s="30" t="s">
        <v>1195</v>
      </c>
      <c r="C21" s="30" t="s">
        <v>1196</v>
      </c>
      <c r="D21" s="13">
        <v>33653</v>
      </c>
      <c r="E21" s="14">
        <v>1284.18</v>
      </c>
      <c r="F21" s="15">
        <v>1.7899999999999999E-2</v>
      </c>
      <c r="G21" s="15"/>
    </row>
    <row r="22" spans="1:7" x14ac:dyDescent="0.25">
      <c r="A22" s="12" t="s">
        <v>1352</v>
      </c>
      <c r="B22" s="30" t="s">
        <v>1353</v>
      </c>
      <c r="C22" s="30" t="s">
        <v>1202</v>
      </c>
      <c r="D22" s="13">
        <v>18457</v>
      </c>
      <c r="E22" s="14">
        <v>1266.69</v>
      </c>
      <c r="F22" s="15">
        <v>1.7600000000000001E-2</v>
      </c>
      <c r="G22" s="15"/>
    </row>
    <row r="23" spans="1:7" x14ac:dyDescent="0.25">
      <c r="A23" s="12" t="s">
        <v>1211</v>
      </c>
      <c r="B23" s="30" t="s">
        <v>1212</v>
      </c>
      <c r="C23" s="30" t="s">
        <v>1213</v>
      </c>
      <c r="D23" s="13">
        <v>349575</v>
      </c>
      <c r="E23" s="14">
        <v>1109.9000000000001</v>
      </c>
      <c r="F23" s="15">
        <v>1.55E-2</v>
      </c>
      <c r="G23" s="15"/>
    </row>
    <row r="24" spans="1:7" x14ac:dyDescent="0.25">
      <c r="A24" s="12" t="s">
        <v>1757</v>
      </c>
      <c r="B24" s="30" t="s">
        <v>1758</v>
      </c>
      <c r="C24" s="30" t="s">
        <v>1319</v>
      </c>
      <c r="D24" s="13">
        <v>19866</v>
      </c>
      <c r="E24" s="14">
        <v>1032.71</v>
      </c>
      <c r="F24" s="15">
        <v>1.44E-2</v>
      </c>
      <c r="G24" s="15"/>
    </row>
    <row r="25" spans="1:7" x14ac:dyDescent="0.25">
      <c r="A25" s="12" t="s">
        <v>1475</v>
      </c>
      <c r="B25" s="30" t="s">
        <v>1476</v>
      </c>
      <c r="C25" s="30" t="s">
        <v>1263</v>
      </c>
      <c r="D25" s="13">
        <v>9569</v>
      </c>
      <c r="E25" s="14">
        <v>972.91</v>
      </c>
      <c r="F25" s="15">
        <v>1.3599999999999999E-2</v>
      </c>
      <c r="G25" s="15"/>
    </row>
    <row r="26" spans="1:7" x14ac:dyDescent="0.25">
      <c r="A26" s="12" t="s">
        <v>1228</v>
      </c>
      <c r="B26" s="30" t="s">
        <v>1229</v>
      </c>
      <c r="C26" s="30" t="s">
        <v>1230</v>
      </c>
      <c r="D26" s="13">
        <v>46573</v>
      </c>
      <c r="E26" s="14">
        <v>932.09</v>
      </c>
      <c r="F26" s="15">
        <v>1.2999999999999999E-2</v>
      </c>
      <c r="G26" s="15"/>
    </row>
    <row r="27" spans="1:7" x14ac:dyDescent="0.25">
      <c r="A27" s="12" t="s">
        <v>1390</v>
      </c>
      <c r="B27" s="30" t="s">
        <v>1391</v>
      </c>
      <c r="C27" s="30" t="s">
        <v>1244</v>
      </c>
      <c r="D27" s="13">
        <v>37547</v>
      </c>
      <c r="E27" s="14">
        <v>931.75</v>
      </c>
      <c r="F27" s="15">
        <v>1.2999999999999999E-2</v>
      </c>
      <c r="G27" s="15"/>
    </row>
    <row r="28" spans="1:7" x14ac:dyDescent="0.25">
      <c r="A28" s="12" t="s">
        <v>1761</v>
      </c>
      <c r="B28" s="30" t="s">
        <v>1762</v>
      </c>
      <c r="C28" s="30" t="s">
        <v>1222</v>
      </c>
      <c r="D28" s="13">
        <v>178071</v>
      </c>
      <c r="E28" s="14">
        <v>877.27</v>
      </c>
      <c r="F28" s="15">
        <v>1.2200000000000001E-2</v>
      </c>
      <c r="G28" s="15"/>
    </row>
    <row r="29" spans="1:7" x14ac:dyDescent="0.25">
      <c r="A29" s="12" t="s">
        <v>1297</v>
      </c>
      <c r="B29" s="30" t="s">
        <v>1298</v>
      </c>
      <c r="C29" s="30" t="s">
        <v>1230</v>
      </c>
      <c r="D29" s="13">
        <v>94741</v>
      </c>
      <c r="E29" s="14">
        <v>837.7</v>
      </c>
      <c r="F29" s="15">
        <v>1.17E-2</v>
      </c>
      <c r="G29" s="15"/>
    </row>
    <row r="30" spans="1:7" x14ac:dyDescent="0.25">
      <c r="A30" s="12" t="s">
        <v>1350</v>
      </c>
      <c r="B30" s="30" t="s">
        <v>1351</v>
      </c>
      <c r="C30" s="30" t="s">
        <v>1230</v>
      </c>
      <c r="D30" s="13">
        <v>47868</v>
      </c>
      <c r="E30" s="14">
        <v>790.56</v>
      </c>
      <c r="F30" s="15">
        <v>1.0999999999999999E-2</v>
      </c>
      <c r="G30" s="15"/>
    </row>
    <row r="31" spans="1:7" x14ac:dyDescent="0.25">
      <c r="A31" s="12" t="s">
        <v>1767</v>
      </c>
      <c r="B31" s="30" t="s">
        <v>1768</v>
      </c>
      <c r="C31" s="30" t="s">
        <v>1161</v>
      </c>
      <c r="D31" s="13">
        <v>156187</v>
      </c>
      <c r="E31" s="14">
        <v>779.14</v>
      </c>
      <c r="F31" s="15">
        <v>1.09E-2</v>
      </c>
      <c r="G31" s="15"/>
    </row>
    <row r="32" spans="1:7" x14ac:dyDescent="0.25">
      <c r="A32" s="12" t="s">
        <v>1481</v>
      </c>
      <c r="B32" s="30" t="s">
        <v>1482</v>
      </c>
      <c r="C32" s="30" t="s">
        <v>1230</v>
      </c>
      <c r="D32" s="13">
        <v>10104</v>
      </c>
      <c r="E32" s="14">
        <v>774.73</v>
      </c>
      <c r="F32" s="15">
        <v>1.0800000000000001E-2</v>
      </c>
      <c r="G32" s="15"/>
    </row>
    <row r="33" spans="1:7" x14ac:dyDescent="0.25">
      <c r="A33" s="12" t="s">
        <v>1417</v>
      </c>
      <c r="B33" s="30" t="s">
        <v>1418</v>
      </c>
      <c r="C33" s="30" t="s">
        <v>1230</v>
      </c>
      <c r="D33" s="13">
        <v>19651</v>
      </c>
      <c r="E33" s="14">
        <v>754.52</v>
      </c>
      <c r="F33" s="15">
        <v>1.0500000000000001E-2</v>
      </c>
      <c r="G33" s="15"/>
    </row>
    <row r="34" spans="1:7" x14ac:dyDescent="0.25">
      <c r="A34" s="12" t="s">
        <v>1517</v>
      </c>
      <c r="B34" s="30" t="s">
        <v>1518</v>
      </c>
      <c r="C34" s="30" t="s">
        <v>1202</v>
      </c>
      <c r="D34" s="13">
        <v>44533</v>
      </c>
      <c r="E34" s="14">
        <v>724.69</v>
      </c>
      <c r="F34" s="15">
        <v>1.01E-2</v>
      </c>
      <c r="G34" s="15"/>
    </row>
    <row r="35" spans="1:7" x14ac:dyDescent="0.25">
      <c r="A35" s="12" t="s">
        <v>1856</v>
      </c>
      <c r="B35" s="30" t="s">
        <v>1857</v>
      </c>
      <c r="C35" s="30" t="s">
        <v>1227</v>
      </c>
      <c r="D35" s="13">
        <v>26872</v>
      </c>
      <c r="E35" s="14">
        <v>680.16</v>
      </c>
      <c r="F35" s="15">
        <v>9.4999999999999998E-3</v>
      </c>
      <c r="G35" s="15"/>
    </row>
    <row r="36" spans="1:7" x14ac:dyDescent="0.25">
      <c r="A36" s="12" t="s">
        <v>1295</v>
      </c>
      <c r="B36" s="30" t="s">
        <v>1296</v>
      </c>
      <c r="C36" s="30" t="s">
        <v>1199</v>
      </c>
      <c r="D36" s="13">
        <v>115000</v>
      </c>
      <c r="E36" s="14">
        <v>666.25</v>
      </c>
      <c r="F36" s="15">
        <v>9.2999999999999992E-3</v>
      </c>
      <c r="G36" s="15"/>
    </row>
    <row r="37" spans="1:7" x14ac:dyDescent="0.25">
      <c r="A37" s="12" t="s">
        <v>1236</v>
      </c>
      <c r="B37" s="30" t="s">
        <v>1237</v>
      </c>
      <c r="C37" s="30" t="s">
        <v>1161</v>
      </c>
      <c r="D37" s="13">
        <v>440524</v>
      </c>
      <c r="E37" s="14">
        <v>648.89</v>
      </c>
      <c r="F37" s="15">
        <v>8.9999999999999993E-3</v>
      </c>
      <c r="G37" s="15"/>
    </row>
    <row r="38" spans="1:7" x14ac:dyDescent="0.25">
      <c r="A38" s="12" t="s">
        <v>1171</v>
      </c>
      <c r="B38" s="30" t="s">
        <v>1172</v>
      </c>
      <c r="C38" s="30" t="s">
        <v>1161</v>
      </c>
      <c r="D38" s="13">
        <v>255409</v>
      </c>
      <c r="E38" s="14">
        <v>632.39</v>
      </c>
      <c r="F38" s="15">
        <v>8.8000000000000005E-3</v>
      </c>
      <c r="G38" s="15"/>
    </row>
    <row r="39" spans="1:7" x14ac:dyDescent="0.25">
      <c r="A39" s="12" t="s">
        <v>1356</v>
      </c>
      <c r="B39" s="30" t="s">
        <v>1357</v>
      </c>
      <c r="C39" s="30" t="s">
        <v>1175</v>
      </c>
      <c r="D39" s="13">
        <v>457368</v>
      </c>
      <c r="E39" s="14">
        <v>621.79</v>
      </c>
      <c r="F39" s="15">
        <v>8.6999999999999994E-3</v>
      </c>
      <c r="G39" s="15"/>
    </row>
    <row r="40" spans="1:7" x14ac:dyDescent="0.25">
      <c r="A40" s="12" t="s">
        <v>1763</v>
      </c>
      <c r="B40" s="30" t="s">
        <v>1764</v>
      </c>
      <c r="C40" s="30" t="s">
        <v>1375</v>
      </c>
      <c r="D40" s="13">
        <v>52352</v>
      </c>
      <c r="E40" s="14">
        <v>609.48</v>
      </c>
      <c r="F40" s="15">
        <v>8.5000000000000006E-3</v>
      </c>
      <c r="G40" s="15"/>
    </row>
    <row r="41" spans="1:7" x14ac:dyDescent="0.25">
      <c r="A41" s="12" t="s">
        <v>1477</v>
      </c>
      <c r="B41" s="30" t="s">
        <v>1478</v>
      </c>
      <c r="C41" s="30" t="s">
        <v>1278</v>
      </c>
      <c r="D41" s="13">
        <v>20000</v>
      </c>
      <c r="E41" s="14">
        <v>591.57000000000005</v>
      </c>
      <c r="F41" s="15">
        <v>8.2000000000000007E-3</v>
      </c>
      <c r="G41" s="15"/>
    </row>
    <row r="42" spans="1:7" x14ac:dyDescent="0.25">
      <c r="A42" s="12" t="s">
        <v>1773</v>
      </c>
      <c r="B42" s="30" t="s">
        <v>1774</v>
      </c>
      <c r="C42" s="30" t="s">
        <v>1310</v>
      </c>
      <c r="D42" s="13">
        <v>2505</v>
      </c>
      <c r="E42" s="14">
        <v>590.38</v>
      </c>
      <c r="F42" s="15">
        <v>8.2000000000000007E-3</v>
      </c>
      <c r="G42" s="15"/>
    </row>
    <row r="43" spans="1:7" x14ac:dyDescent="0.25">
      <c r="A43" s="12" t="s">
        <v>1331</v>
      </c>
      <c r="B43" s="30" t="s">
        <v>1332</v>
      </c>
      <c r="C43" s="30" t="s">
        <v>1301</v>
      </c>
      <c r="D43" s="13">
        <v>19023</v>
      </c>
      <c r="E43" s="14">
        <v>587.23</v>
      </c>
      <c r="F43" s="15">
        <v>8.2000000000000007E-3</v>
      </c>
      <c r="G43" s="15"/>
    </row>
    <row r="44" spans="1:7" x14ac:dyDescent="0.25">
      <c r="A44" s="12" t="s">
        <v>1513</v>
      </c>
      <c r="B44" s="30" t="s">
        <v>1514</v>
      </c>
      <c r="C44" s="30" t="s">
        <v>1278</v>
      </c>
      <c r="D44" s="13">
        <v>15861</v>
      </c>
      <c r="E44" s="14">
        <v>586.47</v>
      </c>
      <c r="F44" s="15">
        <v>8.2000000000000007E-3</v>
      </c>
      <c r="G44" s="15"/>
    </row>
    <row r="45" spans="1:7" x14ac:dyDescent="0.25">
      <c r="A45" s="12" t="s">
        <v>1403</v>
      </c>
      <c r="B45" s="30" t="s">
        <v>1404</v>
      </c>
      <c r="C45" s="30" t="s">
        <v>1227</v>
      </c>
      <c r="D45" s="13">
        <v>43187</v>
      </c>
      <c r="E45" s="14">
        <v>583.46</v>
      </c>
      <c r="F45" s="15">
        <v>8.0999999999999996E-3</v>
      </c>
      <c r="G45" s="15"/>
    </row>
    <row r="46" spans="1:7" x14ac:dyDescent="0.25">
      <c r="A46" s="12" t="s">
        <v>1495</v>
      </c>
      <c r="B46" s="30" t="s">
        <v>1496</v>
      </c>
      <c r="C46" s="30" t="s">
        <v>1326</v>
      </c>
      <c r="D46" s="13">
        <v>24295</v>
      </c>
      <c r="E46" s="14">
        <v>557.29</v>
      </c>
      <c r="F46" s="15">
        <v>7.7999999999999996E-3</v>
      </c>
      <c r="G46" s="15"/>
    </row>
    <row r="47" spans="1:7" x14ac:dyDescent="0.25">
      <c r="A47" s="12" t="s">
        <v>1388</v>
      </c>
      <c r="B47" s="30" t="s">
        <v>1389</v>
      </c>
      <c r="C47" s="30" t="s">
        <v>1227</v>
      </c>
      <c r="D47" s="13">
        <v>11113</v>
      </c>
      <c r="E47" s="14">
        <v>555.21</v>
      </c>
      <c r="F47" s="15">
        <v>7.7000000000000002E-3</v>
      </c>
      <c r="G47" s="15"/>
    </row>
    <row r="48" spans="1:7" x14ac:dyDescent="0.25">
      <c r="A48" s="12" t="s">
        <v>1376</v>
      </c>
      <c r="B48" s="30" t="s">
        <v>1377</v>
      </c>
      <c r="C48" s="30" t="s">
        <v>1202</v>
      </c>
      <c r="D48" s="13">
        <v>21566</v>
      </c>
      <c r="E48" s="14">
        <v>531.99</v>
      </c>
      <c r="F48" s="15">
        <v>7.4000000000000003E-3</v>
      </c>
      <c r="G48" s="15"/>
    </row>
    <row r="49" spans="1:7" x14ac:dyDescent="0.25">
      <c r="A49" s="12" t="s">
        <v>1421</v>
      </c>
      <c r="B49" s="30" t="s">
        <v>1422</v>
      </c>
      <c r="C49" s="30" t="s">
        <v>1202</v>
      </c>
      <c r="D49" s="13">
        <v>43345</v>
      </c>
      <c r="E49" s="14">
        <v>513.27</v>
      </c>
      <c r="F49" s="15">
        <v>7.1000000000000004E-3</v>
      </c>
      <c r="G49" s="15"/>
    </row>
    <row r="50" spans="1:7" x14ac:dyDescent="0.25">
      <c r="A50" s="12" t="s">
        <v>1858</v>
      </c>
      <c r="B50" s="30" t="s">
        <v>1859</v>
      </c>
      <c r="C50" s="30" t="s">
        <v>1213</v>
      </c>
      <c r="D50" s="13">
        <v>194206</v>
      </c>
      <c r="E50" s="14">
        <v>503.58</v>
      </c>
      <c r="F50" s="15">
        <v>7.0000000000000001E-3</v>
      </c>
      <c r="G50" s="15"/>
    </row>
    <row r="51" spans="1:7" x14ac:dyDescent="0.25">
      <c r="A51" s="12" t="s">
        <v>1511</v>
      </c>
      <c r="B51" s="30" t="s">
        <v>1512</v>
      </c>
      <c r="C51" s="30" t="s">
        <v>1429</v>
      </c>
      <c r="D51" s="13">
        <v>44999</v>
      </c>
      <c r="E51" s="14">
        <v>503.09</v>
      </c>
      <c r="F51" s="15">
        <v>7.0000000000000001E-3</v>
      </c>
      <c r="G51" s="15"/>
    </row>
    <row r="52" spans="1:7" x14ac:dyDescent="0.25">
      <c r="A52" s="12" t="s">
        <v>1860</v>
      </c>
      <c r="B52" s="30" t="s">
        <v>1861</v>
      </c>
      <c r="C52" s="30" t="s">
        <v>1862</v>
      </c>
      <c r="D52" s="13">
        <v>90630</v>
      </c>
      <c r="E52" s="14">
        <v>501.91</v>
      </c>
      <c r="F52" s="15">
        <v>7.0000000000000001E-3</v>
      </c>
      <c r="G52" s="15"/>
    </row>
    <row r="53" spans="1:7" x14ac:dyDescent="0.25">
      <c r="A53" s="12" t="s">
        <v>1863</v>
      </c>
      <c r="B53" s="30" t="s">
        <v>1864</v>
      </c>
      <c r="C53" s="30" t="s">
        <v>1196</v>
      </c>
      <c r="D53" s="13">
        <v>32085</v>
      </c>
      <c r="E53" s="14">
        <v>497.57</v>
      </c>
      <c r="F53" s="15">
        <v>6.8999999999999999E-3</v>
      </c>
      <c r="G53" s="15"/>
    </row>
    <row r="54" spans="1:7" x14ac:dyDescent="0.25">
      <c r="A54" s="12" t="s">
        <v>1779</v>
      </c>
      <c r="B54" s="30" t="s">
        <v>1780</v>
      </c>
      <c r="C54" s="30" t="s">
        <v>1781</v>
      </c>
      <c r="D54" s="13">
        <v>1429</v>
      </c>
      <c r="E54" s="14">
        <v>491.7</v>
      </c>
      <c r="F54" s="15">
        <v>6.7999999999999996E-3</v>
      </c>
      <c r="G54" s="15"/>
    </row>
    <row r="55" spans="1:7" x14ac:dyDescent="0.25">
      <c r="A55" s="12" t="s">
        <v>1382</v>
      </c>
      <c r="B55" s="30" t="s">
        <v>1383</v>
      </c>
      <c r="C55" s="30" t="s">
        <v>1227</v>
      </c>
      <c r="D55" s="13">
        <v>7778</v>
      </c>
      <c r="E55" s="14">
        <v>476.1</v>
      </c>
      <c r="F55" s="15">
        <v>6.6E-3</v>
      </c>
      <c r="G55" s="15"/>
    </row>
    <row r="56" spans="1:7" x14ac:dyDescent="0.25">
      <c r="A56" s="12" t="s">
        <v>1297</v>
      </c>
      <c r="B56" s="30" t="s">
        <v>1865</v>
      </c>
      <c r="C56" s="30" t="s">
        <v>1230</v>
      </c>
      <c r="D56" s="13">
        <v>76605</v>
      </c>
      <c r="E56" s="14">
        <v>447.37</v>
      </c>
      <c r="F56" s="15">
        <v>6.1999999999999998E-3</v>
      </c>
      <c r="G56" s="15"/>
    </row>
    <row r="57" spans="1:7" x14ac:dyDescent="0.25">
      <c r="A57" s="12" t="s">
        <v>1231</v>
      </c>
      <c r="B57" s="30" t="s">
        <v>1232</v>
      </c>
      <c r="C57" s="30" t="s">
        <v>1183</v>
      </c>
      <c r="D57" s="13">
        <v>88179</v>
      </c>
      <c r="E57" s="14">
        <v>442.97</v>
      </c>
      <c r="F57" s="15">
        <v>6.1999999999999998E-3</v>
      </c>
      <c r="G57" s="15"/>
    </row>
    <row r="58" spans="1:7" x14ac:dyDescent="0.25">
      <c r="A58" s="12" t="s">
        <v>1369</v>
      </c>
      <c r="B58" s="30" t="s">
        <v>1370</v>
      </c>
      <c r="C58" s="30" t="s">
        <v>1170</v>
      </c>
      <c r="D58" s="13">
        <v>9466</v>
      </c>
      <c r="E58" s="14">
        <v>442.21</v>
      </c>
      <c r="F58" s="15">
        <v>6.1999999999999998E-3</v>
      </c>
      <c r="G58" s="15"/>
    </row>
    <row r="59" spans="1:7" x14ac:dyDescent="0.25">
      <c r="A59" s="12" t="s">
        <v>1415</v>
      </c>
      <c r="B59" s="30" t="s">
        <v>1416</v>
      </c>
      <c r="C59" s="30" t="s">
        <v>1310</v>
      </c>
      <c r="D59" s="13">
        <v>355965</v>
      </c>
      <c r="E59" s="14">
        <v>403.13</v>
      </c>
      <c r="F59" s="15">
        <v>5.5999999999999999E-3</v>
      </c>
      <c r="G59" s="15"/>
    </row>
    <row r="60" spans="1:7" x14ac:dyDescent="0.25">
      <c r="A60" s="12" t="s">
        <v>1866</v>
      </c>
      <c r="B60" s="30" t="s">
        <v>1867</v>
      </c>
      <c r="C60" s="30" t="s">
        <v>1310</v>
      </c>
      <c r="D60" s="13">
        <v>272</v>
      </c>
      <c r="E60" s="14">
        <v>387.81</v>
      </c>
      <c r="F60" s="15">
        <v>5.4000000000000003E-3</v>
      </c>
      <c r="G60" s="15"/>
    </row>
    <row r="61" spans="1:7" x14ac:dyDescent="0.25">
      <c r="A61" s="12" t="s">
        <v>1868</v>
      </c>
      <c r="B61" s="30" t="s">
        <v>1869</v>
      </c>
      <c r="C61" s="30" t="s">
        <v>1210</v>
      </c>
      <c r="D61" s="13">
        <v>15903</v>
      </c>
      <c r="E61" s="14">
        <v>385.46</v>
      </c>
      <c r="F61" s="15">
        <v>5.4000000000000003E-3</v>
      </c>
      <c r="G61" s="15"/>
    </row>
    <row r="62" spans="1:7" x14ac:dyDescent="0.25">
      <c r="A62" s="12" t="s">
        <v>1191</v>
      </c>
      <c r="B62" s="30" t="s">
        <v>1192</v>
      </c>
      <c r="C62" s="30" t="s">
        <v>1193</v>
      </c>
      <c r="D62" s="13">
        <v>173956</v>
      </c>
      <c r="E62" s="14">
        <v>382.44</v>
      </c>
      <c r="F62" s="15">
        <v>5.3E-3</v>
      </c>
      <c r="G62" s="15"/>
    </row>
    <row r="63" spans="1:7" x14ac:dyDescent="0.25">
      <c r="A63" s="12" t="s">
        <v>1812</v>
      </c>
      <c r="B63" s="30" t="s">
        <v>1813</v>
      </c>
      <c r="C63" s="30" t="s">
        <v>1202</v>
      </c>
      <c r="D63" s="13">
        <v>10576</v>
      </c>
      <c r="E63" s="14">
        <v>377.31</v>
      </c>
      <c r="F63" s="15">
        <v>5.3E-3</v>
      </c>
      <c r="G63" s="15"/>
    </row>
    <row r="64" spans="1:7" x14ac:dyDescent="0.25">
      <c r="A64" s="12" t="s">
        <v>1432</v>
      </c>
      <c r="B64" s="30" t="s">
        <v>1433</v>
      </c>
      <c r="C64" s="30" t="s">
        <v>1196</v>
      </c>
      <c r="D64" s="13">
        <v>27352</v>
      </c>
      <c r="E64" s="14">
        <v>364.78</v>
      </c>
      <c r="F64" s="15">
        <v>5.1000000000000004E-3</v>
      </c>
      <c r="G64" s="15"/>
    </row>
    <row r="65" spans="1:7" x14ac:dyDescent="0.25">
      <c r="A65" s="12" t="s">
        <v>1409</v>
      </c>
      <c r="B65" s="30" t="s">
        <v>1410</v>
      </c>
      <c r="C65" s="30" t="s">
        <v>1252</v>
      </c>
      <c r="D65" s="13">
        <v>204686</v>
      </c>
      <c r="E65" s="14">
        <v>360.04</v>
      </c>
      <c r="F65" s="15">
        <v>5.0000000000000001E-3</v>
      </c>
      <c r="G65" s="15"/>
    </row>
    <row r="66" spans="1:7" x14ac:dyDescent="0.25">
      <c r="A66" s="12" t="s">
        <v>1446</v>
      </c>
      <c r="B66" s="30" t="s">
        <v>1447</v>
      </c>
      <c r="C66" s="30" t="s">
        <v>1227</v>
      </c>
      <c r="D66" s="13">
        <v>1332</v>
      </c>
      <c r="E66" s="14">
        <v>345.08</v>
      </c>
      <c r="F66" s="15">
        <v>4.7999999999999996E-3</v>
      </c>
      <c r="G66" s="15"/>
    </row>
    <row r="67" spans="1:7" x14ac:dyDescent="0.25">
      <c r="A67" s="12" t="s">
        <v>1317</v>
      </c>
      <c r="B67" s="30" t="s">
        <v>1318</v>
      </c>
      <c r="C67" s="30" t="s">
        <v>1319</v>
      </c>
      <c r="D67" s="13">
        <v>13730</v>
      </c>
      <c r="E67" s="14">
        <v>344.07</v>
      </c>
      <c r="F67" s="15">
        <v>4.7999999999999996E-3</v>
      </c>
      <c r="G67" s="15"/>
    </row>
    <row r="68" spans="1:7" x14ac:dyDescent="0.25">
      <c r="A68" s="12" t="s">
        <v>1792</v>
      </c>
      <c r="B68" s="30" t="s">
        <v>1793</v>
      </c>
      <c r="C68" s="30" t="s">
        <v>1310</v>
      </c>
      <c r="D68" s="13">
        <v>55092</v>
      </c>
      <c r="E68" s="14">
        <v>340.58</v>
      </c>
      <c r="F68" s="15">
        <v>4.7000000000000002E-3</v>
      </c>
      <c r="G68" s="15"/>
    </row>
    <row r="69" spans="1:7" x14ac:dyDescent="0.25">
      <c r="A69" s="12" t="s">
        <v>1362</v>
      </c>
      <c r="B69" s="30" t="s">
        <v>1363</v>
      </c>
      <c r="C69" s="30" t="s">
        <v>1183</v>
      </c>
      <c r="D69" s="13">
        <v>224092</v>
      </c>
      <c r="E69" s="14">
        <v>329.3</v>
      </c>
      <c r="F69" s="15">
        <v>4.5999999999999999E-3</v>
      </c>
      <c r="G69" s="15"/>
    </row>
    <row r="70" spans="1:7" x14ac:dyDescent="0.25">
      <c r="A70" s="12" t="s">
        <v>1346</v>
      </c>
      <c r="B70" s="30" t="s">
        <v>1347</v>
      </c>
      <c r="C70" s="30" t="s">
        <v>1161</v>
      </c>
      <c r="D70" s="13">
        <v>20929</v>
      </c>
      <c r="E70" s="14">
        <v>321.06</v>
      </c>
      <c r="F70" s="15">
        <v>4.4999999999999997E-3</v>
      </c>
      <c r="G70" s="15"/>
    </row>
    <row r="71" spans="1:7" x14ac:dyDescent="0.25">
      <c r="A71" s="12" t="s">
        <v>1208</v>
      </c>
      <c r="B71" s="30" t="s">
        <v>1209</v>
      </c>
      <c r="C71" s="30" t="s">
        <v>1210</v>
      </c>
      <c r="D71" s="13">
        <v>39889</v>
      </c>
      <c r="E71" s="14">
        <v>320.14999999999998</v>
      </c>
      <c r="F71" s="15">
        <v>4.4999999999999997E-3</v>
      </c>
      <c r="G71" s="15"/>
    </row>
    <row r="72" spans="1:7" x14ac:dyDescent="0.25">
      <c r="A72" s="12" t="s">
        <v>1405</v>
      </c>
      <c r="B72" s="30" t="s">
        <v>1406</v>
      </c>
      <c r="C72" s="30" t="s">
        <v>1368</v>
      </c>
      <c r="D72" s="13">
        <v>20360</v>
      </c>
      <c r="E72" s="14">
        <v>304.81</v>
      </c>
      <c r="F72" s="15">
        <v>4.1999999999999997E-3</v>
      </c>
      <c r="G72" s="15"/>
    </row>
    <row r="73" spans="1:7" x14ac:dyDescent="0.25">
      <c r="A73" s="12" t="s">
        <v>1499</v>
      </c>
      <c r="B73" s="30" t="s">
        <v>1500</v>
      </c>
      <c r="C73" s="30" t="s">
        <v>1196</v>
      </c>
      <c r="D73" s="13">
        <v>5480</v>
      </c>
      <c r="E73" s="14">
        <v>298.58</v>
      </c>
      <c r="F73" s="15">
        <v>4.1999999999999997E-3</v>
      </c>
      <c r="G73" s="15"/>
    </row>
    <row r="74" spans="1:7" x14ac:dyDescent="0.25">
      <c r="A74" s="12" t="s">
        <v>1284</v>
      </c>
      <c r="B74" s="30" t="s">
        <v>1285</v>
      </c>
      <c r="C74" s="30" t="s">
        <v>1286</v>
      </c>
      <c r="D74" s="13">
        <v>16099</v>
      </c>
      <c r="E74" s="14">
        <v>291.08999999999997</v>
      </c>
      <c r="F74" s="15">
        <v>4.1000000000000003E-3</v>
      </c>
      <c r="G74" s="15"/>
    </row>
    <row r="75" spans="1:7" x14ac:dyDescent="0.25">
      <c r="A75" s="12" t="s">
        <v>1438</v>
      </c>
      <c r="B75" s="30" t="s">
        <v>1439</v>
      </c>
      <c r="C75" s="30" t="s">
        <v>1286</v>
      </c>
      <c r="D75" s="13">
        <v>26054</v>
      </c>
      <c r="E75" s="14">
        <v>283.92</v>
      </c>
      <c r="F75" s="15">
        <v>4.0000000000000001E-3</v>
      </c>
      <c r="G75" s="15"/>
    </row>
    <row r="76" spans="1:7" x14ac:dyDescent="0.25">
      <c r="A76" s="12" t="s">
        <v>1452</v>
      </c>
      <c r="B76" s="30" t="s">
        <v>1453</v>
      </c>
      <c r="C76" s="30" t="s">
        <v>1263</v>
      </c>
      <c r="D76" s="13">
        <v>960</v>
      </c>
      <c r="E76" s="14">
        <v>274.14</v>
      </c>
      <c r="F76" s="15">
        <v>3.8E-3</v>
      </c>
      <c r="G76" s="15"/>
    </row>
    <row r="77" spans="1:7" x14ac:dyDescent="0.25">
      <c r="A77" s="12" t="s">
        <v>1870</v>
      </c>
      <c r="B77" s="30" t="s">
        <v>1871</v>
      </c>
      <c r="C77" s="30" t="s">
        <v>1368</v>
      </c>
      <c r="D77" s="13">
        <v>52408</v>
      </c>
      <c r="E77" s="14">
        <v>240.42</v>
      </c>
      <c r="F77" s="15">
        <v>3.3E-3</v>
      </c>
      <c r="G77" s="15"/>
    </row>
    <row r="78" spans="1:7" x14ac:dyDescent="0.25">
      <c r="A78" s="12" t="s">
        <v>1274</v>
      </c>
      <c r="B78" s="30" t="s">
        <v>1275</v>
      </c>
      <c r="C78" s="30" t="s">
        <v>1227</v>
      </c>
      <c r="D78" s="13">
        <v>6231</v>
      </c>
      <c r="E78" s="14">
        <v>228.72</v>
      </c>
      <c r="F78" s="15">
        <v>3.2000000000000002E-3</v>
      </c>
      <c r="G78" s="15"/>
    </row>
    <row r="79" spans="1:7" x14ac:dyDescent="0.25">
      <c r="A79" s="12" t="s">
        <v>1443</v>
      </c>
      <c r="B79" s="30" t="s">
        <v>1444</v>
      </c>
      <c r="C79" s="30" t="s">
        <v>1445</v>
      </c>
      <c r="D79" s="13">
        <v>605</v>
      </c>
      <c r="E79" s="14">
        <v>225.75</v>
      </c>
      <c r="F79" s="15">
        <v>3.0999999999999999E-3</v>
      </c>
      <c r="G79" s="15"/>
    </row>
    <row r="80" spans="1:7" x14ac:dyDescent="0.25">
      <c r="A80" s="12" t="s">
        <v>1820</v>
      </c>
      <c r="B80" s="30" t="s">
        <v>1821</v>
      </c>
      <c r="C80" s="30" t="s">
        <v>1255</v>
      </c>
      <c r="D80" s="13">
        <v>60807</v>
      </c>
      <c r="E80" s="14">
        <v>130.74</v>
      </c>
      <c r="F80" s="15">
        <v>1.8E-3</v>
      </c>
      <c r="G80" s="15"/>
    </row>
    <row r="81" spans="1:7" x14ac:dyDescent="0.25">
      <c r="A81" s="12" t="s">
        <v>1872</v>
      </c>
      <c r="B81" s="30" t="s">
        <v>1873</v>
      </c>
      <c r="C81" s="30" t="s">
        <v>1326</v>
      </c>
      <c r="D81" s="13">
        <v>2283</v>
      </c>
      <c r="E81" s="14">
        <v>20.9</v>
      </c>
      <c r="F81" s="15">
        <v>2.9999999999999997E-4</v>
      </c>
      <c r="G81" s="15"/>
    </row>
    <row r="82" spans="1:7" x14ac:dyDescent="0.25">
      <c r="A82" s="12" t="s">
        <v>1874</v>
      </c>
      <c r="B82" s="30" t="s">
        <v>1875</v>
      </c>
      <c r="C82" s="30" t="s">
        <v>1876</v>
      </c>
      <c r="D82" s="13">
        <v>1139</v>
      </c>
      <c r="E82" s="14">
        <v>3.75</v>
      </c>
      <c r="F82" s="15">
        <v>1E-4</v>
      </c>
      <c r="G82" s="15"/>
    </row>
    <row r="83" spans="1:7" x14ac:dyDescent="0.25">
      <c r="A83" s="16" t="s">
        <v>124</v>
      </c>
      <c r="B83" s="31"/>
      <c r="C83" s="31"/>
      <c r="D83" s="17"/>
      <c r="E83" s="37">
        <v>68883.850000000006</v>
      </c>
      <c r="F83" s="38">
        <v>0.9597</v>
      </c>
      <c r="G83" s="20"/>
    </row>
    <row r="84" spans="1:7" x14ac:dyDescent="0.25">
      <c r="A84" s="16" t="s">
        <v>1525</v>
      </c>
      <c r="B84" s="30"/>
      <c r="C84" s="30"/>
      <c r="D84" s="13"/>
      <c r="E84" s="14"/>
      <c r="F84" s="15"/>
      <c r="G84" s="15"/>
    </row>
    <row r="85" spans="1:7" x14ac:dyDescent="0.25">
      <c r="A85" s="16" t="s">
        <v>124</v>
      </c>
      <c r="B85" s="30"/>
      <c r="C85" s="30"/>
      <c r="D85" s="13"/>
      <c r="E85" s="39" t="s">
        <v>118</v>
      </c>
      <c r="F85" s="40" t="s">
        <v>118</v>
      </c>
      <c r="G85" s="15"/>
    </row>
    <row r="86" spans="1:7" x14ac:dyDescent="0.25">
      <c r="A86" s="21" t="s">
        <v>157</v>
      </c>
      <c r="B86" s="32"/>
      <c r="C86" s="32"/>
      <c r="D86" s="22"/>
      <c r="E86" s="27">
        <v>68883.850000000006</v>
      </c>
      <c r="F86" s="28">
        <v>0.9597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6" t="s">
        <v>1526</v>
      </c>
      <c r="B88" s="30"/>
      <c r="C88" s="30"/>
      <c r="D88" s="13"/>
      <c r="E88" s="14"/>
      <c r="F88" s="15"/>
      <c r="G88" s="15"/>
    </row>
    <row r="89" spans="1:7" x14ac:dyDescent="0.25">
      <c r="A89" s="16" t="s">
        <v>1527</v>
      </c>
      <c r="B89" s="30"/>
      <c r="C89" s="30"/>
      <c r="D89" s="13"/>
      <c r="E89" s="14"/>
      <c r="F89" s="15"/>
      <c r="G89" s="15"/>
    </row>
    <row r="90" spans="1:7" x14ac:dyDescent="0.25">
      <c r="A90" s="12" t="s">
        <v>1827</v>
      </c>
      <c r="B90" s="30"/>
      <c r="C90" s="30" t="s">
        <v>1828</v>
      </c>
      <c r="D90" s="13">
        <v>6000</v>
      </c>
      <c r="E90" s="14">
        <v>1308.52</v>
      </c>
      <c r="F90" s="15">
        <v>1.8227E-2</v>
      </c>
      <c r="G90" s="15"/>
    </row>
    <row r="91" spans="1:7" x14ac:dyDescent="0.25">
      <c r="A91" s="12" t="s">
        <v>1877</v>
      </c>
      <c r="B91" s="30"/>
      <c r="C91" s="30" t="s">
        <v>1828</v>
      </c>
      <c r="D91" s="13">
        <v>420</v>
      </c>
      <c r="E91" s="14">
        <v>194.56</v>
      </c>
      <c r="F91" s="15">
        <v>2.7100000000000002E-3</v>
      </c>
      <c r="G91" s="15"/>
    </row>
    <row r="92" spans="1:7" x14ac:dyDescent="0.25">
      <c r="A92" s="16" t="s">
        <v>124</v>
      </c>
      <c r="B92" s="31"/>
      <c r="C92" s="31"/>
      <c r="D92" s="17"/>
      <c r="E92" s="37">
        <v>1503.08</v>
      </c>
      <c r="F92" s="38">
        <v>2.0937000000000001E-2</v>
      </c>
      <c r="G92" s="20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2"/>
      <c r="B95" s="30"/>
      <c r="C95" s="30"/>
      <c r="D95" s="13"/>
      <c r="E95" s="14"/>
      <c r="F95" s="15"/>
      <c r="G95" s="15"/>
    </row>
    <row r="96" spans="1:7" x14ac:dyDescent="0.25">
      <c r="A96" s="21" t="s">
        <v>157</v>
      </c>
      <c r="B96" s="32"/>
      <c r="C96" s="32"/>
      <c r="D96" s="22"/>
      <c r="E96" s="18">
        <v>1503.08</v>
      </c>
      <c r="F96" s="19">
        <v>2.0937000000000001E-2</v>
      </c>
      <c r="G96" s="20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16" t="s">
        <v>119</v>
      </c>
      <c r="B98" s="30"/>
      <c r="C98" s="30"/>
      <c r="D98" s="13"/>
      <c r="E98" s="14"/>
      <c r="F98" s="15"/>
      <c r="G98" s="15"/>
    </row>
    <row r="99" spans="1:7" x14ac:dyDescent="0.25">
      <c r="A99" s="12"/>
      <c r="B99" s="30"/>
      <c r="C99" s="30"/>
      <c r="D99" s="13"/>
      <c r="E99" s="14"/>
      <c r="F99" s="15"/>
      <c r="G99" s="15"/>
    </row>
    <row r="100" spans="1:7" x14ac:dyDescent="0.25">
      <c r="A100" s="16" t="s">
        <v>120</v>
      </c>
      <c r="B100" s="30"/>
      <c r="C100" s="30"/>
      <c r="D100" s="13"/>
      <c r="E100" s="14"/>
      <c r="F100" s="15"/>
      <c r="G100" s="15"/>
    </row>
    <row r="101" spans="1:7" x14ac:dyDescent="0.25">
      <c r="A101" s="12" t="s">
        <v>1723</v>
      </c>
      <c r="B101" s="30" t="s">
        <v>1724</v>
      </c>
      <c r="C101" s="30" t="s">
        <v>123</v>
      </c>
      <c r="D101" s="13">
        <v>200000</v>
      </c>
      <c r="E101" s="14">
        <v>197.37</v>
      </c>
      <c r="F101" s="15">
        <v>2.7000000000000001E-3</v>
      </c>
      <c r="G101" s="15">
        <v>6.9448999999999997E-2</v>
      </c>
    </row>
    <row r="102" spans="1:7" x14ac:dyDescent="0.25">
      <c r="A102" s="16" t="s">
        <v>124</v>
      </c>
      <c r="B102" s="31"/>
      <c r="C102" s="31"/>
      <c r="D102" s="17"/>
      <c r="E102" s="37">
        <v>197.37</v>
      </c>
      <c r="F102" s="38">
        <v>2.7000000000000001E-3</v>
      </c>
      <c r="G102" s="20"/>
    </row>
    <row r="103" spans="1:7" x14ac:dyDescent="0.25">
      <c r="A103" s="12"/>
      <c r="B103" s="30"/>
      <c r="C103" s="30"/>
      <c r="D103" s="13"/>
      <c r="E103" s="14"/>
      <c r="F103" s="15"/>
      <c r="G103" s="15"/>
    </row>
    <row r="104" spans="1:7" x14ac:dyDescent="0.25">
      <c r="A104" s="21" t="s">
        <v>157</v>
      </c>
      <c r="B104" s="32"/>
      <c r="C104" s="32"/>
      <c r="D104" s="22"/>
      <c r="E104" s="18">
        <v>197.37</v>
      </c>
      <c r="F104" s="19">
        <v>2.7000000000000001E-3</v>
      </c>
      <c r="G104" s="20"/>
    </row>
    <row r="105" spans="1:7" x14ac:dyDescent="0.25">
      <c r="A105" s="12"/>
      <c r="B105" s="30"/>
      <c r="C105" s="30"/>
      <c r="D105" s="13"/>
      <c r="E105" s="14"/>
      <c r="F105" s="15"/>
      <c r="G105" s="15"/>
    </row>
    <row r="106" spans="1:7" x14ac:dyDescent="0.25">
      <c r="A106" s="12"/>
      <c r="B106" s="30"/>
      <c r="C106" s="30"/>
      <c r="D106" s="13"/>
      <c r="E106" s="14"/>
      <c r="F106" s="15"/>
      <c r="G106" s="15"/>
    </row>
    <row r="107" spans="1:7" x14ac:dyDescent="0.25">
      <c r="A107" s="16" t="s">
        <v>161</v>
      </c>
      <c r="B107" s="30"/>
      <c r="C107" s="30"/>
      <c r="D107" s="13"/>
      <c r="E107" s="14"/>
      <c r="F107" s="15"/>
      <c r="G107" s="15"/>
    </row>
    <row r="108" spans="1:7" x14ac:dyDescent="0.25">
      <c r="A108" s="12" t="s">
        <v>162</v>
      </c>
      <c r="B108" s="30"/>
      <c r="C108" s="30"/>
      <c r="D108" s="13"/>
      <c r="E108" s="14">
        <v>2580.5300000000002</v>
      </c>
      <c r="F108" s="15">
        <v>3.5900000000000001E-2</v>
      </c>
      <c r="G108" s="15">
        <v>6.6865999999999995E-2</v>
      </c>
    </row>
    <row r="109" spans="1:7" x14ac:dyDescent="0.25">
      <c r="A109" s="16" t="s">
        <v>124</v>
      </c>
      <c r="B109" s="31"/>
      <c r="C109" s="31"/>
      <c r="D109" s="17"/>
      <c r="E109" s="37">
        <v>2580.5300000000002</v>
      </c>
      <c r="F109" s="38">
        <v>3.5900000000000001E-2</v>
      </c>
      <c r="G109" s="20"/>
    </row>
    <row r="110" spans="1:7" x14ac:dyDescent="0.25">
      <c r="A110" s="12"/>
      <c r="B110" s="30"/>
      <c r="C110" s="30"/>
      <c r="D110" s="13"/>
      <c r="E110" s="14"/>
      <c r="F110" s="15"/>
      <c r="G110" s="15"/>
    </row>
    <row r="111" spans="1:7" x14ac:dyDescent="0.25">
      <c r="A111" s="21" t="s">
        <v>157</v>
      </c>
      <c r="B111" s="32"/>
      <c r="C111" s="32"/>
      <c r="D111" s="22"/>
      <c r="E111" s="18">
        <v>2580.5300000000002</v>
      </c>
      <c r="F111" s="19">
        <v>3.5900000000000001E-2</v>
      </c>
      <c r="G111" s="20"/>
    </row>
    <row r="112" spans="1:7" x14ac:dyDescent="0.25">
      <c r="A112" s="12" t="s">
        <v>163</v>
      </c>
      <c r="B112" s="30"/>
      <c r="C112" s="30"/>
      <c r="D112" s="13"/>
      <c r="E112" s="14">
        <v>0.47273850000000001</v>
      </c>
      <c r="F112" s="15">
        <v>6.0000000000000002E-6</v>
      </c>
      <c r="G112" s="15"/>
    </row>
    <row r="113" spans="1:7" x14ac:dyDescent="0.25">
      <c r="A113" s="12" t="s">
        <v>164</v>
      </c>
      <c r="B113" s="30"/>
      <c r="C113" s="30"/>
      <c r="D113" s="13"/>
      <c r="E113" s="14">
        <v>125.85726150000001</v>
      </c>
      <c r="F113" s="15">
        <v>1.694E-3</v>
      </c>
      <c r="G113" s="15">
        <v>6.6865999999999995E-2</v>
      </c>
    </row>
    <row r="114" spans="1:7" x14ac:dyDescent="0.25">
      <c r="A114" s="25" t="s">
        <v>165</v>
      </c>
      <c r="B114" s="33"/>
      <c r="C114" s="33"/>
      <c r="D114" s="26"/>
      <c r="E114" s="27">
        <v>71788.08</v>
      </c>
      <c r="F114" s="28">
        <v>1</v>
      </c>
      <c r="G114" s="28"/>
    </row>
    <row r="116" spans="1:7" x14ac:dyDescent="0.25">
      <c r="A116" s="1" t="s">
        <v>1752</v>
      </c>
    </row>
    <row r="119" spans="1:7" x14ac:dyDescent="0.25">
      <c r="A119" s="1" t="s">
        <v>168</v>
      </c>
    </row>
    <row r="120" spans="1:7" x14ac:dyDescent="0.25">
      <c r="A120" s="47" t="s">
        <v>169</v>
      </c>
      <c r="B120" s="34" t="s">
        <v>118</v>
      </c>
    </row>
    <row r="121" spans="1:7" x14ac:dyDescent="0.25">
      <c r="A121" t="s">
        <v>170</v>
      </c>
    </row>
    <row r="122" spans="1:7" x14ac:dyDescent="0.25">
      <c r="A122" t="s">
        <v>171</v>
      </c>
      <c r="B122" t="s">
        <v>172</v>
      </c>
      <c r="C122" t="s">
        <v>172</v>
      </c>
    </row>
    <row r="123" spans="1:7" x14ac:dyDescent="0.25">
      <c r="B123" s="48">
        <v>45289</v>
      </c>
      <c r="C123" s="48">
        <v>45322</v>
      </c>
    </row>
    <row r="124" spans="1:7" x14ac:dyDescent="0.25">
      <c r="A124" t="s">
        <v>176</v>
      </c>
      <c r="B124">
        <v>79.400000000000006</v>
      </c>
      <c r="C124">
        <v>80.260000000000005</v>
      </c>
      <c r="E124" s="2"/>
    </row>
    <row r="125" spans="1:7" x14ac:dyDescent="0.25">
      <c r="A125" t="s">
        <v>177</v>
      </c>
      <c r="B125">
        <v>34.909999999999997</v>
      </c>
      <c r="C125">
        <v>35.28</v>
      </c>
      <c r="E125" s="2"/>
    </row>
    <row r="126" spans="1:7" x14ac:dyDescent="0.25">
      <c r="A126" t="s">
        <v>1878</v>
      </c>
      <c r="B126">
        <v>71.260000000000005</v>
      </c>
      <c r="C126">
        <v>71.94</v>
      </c>
      <c r="E126" s="2"/>
    </row>
    <row r="127" spans="1:7" x14ac:dyDescent="0.25">
      <c r="A127" t="s">
        <v>1879</v>
      </c>
      <c r="B127">
        <v>72.11</v>
      </c>
      <c r="C127">
        <v>72.790000000000006</v>
      </c>
      <c r="E127" s="2"/>
    </row>
    <row r="128" spans="1:7" x14ac:dyDescent="0.25">
      <c r="A128" t="s">
        <v>1880</v>
      </c>
      <c r="B128">
        <v>70.33</v>
      </c>
      <c r="C128">
        <v>70.989999999999995</v>
      </c>
      <c r="E128" s="2"/>
    </row>
    <row r="129" spans="1:5" x14ac:dyDescent="0.25">
      <c r="A129" t="s">
        <v>1881</v>
      </c>
      <c r="B129">
        <v>57.48</v>
      </c>
      <c r="C129">
        <v>58.03</v>
      </c>
      <c r="E129" s="2"/>
    </row>
    <row r="130" spans="1:5" x14ac:dyDescent="0.25">
      <c r="A130" t="s">
        <v>650</v>
      </c>
      <c r="B130">
        <v>70.83</v>
      </c>
      <c r="C130">
        <v>71.5</v>
      </c>
      <c r="E130" s="2"/>
    </row>
    <row r="131" spans="1:5" x14ac:dyDescent="0.25">
      <c r="A131" t="s">
        <v>651</v>
      </c>
      <c r="B131">
        <v>25.96</v>
      </c>
      <c r="C131">
        <v>26.2</v>
      </c>
      <c r="E131" s="2"/>
    </row>
    <row r="132" spans="1:5" x14ac:dyDescent="0.25">
      <c r="E132" s="2"/>
    </row>
    <row r="133" spans="1:5" x14ac:dyDescent="0.25">
      <c r="A133" t="s">
        <v>187</v>
      </c>
      <c r="B133" s="34" t="s">
        <v>118</v>
      </c>
    </row>
    <row r="134" spans="1:5" x14ac:dyDescent="0.25">
      <c r="A134" t="s">
        <v>188</v>
      </c>
      <c r="B134" s="34" t="s">
        <v>118</v>
      </c>
    </row>
    <row r="135" spans="1:5" ht="30" customHeight="1" x14ac:dyDescent="0.25">
      <c r="A135" s="47" t="s">
        <v>189</v>
      </c>
      <c r="B135" s="34" t="s">
        <v>118</v>
      </c>
    </row>
    <row r="136" spans="1:5" ht="30" customHeight="1" x14ac:dyDescent="0.25">
      <c r="A136" s="47" t="s">
        <v>190</v>
      </c>
      <c r="B136" s="34" t="s">
        <v>118</v>
      </c>
    </row>
    <row r="137" spans="1:5" x14ac:dyDescent="0.25">
      <c r="A137" t="s">
        <v>1753</v>
      </c>
      <c r="B137" s="49">
        <v>1.436242</v>
      </c>
    </row>
    <row r="138" spans="1:5" ht="45" customHeight="1" x14ac:dyDescent="0.25">
      <c r="A138" s="47" t="s">
        <v>192</v>
      </c>
      <c r="B138" s="34">
        <v>1503.0778499999999</v>
      </c>
    </row>
    <row r="139" spans="1:5" ht="30" customHeight="1" x14ac:dyDescent="0.25">
      <c r="A139" s="47" t="s">
        <v>193</v>
      </c>
      <c r="B139" s="34" t="s">
        <v>118</v>
      </c>
    </row>
    <row r="140" spans="1:5" ht="30" customHeight="1" x14ac:dyDescent="0.25">
      <c r="A140" s="47" t="s">
        <v>194</v>
      </c>
      <c r="B140" s="34" t="s">
        <v>118</v>
      </c>
    </row>
    <row r="141" spans="1:5" x14ac:dyDescent="0.25">
      <c r="A141" t="s">
        <v>195</v>
      </c>
      <c r="B141" s="34" t="s">
        <v>118</v>
      </c>
    </row>
    <row r="142" spans="1:5" x14ac:dyDescent="0.25">
      <c r="A142" t="s">
        <v>196</v>
      </c>
      <c r="B142" s="34" t="s">
        <v>118</v>
      </c>
    </row>
    <row r="144" spans="1:5" ht="69.95" customHeight="1" x14ac:dyDescent="0.25">
      <c r="A144" s="76" t="s">
        <v>206</v>
      </c>
      <c r="B144" s="76" t="s">
        <v>207</v>
      </c>
      <c r="C144" s="76" t="s">
        <v>5</v>
      </c>
      <c r="D144" s="76" t="s">
        <v>6</v>
      </c>
    </row>
    <row r="145" spans="1:4" ht="69.95" customHeight="1" x14ac:dyDescent="0.25">
      <c r="A145" s="76" t="s">
        <v>1882</v>
      </c>
      <c r="B145" s="76"/>
      <c r="C145" s="76" t="s">
        <v>53</v>
      </c>
      <c r="D1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11"/>
  <sheetViews>
    <sheetView showGridLines="0" workbookViewId="0">
      <pane ySplit="4" topLeftCell="A5" activePane="bottomLeft" state="frozen"/>
      <selection activeCell="B191" sqref="B191"/>
      <selection pane="bottomLeft" activeCell="B9" sqref="B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1883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1884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1159</v>
      </c>
      <c r="B8" s="30" t="s">
        <v>1160</v>
      </c>
      <c r="C8" s="30" t="s">
        <v>1161</v>
      </c>
      <c r="D8" s="13">
        <v>696011</v>
      </c>
      <c r="E8" s="14">
        <v>10179.51</v>
      </c>
      <c r="F8" s="15">
        <v>6.3700000000000007E-2</v>
      </c>
      <c r="G8" s="15"/>
    </row>
    <row r="9" spans="1:8" x14ac:dyDescent="0.25">
      <c r="A9" s="12" t="s">
        <v>1400</v>
      </c>
      <c r="B9" s="30" t="s">
        <v>1401</v>
      </c>
      <c r="C9" s="30" t="s">
        <v>1402</v>
      </c>
      <c r="D9" s="13">
        <v>248743</v>
      </c>
      <c r="E9" s="14">
        <v>8655.6299999999992</v>
      </c>
      <c r="F9" s="15">
        <v>5.4199999999999998E-2</v>
      </c>
      <c r="G9" s="15"/>
    </row>
    <row r="10" spans="1:8" x14ac:dyDescent="0.25">
      <c r="A10" s="12" t="s">
        <v>1386</v>
      </c>
      <c r="B10" s="30" t="s">
        <v>1387</v>
      </c>
      <c r="C10" s="30" t="s">
        <v>1161</v>
      </c>
      <c r="D10" s="13">
        <v>838640</v>
      </c>
      <c r="E10" s="14">
        <v>8622.48</v>
      </c>
      <c r="F10" s="15">
        <v>5.3999999999999999E-2</v>
      </c>
      <c r="G10" s="15"/>
    </row>
    <row r="11" spans="1:8" x14ac:dyDescent="0.25">
      <c r="A11" s="12" t="s">
        <v>1181</v>
      </c>
      <c r="B11" s="30" t="s">
        <v>1182</v>
      </c>
      <c r="C11" s="30" t="s">
        <v>1183</v>
      </c>
      <c r="D11" s="13">
        <v>230044</v>
      </c>
      <c r="E11" s="14">
        <v>6563.73</v>
      </c>
      <c r="F11" s="15">
        <v>4.1099999999999998E-2</v>
      </c>
      <c r="G11" s="15"/>
    </row>
    <row r="12" spans="1:8" x14ac:dyDescent="0.25">
      <c r="A12" s="12" t="s">
        <v>1481</v>
      </c>
      <c r="B12" s="30" t="s">
        <v>1482</v>
      </c>
      <c r="C12" s="30" t="s">
        <v>1230</v>
      </c>
      <c r="D12" s="13">
        <v>58772</v>
      </c>
      <c r="E12" s="14">
        <v>4506.37</v>
      </c>
      <c r="F12" s="15">
        <v>2.8199999999999999E-2</v>
      </c>
      <c r="G12" s="15"/>
    </row>
    <row r="13" spans="1:8" x14ac:dyDescent="0.25">
      <c r="A13" s="12" t="s">
        <v>1475</v>
      </c>
      <c r="B13" s="30" t="s">
        <v>1476</v>
      </c>
      <c r="C13" s="30" t="s">
        <v>1263</v>
      </c>
      <c r="D13" s="13">
        <v>39455</v>
      </c>
      <c r="E13" s="14">
        <v>4011.53</v>
      </c>
      <c r="F13" s="15">
        <v>2.5100000000000001E-2</v>
      </c>
      <c r="G13" s="15"/>
    </row>
    <row r="14" spans="1:8" x14ac:dyDescent="0.25">
      <c r="A14" s="12" t="s">
        <v>1816</v>
      </c>
      <c r="B14" s="30" t="s">
        <v>1817</v>
      </c>
      <c r="C14" s="30" t="s">
        <v>1196</v>
      </c>
      <c r="D14" s="13">
        <v>45679</v>
      </c>
      <c r="E14" s="14">
        <v>3815.64</v>
      </c>
      <c r="F14" s="15">
        <v>2.3900000000000001E-2</v>
      </c>
      <c r="G14" s="15"/>
    </row>
    <row r="15" spans="1:8" x14ac:dyDescent="0.25">
      <c r="A15" s="12" t="s">
        <v>1203</v>
      </c>
      <c r="B15" s="30" t="s">
        <v>1204</v>
      </c>
      <c r="C15" s="30" t="s">
        <v>1205</v>
      </c>
      <c r="D15" s="13">
        <v>929009</v>
      </c>
      <c r="E15" s="14">
        <v>3773.17</v>
      </c>
      <c r="F15" s="15">
        <v>2.3599999999999999E-2</v>
      </c>
      <c r="G15" s="15"/>
    </row>
    <row r="16" spans="1:8" x14ac:dyDescent="0.25">
      <c r="A16" s="12" t="s">
        <v>1218</v>
      </c>
      <c r="B16" s="30" t="s">
        <v>1219</v>
      </c>
      <c r="C16" s="30" t="s">
        <v>1196</v>
      </c>
      <c r="D16" s="13">
        <v>58229</v>
      </c>
      <c r="E16" s="14">
        <v>3639.37</v>
      </c>
      <c r="F16" s="15">
        <v>2.2800000000000001E-2</v>
      </c>
      <c r="G16" s="15"/>
    </row>
    <row r="17" spans="1:7" x14ac:dyDescent="0.25">
      <c r="A17" s="12" t="s">
        <v>1187</v>
      </c>
      <c r="B17" s="30" t="s">
        <v>1188</v>
      </c>
      <c r="C17" s="30" t="s">
        <v>1161</v>
      </c>
      <c r="D17" s="13">
        <v>530151</v>
      </c>
      <c r="E17" s="14">
        <v>3395.62</v>
      </c>
      <c r="F17" s="15">
        <v>2.12E-2</v>
      </c>
      <c r="G17" s="15"/>
    </row>
    <row r="18" spans="1:7" x14ac:dyDescent="0.25">
      <c r="A18" s="12" t="s">
        <v>1421</v>
      </c>
      <c r="B18" s="30" t="s">
        <v>1422</v>
      </c>
      <c r="C18" s="30" t="s">
        <v>1202</v>
      </c>
      <c r="D18" s="13">
        <v>276916</v>
      </c>
      <c r="E18" s="14">
        <v>3279.1</v>
      </c>
      <c r="F18" s="15">
        <v>2.0500000000000001E-2</v>
      </c>
      <c r="G18" s="15"/>
    </row>
    <row r="19" spans="1:7" x14ac:dyDescent="0.25">
      <c r="A19" s="12" t="s">
        <v>1358</v>
      </c>
      <c r="B19" s="30" t="s">
        <v>1359</v>
      </c>
      <c r="C19" s="30" t="s">
        <v>1161</v>
      </c>
      <c r="D19" s="13">
        <v>301063</v>
      </c>
      <c r="E19" s="14">
        <v>3214.6</v>
      </c>
      <c r="F19" s="15">
        <v>2.01E-2</v>
      </c>
      <c r="G19" s="15"/>
    </row>
    <row r="20" spans="1:7" x14ac:dyDescent="0.25">
      <c r="A20" s="12" t="s">
        <v>1519</v>
      </c>
      <c r="B20" s="30" t="s">
        <v>1520</v>
      </c>
      <c r="C20" s="30" t="s">
        <v>1227</v>
      </c>
      <c r="D20" s="13">
        <v>221213</v>
      </c>
      <c r="E20" s="14">
        <v>3137.8</v>
      </c>
      <c r="F20" s="15">
        <v>1.9599999999999999E-2</v>
      </c>
      <c r="G20" s="15"/>
    </row>
    <row r="21" spans="1:7" x14ac:dyDescent="0.25">
      <c r="A21" s="12" t="s">
        <v>1342</v>
      </c>
      <c r="B21" s="30" t="s">
        <v>1343</v>
      </c>
      <c r="C21" s="30" t="s">
        <v>1178</v>
      </c>
      <c r="D21" s="13">
        <v>1672085</v>
      </c>
      <c r="E21" s="14">
        <v>3108.41</v>
      </c>
      <c r="F21" s="15">
        <v>1.9400000000000001E-2</v>
      </c>
      <c r="G21" s="15"/>
    </row>
    <row r="22" spans="1:7" x14ac:dyDescent="0.25">
      <c r="A22" s="12" t="s">
        <v>1211</v>
      </c>
      <c r="B22" s="30" t="s">
        <v>1212</v>
      </c>
      <c r="C22" s="30" t="s">
        <v>1213</v>
      </c>
      <c r="D22" s="13">
        <v>967978</v>
      </c>
      <c r="E22" s="14">
        <v>3073.33</v>
      </c>
      <c r="F22" s="15">
        <v>1.9199999999999998E-2</v>
      </c>
      <c r="G22" s="15"/>
    </row>
    <row r="23" spans="1:7" x14ac:dyDescent="0.25">
      <c r="A23" s="12" t="s">
        <v>1495</v>
      </c>
      <c r="B23" s="30" t="s">
        <v>1496</v>
      </c>
      <c r="C23" s="30" t="s">
        <v>1326</v>
      </c>
      <c r="D23" s="13">
        <v>129684</v>
      </c>
      <c r="E23" s="14">
        <v>2974.76</v>
      </c>
      <c r="F23" s="15">
        <v>1.8599999999999998E-2</v>
      </c>
      <c r="G23" s="15"/>
    </row>
    <row r="24" spans="1:7" x14ac:dyDescent="0.25">
      <c r="A24" s="12" t="s">
        <v>1369</v>
      </c>
      <c r="B24" s="30" t="s">
        <v>1370</v>
      </c>
      <c r="C24" s="30" t="s">
        <v>1170</v>
      </c>
      <c r="D24" s="13">
        <v>62870</v>
      </c>
      <c r="E24" s="14">
        <v>2937.03</v>
      </c>
      <c r="F24" s="15">
        <v>1.84E-2</v>
      </c>
      <c r="G24" s="15"/>
    </row>
    <row r="25" spans="1:7" x14ac:dyDescent="0.25">
      <c r="A25" s="12" t="s">
        <v>1297</v>
      </c>
      <c r="B25" s="30" t="s">
        <v>1298</v>
      </c>
      <c r="C25" s="30" t="s">
        <v>1230</v>
      </c>
      <c r="D25" s="13">
        <v>328508</v>
      </c>
      <c r="E25" s="14">
        <v>2904.67</v>
      </c>
      <c r="F25" s="15">
        <v>1.8200000000000001E-2</v>
      </c>
      <c r="G25" s="15"/>
    </row>
    <row r="26" spans="1:7" x14ac:dyDescent="0.25">
      <c r="A26" s="12" t="s">
        <v>1194</v>
      </c>
      <c r="B26" s="30" t="s">
        <v>1195</v>
      </c>
      <c r="C26" s="30" t="s">
        <v>1196</v>
      </c>
      <c r="D26" s="13">
        <v>74736</v>
      </c>
      <c r="E26" s="14">
        <v>2851.89</v>
      </c>
      <c r="F26" s="15">
        <v>1.78E-2</v>
      </c>
      <c r="G26" s="15"/>
    </row>
    <row r="27" spans="1:7" x14ac:dyDescent="0.25">
      <c r="A27" s="12" t="s">
        <v>1242</v>
      </c>
      <c r="B27" s="30" t="s">
        <v>1243</v>
      </c>
      <c r="C27" s="30" t="s">
        <v>1244</v>
      </c>
      <c r="D27" s="13">
        <v>632077</v>
      </c>
      <c r="E27" s="14">
        <v>2790.94</v>
      </c>
      <c r="F27" s="15">
        <v>1.7500000000000002E-2</v>
      </c>
      <c r="G27" s="15"/>
    </row>
    <row r="28" spans="1:7" x14ac:dyDescent="0.25">
      <c r="A28" s="12" t="s">
        <v>1499</v>
      </c>
      <c r="B28" s="30" t="s">
        <v>1500</v>
      </c>
      <c r="C28" s="30" t="s">
        <v>1196</v>
      </c>
      <c r="D28" s="13">
        <v>50234</v>
      </c>
      <c r="E28" s="14">
        <v>2737.02</v>
      </c>
      <c r="F28" s="15">
        <v>1.7100000000000001E-2</v>
      </c>
      <c r="G28" s="15"/>
    </row>
    <row r="29" spans="1:7" x14ac:dyDescent="0.25">
      <c r="A29" s="12" t="s">
        <v>1885</v>
      </c>
      <c r="B29" s="30" t="s">
        <v>1886</v>
      </c>
      <c r="C29" s="30" t="s">
        <v>1210</v>
      </c>
      <c r="D29" s="13">
        <v>112178</v>
      </c>
      <c r="E29" s="14">
        <v>2666.64</v>
      </c>
      <c r="F29" s="15">
        <v>1.67E-2</v>
      </c>
      <c r="G29" s="15"/>
    </row>
    <row r="30" spans="1:7" x14ac:dyDescent="0.25">
      <c r="A30" s="12" t="s">
        <v>1804</v>
      </c>
      <c r="B30" s="30" t="s">
        <v>1805</v>
      </c>
      <c r="C30" s="30" t="s">
        <v>1213</v>
      </c>
      <c r="D30" s="13">
        <v>526388</v>
      </c>
      <c r="E30" s="14">
        <v>2656.94</v>
      </c>
      <c r="F30" s="15">
        <v>1.66E-2</v>
      </c>
      <c r="G30" s="15"/>
    </row>
    <row r="31" spans="1:7" x14ac:dyDescent="0.25">
      <c r="A31" s="12" t="s">
        <v>1415</v>
      </c>
      <c r="B31" s="30" t="s">
        <v>1416</v>
      </c>
      <c r="C31" s="30" t="s">
        <v>1310</v>
      </c>
      <c r="D31" s="13">
        <v>2291603</v>
      </c>
      <c r="E31" s="14">
        <v>2595.2399999999998</v>
      </c>
      <c r="F31" s="15">
        <v>1.6199999999999999E-2</v>
      </c>
      <c r="G31" s="15"/>
    </row>
    <row r="32" spans="1:7" x14ac:dyDescent="0.25">
      <c r="A32" s="12" t="s">
        <v>1454</v>
      </c>
      <c r="B32" s="30" t="s">
        <v>1455</v>
      </c>
      <c r="C32" s="30" t="s">
        <v>1196</v>
      </c>
      <c r="D32" s="13">
        <v>162017</v>
      </c>
      <c r="E32" s="14">
        <v>2553.39</v>
      </c>
      <c r="F32" s="15">
        <v>1.6E-2</v>
      </c>
      <c r="G32" s="15"/>
    </row>
    <row r="33" spans="1:7" x14ac:dyDescent="0.25">
      <c r="A33" s="12" t="s">
        <v>1346</v>
      </c>
      <c r="B33" s="30" t="s">
        <v>1347</v>
      </c>
      <c r="C33" s="30" t="s">
        <v>1161</v>
      </c>
      <c r="D33" s="13">
        <v>166057</v>
      </c>
      <c r="E33" s="14">
        <v>2547.4</v>
      </c>
      <c r="F33" s="15">
        <v>1.5900000000000001E-2</v>
      </c>
      <c r="G33" s="15"/>
    </row>
    <row r="34" spans="1:7" x14ac:dyDescent="0.25">
      <c r="A34" s="12" t="s">
        <v>1456</v>
      </c>
      <c r="B34" s="30" t="s">
        <v>1457</v>
      </c>
      <c r="C34" s="30" t="s">
        <v>1196</v>
      </c>
      <c r="D34" s="13">
        <v>144138</v>
      </c>
      <c r="E34" s="14">
        <v>2393.9899999999998</v>
      </c>
      <c r="F34" s="15">
        <v>1.4999999999999999E-2</v>
      </c>
      <c r="G34" s="15"/>
    </row>
    <row r="35" spans="1:7" x14ac:dyDescent="0.25">
      <c r="A35" s="12" t="s">
        <v>1887</v>
      </c>
      <c r="B35" s="30" t="s">
        <v>1888</v>
      </c>
      <c r="C35" s="30" t="s">
        <v>1326</v>
      </c>
      <c r="D35" s="13">
        <v>74046</v>
      </c>
      <c r="E35" s="14">
        <v>2364.36</v>
      </c>
      <c r="F35" s="15">
        <v>1.4800000000000001E-2</v>
      </c>
      <c r="G35" s="15"/>
    </row>
    <row r="36" spans="1:7" x14ac:dyDescent="0.25">
      <c r="A36" s="12" t="s">
        <v>1331</v>
      </c>
      <c r="B36" s="30" t="s">
        <v>1332</v>
      </c>
      <c r="C36" s="30" t="s">
        <v>1301</v>
      </c>
      <c r="D36" s="13">
        <v>76548</v>
      </c>
      <c r="E36" s="14">
        <v>2363</v>
      </c>
      <c r="F36" s="15">
        <v>1.4800000000000001E-2</v>
      </c>
      <c r="G36" s="15"/>
    </row>
    <row r="37" spans="1:7" x14ac:dyDescent="0.25">
      <c r="A37" s="12" t="s">
        <v>1238</v>
      </c>
      <c r="B37" s="30" t="s">
        <v>1239</v>
      </c>
      <c r="C37" s="30" t="s">
        <v>1202</v>
      </c>
      <c r="D37" s="13">
        <v>483637</v>
      </c>
      <c r="E37" s="14">
        <v>2143.7199999999998</v>
      </c>
      <c r="F37" s="15">
        <v>1.34E-2</v>
      </c>
      <c r="G37" s="15"/>
    </row>
    <row r="38" spans="1:7" x14ac:dyDescent="0.25">
      <c r="A38" s="12" t="s">
        <v>1796</v>
      </c>
      <c r="B38" s="30" t="s">
        <v>1797</v>
      </c>
      <c r="C38" s="30" t="s">
        <v>1301</v>
      </c>
      <c r="D38" s="13">
        <v>1483936</v>
      </c>
      <c r="E38" s="14">
        <v>2070.83</v>
      </c>
      <c r="F38" s="15">
        <v>1.2999999999999999E-2</v>
      </c>
      <c r="G38" s="15"/>
    </row>
    <row r="39" spans="1:7" x14ac:dyDescent="0.25">
      <c r="A39" s="12" t="s">
        <v>1228</v>
      </c>
      <c r="B39" s="30" t="s">
        <v>1229</v>
      </c>
      <c r="C39" s="30" t="s">
        <v>1230</v>
      </c>
      <c r="D39" s="13">
        <v>103178</v>
      </c>
      <c r="E39" s="14">
        <v>2064.9499999999998</v>
      </c>
      <c r="F39" s="15">
        <v>1.29E-2</v>
      </c>
      <c r="G39" s="15"/>
    </row>
    <row r="40" spans="1:7" x14ac:dyDescent="0.25">
      <c r="A40" s="12" t="s">
        <v>1889</v>
      </c>
      <c r="B40" s="30" t="s">
        <v>1890</v>
      </c>
      <c r="C40" s="30" t="s">
        <v>1278</v>
      </c>
      <c r="D40" s="13">
        <v>44981</v>
      </c>
      <c r="E40" s="14">
        <v>1995.83</v>
      </c>
      <c r="F40" s="15">
        <v>1.2500000000000001E-2</v>
      </c>
      <c r="G40" s="15"/>
    </row>
    <row r="41" spans="1:7" x14ac:dyDescent="0.25">
      <c r="A41" s="12" t="s">
        <v>1513</v>
      </c>
      <c r="B41" s="30" t="s">
        <v>1514</v>
      </c>
      <c r="C41" s="30" t="s">
        <v>1278</v>
      </c>
      <c r="D41" s="13">
        <v>53844</v>
      </c>
      <c r="E41" s="14">
        <v>1990.91</v>
      </c>
      <c r="F41" s="15">
        <v>1.2500000000000001E-2</v>
      </c>
      <c r="G41" s="15"/>
    </row>
    <row r="42" spans="1:7" x14ac:dyDescent="0.25">
      <c r="A42" s="12" t="s">
        <v>1891</v>
      </c>
      <c r="B42" s="30" t="s">
        <v>1892</v>
      </c>
      <c r="C42" s="30" t="s">
        <v>1319</v>
      </c>
      <c r="D42" s="13">
        <v>320214</v>
      </c>
      <c r="E42" s="14">
        <v>1894.71</v>
      </c>
      <c r="F42" s="15">
        <v>1.1900000000000001E-2</v>
      </c>
      <c r="G42" s="15"/>
    </row>
    <row r="43" spans="1:7" x14ac:dyDescent="0.25">
      <c r="A43" s="12" t="s">
        <v>1812</v>
      </c>
      <c r="B43" s="30" t="s">
        <v>1813</v>
      </c>
      <c r="C43" s="30" t="s">
        <v>1202</v>
      </c>
      <c r="D43" s="13">
        <v>53072</v>
      </c>
      <c r="E43" s="14">
        <v>1893.42</v>
      </c>
      <c r="F43" s="15">
        <v>1.18E-2</v>
      </c>
      <c r="G43" s="15"/>
    </row>
    <row r="44" spans="1:7" x14ac:dyDescent="0.25">
      <c r="A44" s="12" t="s">
        <v>1376</v>
      </c>
      <c r="B44" s="30" t="s">
        <v>1377</v>
      </c>
      <c r="C44" s="30" t="s">
        <v>1202</v>
      </c>
      <c r="D44" s="13">
        <v>76070</v>
      </c>
      <c r="E44" s="14">
        <v>1876.49</v>
      </c>
      <c r="F44" s="15">
        <v>1.17E-2</v>
      </c>
      <c r="G44" s="15"/>
    </row>
    <row r="45" spans="1:7" x14ac:dyDescent="0.25">
      <c r="A45" s="12" t="s">
        <v>1765</v>
      </c>
      <c r="B45" s="30" t="s">
        <v>1766</v>
      </c>
      <c r="C45" s="30" t="s">
        <v>1278</v>
      </c>
      <c r="D45" s="13">
        <v>134944</v>
      </c>
      <c r="E45" s="14">
        <v>1867.62</v>
      </c>
      <c r="F45" s="15">
        <v>1.17E-2</v>
      </c>
      <c r="G45" s="15"/>
    </row>
    <row r="46" spans="1:7" x14ac:dyDescent="0.25">
      <c r="A46" s="12" t="s">
        <v>1315</v>
      </c>
      <c r="B46" s="30" t="s">
        <v>1316</v>
      </c>
      <c r="C46" s="30" t="s">
        <v>1278</v>
      </c>
      <c r="D46" s="13">
        <v>31124</v>
      </c>
      <c r="E46" s="14">
        <v>1864.67</v>
      </c>
      <c r="F46" s="15">
        <v>1.17E-2</v>
      </c>
      <c r="G46" s="15"/>
    </row>
    <row r="47" spans="1:7" x14ac:dyDescent="0.25">
      <c r="A47" s="12" t="s">
        <v>1352</v>
      </c>
      <c r="B47" s="30" t="s">
        <v>1353</v>
      </c>
      <c r="C47" s="30" t="s">
        <v>1202</v>
      </c>
      <c r="D47" s="13">
        <v>26928</v>
      </c>
      <c r="E47" s="14">
        <v>1848.04</v>
      </c>
      <c r="F47" s="15">
        <v>1.1599999999999999E-2</v>
      </c>
      <c r="G47" s="15"/>
    </row>
    <row r="48" spans="1:7" x14ac:dyDescent="0.25">
      <c r="A48" s="12" t="s">
        <v>1893</v>
      </c>
      <c r="B48" s="30" t="s">
        <v>1894</v>
      </c>
      <c r="C48" s="30" t="s">
        <v>1227</v>
      </c>
      <c r="D48" s="13">
        <v>108084</v>
      </c>
      <c r="E48" s="14">
        <v>1820.08</v>
      </c>
      <c r="F48" s="15">
        <v>1.14E-2</v>
      </c>
      <c r="G48" s="15"/>
    </row>
    <row r="49" spans="1:7" x14ac:dyDescent="0.25">
      <c r="A49" s="12" t="s">
        <v>1295</v>
      </c>
      <c r="B49" s="30" t="s">
        <v>1296</v>
      </c>
      <c r="C49" s="30" t="s">
        <v>1199</v>
      </c>
      <c r="D49" s="13">
        <v>301655</v>
      </c>
      <c r="E49" s="14">
        <v>1747.64</v>
      </c>
      <c r="F49" s="15">
        <v>1.09E-2</v>
      </c>
      <c r="G49" s="15"/>
    </row>
    <row r="50" spans="1:7" x14ac:dyDescent="0.25">
      <c r="A50" s="12" t="s">
        <v>1240</v>
      </c>
      <c r="B50" s="30" t="s">
        <v>1241</v>
      </c>
      <c r="C50" s="30" t="s">
        <v>1175</v>
      </c>
      <c r="D50" s="13">
        <v>209713</v>
      </c>
      <c r="E50" s="14">
        <v>1587.84</v>
      </c>
      <c r="F50" s="15">
        <v>9.9000000000000008E-3</v>
      </c>
      <c r="G50" s="15"/>
    </row>
    <row r="51" spans="1:7" x14ac:dyDescent="0.25">
      <c r="A51" s="12" t="s">
        <v>1895</v>
      </c>
      <c r="B51" s="30" t="s">
        <v>1896</v>
      </c>
      <c r="C51" s="30" t="s">
        <v>1178</v>
      </c>
      <c r="D51" s="13">
        <v>89553</v>
      </c>
      <c r="E51" s="14">
        <v>1528.71</v>
      </c>
      <c r="F51" s="15">
        <v>9.5999999999999992E-3</v>
      </c>
      <c r="G51" s="15"/>
    </row>
    <row r="52" spans="1:7" x14ac:dyDescent="0.25">
      <c r="A52" s="12" t="s">
        <v>1317</v>
      </c>
      <c r="B52" s="30" t="s">
        <v>1318</v>
      </c>
      <c r="C52" s="30" t="s">
        <v>1319</v>
      </c>
      <c r="D52" s="13">
        <v>56960</v>
      </c>
      <c r="E52" s="14">
        <v>1427.42</v>
      </c>
      <c r="F52" s="15">
        <v>8.8999999999999999E-3</v>
      </c>
      <c r="G52" s="15"/>
    </row>
    <row r="53" spans="1:7" x14ac:dyDescent="0.25">
      <c r="A53" s="12" t="s">
        <v>1897</v>
      </c>
      <c r="B53" s="30" t="s">
        <v>1898</v>
      </c>
      <c r="C53" s="30" t="s">
        <v>1161</v>
      </c>
      <c r="D53" s="13">
        <v>655550</v>
      </c>
      <c r="E53" s="14">
        <v>1300.28</v>
      </c>
      <c r="F53" s="15">
        <v>8.0999999999999996E-3</v>
      </c>
      <c r="G53" s="15"/>
    </row>
    <row r="54" spans="1:7" x14ac:dyDescent="0.25">
      <c r="A54" s="12" t="s">
        <v>1403</v>
      </c>
      <c r="B54" s="30" t="s">
        <v>1404</v>
      </c>
      <c r="C54" s="30" t="s">
        <v>1227</v>
      </c>
      <c r="D54" s="13">
        <v>94414</v>
      </c>
      <c r="E54" s="14">
        <v>1275.53</v>
      </c>
      <c r="F54" s="15">
        <v>8.0000000000000002E-3</v>
      </c>
      <c r="G54" s="15"/>
    </row>
    <row r="55" spans="1:7" x14ac:dyDescent="0.25">
      <c r="A55" s="12" t="s">
        <v>1236</v>
      </c>
      <c r="B55" s="30" t="s">
        <v>1237</v>
      </c>
      <c r="C55" s="30" t="s">
        <v>1161</v>
      </c>
      <c r="D55" s="13">
        <v>770961</v>
      </c>
      <c r="E55" s="14">
        <v>1135.6300000000001</v>
      </c>
      <c r="F55" s="15">
        <v>7.1000000000000004E-3</v>
      </c>
      <c r="G55" s="15"/>
    </row>
    <row r="56" spans="1:7" x14ac:dyDescent="0.25">
      <c r="A56" s="12" t="s">
        <v>1899</v>
      </c>
      <c r="B56" s="30" t="s">
        <v>1900</v>
      </c>
      <c r="C56" s="30" t="s">
        <v>1402</v>
      </c>
      <c r="D56" s="13">
        <v>20612</v>
      </c>
      <c r="E56" s="14">
        <v>1098.72</v>
      </c>
      <c r="F56" s="15">
        <v>6.8999999999999999E-3</v>
      </c>
      <c r="G56" s="15"/>
    </row>
    <row r="57" spans="1:7" x14ac:dyDescent="0.25">
      <c r="A57" s="12" t="s">
        <v>1767</v>
      </c>
      <c r="B57" s="30" t="s">
        <v>1768</v>
      </c>
      <c r="C57" s="30" t="s">
        <v>1161</v>
      </c>
      <c r="D57" s="13">
        <v>200506</v>
      </c>
      <c r="E57" s="14">
        <v>1000.22</v>
      </c>
      <c r="F57" s="15">
        <v>6.3E-3</v>
      </c>
      <c r="G57" s="15"/>
    </row>
    <row r="58" spans="1:7" x14ac:dyDescent="0.25">
      <c r="A58" s="12" t="s">
        <v>1432</v>
      </c>
      <c r="B58" s="30" t="s">
        <v>1433</v>
      </c>
      <c r="C58" s="30" t="s">
        <v>1196</v>
      </c>
      <c r="D58" s="13">
        <v>71299</v>
      </c>
      <c r="E58" s="14">
        <v>950.88</v>
      </c>
      <c r="F58" s="15">
        <v>5.8999999999999999E-3</v>
      </c>
      <c r="G58" s="15"/>
    </row>
    <row r="59" spans="1:7" x14ac:dyDescent="0.25">
      <c r="A59" s="12" t="s">
        <v>1901</v>
      </c>
      <c r="B59" s="30" t="s">
        <v>1902</v>
      </c>
      <c r="C59" s="30" t="s">
        <v>1310</v>
      </c>
      <c r="D59" s="13">
        <v>44770</v>
      </c>
      <c r="E59" s="14">
        <v>942.52</v>
      </c>
      <c r="F59" s="15">
        <v>5.8999999999999999E-3</v>
      </c>
      <c r="G59" s="15"/>
    </row>
    <row r="60" spans="1:7" x14ac:dyDescent="0.25">
      <c r="A60" s="12" t="s">
        <v>1458</v>
      </c>
      <c r="B60" s="30" t="s">
        <v>1459</v>
      </c>
      <c r="C60" s="30" t="s">
        <v>1186</v>
      </c>
      <c r="D60" s="13">
        <v>75664</v>
      </c>
      <c r="E60" s="14">
        <v>885.8</v>
      </c>
      <c r="F60" s="15">
        <v>5.4999999999999997E-3</v>
      </c>
      <c r="G60" s="15"/>
    </row>
    <row r="61" spans="1:7" x14ac:dyDescent="0.25">
      <c r="A61" s="12" t="s">
        <v>1350</v>
      </c>
      <c r="B61" s="30" t="s">
        <v>1351</v>
      </c>
      <c r="C61" s="30" t="s">
        <v>1230</v>
      </c>
      <c r="D61" s="13">
        <v>53419</v>
      </c>
      <c r="E61" s="14">
        <v>882.24</v>
      </c>
      <c r="F61" s="15">
        <v>5.4999999999999997E-3</v>
      </c>
      <c r="G61" s="15"/>
    </row>
    <row r="62" spans="1:7" x14ac:dyDescent="0.25">
      <c r="A62" s="12" t="s">
        <v>1276</v>
      </c>
      <c r="B62" s="30" t="s">
        <v>1277</v>
      </c>
      <c r="C62" s="30" t="s">
        <v>1278</v>
      </c>
      <c r="D62" s="13">
        <v>78852</v>
      </c>
      <c r="E62" s="14">
        <v>861.66</v>
      </c>
      <c r="F62" s="15">
        <v>5.4000000000000003E-3</v>
      </c>
      <c r="G62" s="15"/>
    </row>
    <row r="63" spans="1:7" x14ac:dyDescent="0.25">
      <c r="A63" s="12" t="s">
        <v>1903</v>
      </c>
      <c r="B63" s="30" t="s">
        <v>1904</v>
      </c>
      <c r="C63" s="30" t="s">
        <v>1862</v>
      </c>
      <c r="D63" s="13">
        <v>36503</v>
      </c>
      <c r="E63" s="14">
        <v>836.27</v>
      </c>
      <c r="F63" s="15">
        <v>5.1999999999999998E-3</v>
      </c>
      <c r="G63" s="15"/>
    </row>
    <row r="64" spans="1:7" x14ac:dyDescent="0.25">
      <c r="A64" s="12" t="s">
        <v>1191</v>
      </c>
      <c r="B64" s="30" t="s">
        <v>1192</v>
      </c>
      <c r="C64" s="30" t="s">
        <v>1193</v>
      </c>
      <c r="D64" s="13">
        <v>380157</v>
      </c>
      <c r="E64" s="14">
        <v>835.78</v>
      </c>
      <c r="F64" s="15">
        <v>5.1999999999999998E-3</v>
      </c>
      <c r="G64" s="15"/>
    </row>
    <row r="65" spans="1:7" x14ac:dyDescent="0.25">
      <c r="A65" s="12" t="s">
        <v>1479</v>
      </c>
      <c r="B65" s="30" t="s">
        <v>1480</v>
      </c>
      <c r="C65" s="30" t="s">
        <v>1307</v>
      </c>
      <c r="D65" s="13">
        <v>108955</v>
      </c>
      <c r="E65" s="14">
        <v>817.71</v>
      </c>
      <c r="F65" s="15">
        <v>5.1000000000000004E-3</v>
      </c>
      <c r="G65" s="15"/>
    </row>
    <row r="66" spans="1:7" x14ac:dyDescent="0.25">
      <c r="A66" s="12" t="s">
        <v>1390</v>
      </c>
      <c r="B66" s="30" t="s">
        <v>1391</v>
      </c>
      <c r="C66" s="30" t="s">
        <v>1244</v>
      </c>
      <c r="D66" s="13">
        <v>29315</v>
      </c>
      <c r="E66" s="14">
        <v>727.47</v>
      </c>
      <c r="F66" s="15">
        <v>4.5999999999999999E-3</v>
      </c>
      <c r="G66" s="15"/>
    </row>
    <row r="67" spans="1:7" x14ac:dyDescent="0.25">
      <c r="A67" s="12" t="s">
        <v>1417</v>
      </c>
      <c r="B67" s="30" t="s">
        <v>1418</v>
      </c>
      <c r="C67" s="30" t="s">
        <v>1230</v>
      </c>
      <c r="D67" s="13">
        <v>18475</v>
      </c>
      <c r="E67" s="14">
        <v>709.37</v>
      </c>
      <c r="F67" s="15">
        <v>4.4000000000000003E-3</v>
      </c>
      <c r="G67" s="15"/>
    </row>
    <row r="68" spans="1:7" x14ac:dyDescent="0.25">
      <c r="A68" s="12" t="s">
        <v>1905</v>
      </c>
      <c r="B68" s="30" t="s">
        <v>1906</v>
      </c>
      <c r="C68" s="30" t="s">
        <v>1202</v>
      </c>
      <c r="D68" s="13">
        <v>67553</v>
      </c>
      <c r="E68" s="14">
        <v>706.67</v>
      </c>
      <c r="F68" s="15">
        <v>4.4000000000000003E-3</v>
      </c>
      <c r="G68" s="15"/>
    </row>
    <row r="69" spans="1:7" x14ac:dyDescent="0.25">
      <c r="A69" s="12" t="s">
        <v>1335</v>
      </c>
      <c r="B69" s="30" t="s">
        <v>1336</v>
      </c>
      <c r="C69" s="30" t="s">
        <v>1337</v>
      </c>
      <c r="D69" s="13">
        <v>90072</v>
      </c>
      <c r="E69" s="14">
        <v>593.66</v>
      </c>
      <c r="F69" s="15">
        <v>3.7000000000000002E-3</v>
      </c>
      <c r="G69" s="15"/>
    </row>
    <row r="70" spans="1:7" x14ac:dyDescent="0.25">
      <c r="A70" s="12" t="s">
        <v>1907</v>
      </c>
      <c r="B70" s="30" t="s">
        <v>1908</v>
      </c>
      <c r="C70" s="30" t="s">
        <v>1326</v>
      </c>
      <c r="D70" s="13">
        <v>24610</v>
      </c>
      <c r="E70" s="14">
        <v>369.97</v>
      </c>
      <c r="F70" s="15">
        <v>2.3E-3</v>
      </c>
      <c r="G70" s="15"/>
    </row>
    <row r="71" spans="1:7" x14ac:dyDescent="0.25">
      <c r="A71" s="16" t="s">
        <v>124</v>
      </c>
      <c r="B71" s="31"/>
      <c r="C71" s="31"/>
      <c r="D71" s="17"/>
      <c r="E71" s="37">
        <v>155866.82</v>
      </c>
      <c r="F71" s="38">
        <v>0.97509999999999997</v>
      </c>
      <c r="G71" s="20"/>
    </row>
    <row r="72" spans="1:7" x14ac:dyDescent="0.25">
      <c r="A72" s="16" t="s">
        <v>1525</v>
      </c>
      <c r="B72" s="30"/>
      <c r="C72" s="30"/>
      <c r="D72" s="13"/>
      <c r="E72" s="14"/>
      <c r="F72" s="15"/>
      <c r="G72" s="15"/>
    </row>
    <row r="73" spans="1:7" x14ac:dyDescent="0.25">
      <c r="A73" s="16" t="s">
        <v>124</v>
      </c>
      <c r="B73" s="30"/>
      <c r="C73" s="30"/>
      <c r="D73" s="13"/>
      <c r="E73" s="39" t="s">
        <v>118</v>
      </c>
      <c r="F73" s="40" t="s">
        <v>118</v>
      </c>
      <c r="G73" s="15"/>
    </row>
    <row r="74" spans="1:7" x14ac:dyDescent="0.25">
      <c r="A74" s="21" t="s">
        <v>157</v>
      </c>
      <c r="B74" s="32"/>
      <c r="C74" s="32"/>
      <c r="D74" s="22"/>
      <c r="E74" s="27">
        <v>155866.82</v>
      </c>
      <c r="F74" s="28">
        <v>0.97509999999999997</v>
      </c>
      <c r="G74" s="20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6" t="s">
        <v>161</v>
      </c>
      <c r="B77" s="30"/>
      <c r="C77" s="30"/>
      <c r="D77" s="13"/>
      <c r="E77" s="14"/>
      <c r="F77" s="15"/>
      <c r="G77" s="15"/>
    </row>
    <row r="78" spans="1:7" x14ac:dyDescent="0.25">
      <c r="A78" s="12" t="s">
        <v>162</v>
      </c>
      <c r="B78" s="30"/>
      <c r="C78" s="30"/>
      <c r="D78" s="13"/>
      <c r="E78" s="14">
        <v>4152.24</v>
      </c>
      <c r="F78" s="15">
        <v>2.5999999999999999E-2</v>
      </c>
      <c r="G78" s="15">
        <v>6.6865999999999995E-2</v>
      </c>
    </row>
    <row r="79" spans="1:7" x14ac:dyDescent="0.25">
      <c r="A79" s="16" t="s">
        <v>124</v>
      </c>
      <c r="B79" s="31"/>
      <c r="C79" s="31"/>
      <c r="D79" s="17"/>
      <c r="E79" s="37">
        <v>4152.24</v>
      </c>
      <c r="F79" s="38">
        <v>2.5999999999999999E-2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21" t="s">
        <v>157</v>
      </c>
      <c r="B81" s="32"/>
      <c r="C81" s="32"/>
      <c r="D81" s="22"/>
      <c r="E81" s="18">
        <v>4152.24</v>
      </c>
      <c r="F81" s="19">
        <v>2.5999999999999999E-2</v>
      </c>
      <c r="G81" s="20"/>
    </row>
    <row r="82" spans="1:7" x14ac:dyDescent="0.25">
      <c r="A82" s="12" t="s">
        <v>163</v>
      </c>
      <c r="B82" s="30"/>
      <c r="C82" s="30"/>
      <c r="D82" s="13"/>
      <c r="E82" s="14">
        <v>0.76066750000000005</v>
      </c>
      <c r="F82" s="15">
        <v>3.9999999999999998E-6</v>
      </c>
      <c r="G82" s="15"/>
    </row>
    <row r="83" spans="1:7" x14ac:dyDescent="0.25">
      <c r="A83" s="12" t="s">
        <v>164</v>
      </c>
      <c r="B83" s="30"/>
      <c r="C83" s="30"/>
      <c r="D83" s="13"/>
      <c r="E83" s="23">
        <v>-197.10066749999999</v>
      </c>
      <c r="F83" s="24">
        <v>-1.1039999999999999E-3</v>
      </c>
      <c r="G83" s="15">
        <v>6.6865999999999995E-2</v>
      </c>
    </row>
    <row r="84" spans="1:7" x14ac:dyDescent="0.25">
      <c r="A84" s="25" t="s">
        <v>165</v>
      </c>
      <c r="B84" s="33"/>
      <c r="C84" s="33"/>
      <c r="D84" s="26"/>
      <c r="E84" s="27">
        <v>159822.72</v>
      </c>
      <c r="F84" s="28">
        <v>1</v>
      </c>
      <c r="G84" s="28"/>
    </row>
    <row r="89" spans="1:7" x14ac:dyDescent="0.25">
      <c r="A89" s="1" t="s">
        <v>168</v>
      </c>
    </row>
    <row r="90" spans="1:7" x14ac:dyDescent="0.25">
      <c r="A90" s="47" t="s">
        <v>169</v>
      </c>
      <c r="B90" s="34" t="s">
        <v>118</v>
      </c>
    </row>
    <row r="91" spans="1:7" x14ac:dyDescent="0.25">
      <c r="A91" t="s">
        <v>170</v>
      </c>
    </row>
    <row r="92" spans="1:7" x14ac:dyDescent="0.25">
      <c r="A92" t="s">
        <v>171</v>
      </c>
      <c r="B92" t="s">
        <v>172</v>
      </c>
      <c r="C92" t="s">
        <v>172</v>
      </c>
    </row>
    <row r="93" spans="1:7" x14ac:dyDescent="0.25">
      <c r="B93" s="48">
        <v>45289</v>
      </c>
      <c r="C93" s="48">
        <v>45322</v>
      </c>
    </row>
    <row r="94" spans="1:7" x14ac:dyDescent="0.25">
      <c r="A94" t="s">
        <v>176</v>
      </c>
      <c r="B94">
        <v>34.091000000000001</v>
      </c>
      <c r="C94">
        <v>34.898000000000003</v>
      </c>
      <c r="E94" s="2"/>
    </row>
    <row r="95" spans="1:7" x14ac:dyDescent="0.25">
      <c r="A95" t="s">
        <v>177</v>
      </c>
      <c r="B95">
        <v>27.989000000000001</v>
      </c>
      <c r="C95">
        <v>28.651</v>
      </c>
      <c r="E95" s="2"/>
    </row>
    <row r="96" spans="1:7" x14ac:dyDescent="0.25">
      <c r="A96" t="s">
        <v>650</v>
      </c>
      <c r="B96">
        <v>30.184999999999999</v>
      </c>
      <c r="C96">
        <v>30.853999999999999</v>
      </c>
      <c r="E96" s="2"/>
    </row>
    <row r="97" spans="1:5" x14ac:dyDescent="0.25">
      <c r="A97" t="s">
        <v>651</v>
      </c>
      <c r="B97">
        <v>24.785</v>
      </c>
      <c r="C97">
        <v>25.334</v>
      </c>
      <c r="E97" s="2"/>
    </row>
    <row r="98" spans="1:5" x14ac:dyDescent="0.25">
      <c r="E98" s="2"/>
    </row>
    <row r="99" spans="1:5" x14ac:dyDescent="0.25">
      <c r="A99" t="s">
        <v>187</v>
      </c>
      <c r="B99" s="34" t="s">
        <v>118</v>
      </c>
    </row>
    <row r="100" spans="1:5" x14ac:dyDescent="0.25">
      <c r="A100" t="s">
        <v>188</v>
      </c>
      <c r="B100" s="34" t="s">
        <v>118</v>
      </c>
    </row>
    <row r="101" spans="1:5" ht="30" customHeight="1" x14ac:dyDescent="0.25">
      <c r="A101" s="47" t="s">
        <v>189</v>
      </c>
      <c r="B101" s="34" t="s">
        <v>118</v>
      </c>
    </row>
    <row r="102" spans="1:5" ht="30" customHeight="1" x14ac:dyDescent="0.25">
      <c r="A102" s="47" t="s">
        <v>190</v>
      </c>
      <c r="B102" s="34" t="s">
        <v>118</v>
      </c>
    </row>
    <row r="103" spans="1:5" x14ac:dyDescent="0.25">
      <c r="A103" t="s">
        <v>1753</v>
      </c>
      <c r="B103" s="49">
        <v>0.473437</v>
      </c>
    </row>
    <row r="104" spans="1:5" ht="45" customHeight="1" x14ac:dyDescent="0.25">
      <c r="A104" s="47" t="s">
        <v>192</v>
      </c>
      <c r="B104" s="34" t="s">
        <v>118</v>
      </c>
    </row>
    <row r="105" spans="1:5" ht="30" customHeight="1" x14ac:dyDescent="0.25">
      <c r="A105" s="47" t="s">
        <v>193</v>
      </c>
      <c r="B105" s="34" t="s">
        <v>118</v>
      </c>
    </row>
    <row r="106" spans="1:5" ht="30" customHeight="1" x14ac:dyDescent="0.25">
      <c r="A106" s="47" t="s">
        <v>194</v>
      </c>
      <c r="B106" s="34" t="s">
        <v>118</v>
      </c>
    </row>
    <row r="107" spans="1:5" x14ac:dyDescent="0.25">
      <c r="A107" t="s">
        <v>195</v>
      </c>
      <c r="B107" s="34" t="s">
        <v>118</v>
      </c>
    </row>
    <row r="108" spans="1:5" x14ac:dyDescent="0.25">
      <c r="A108" t="s">
        <v>196</v>
      </c>
      <c r="B108" s="34" t="s">
        <v>118</v>
      </c>
    </row>
    <row r="110" spans="1:5" ht="69.95" customHeight="1" x14ac:dyDescent="0.25">
      <c r="A110" s="76" t="s">
        <v>206</v>
      </c>
      <c r="B110" s="76" t="s">
        <v>207</v>
      </c>
      <c r="C110" s="76" t="s">
        <v>5</v>
      </c>
      <c r="D110" s="76" t="s">
        <v>6</v>
      </c>
    </row>
    <row r="111" spans="1:5" ht="69.95" customHeight="1" x14ac:dyDescent="0.25">
      <c r="A111" s="76" t="s">
        <v>1909</v>
      </c>
      <c r="B111" s="76"/>
      <c r="C111" s="76" t="s">
        <v>55</v>
      </c>
      <c r="D11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26"/>
  <sheetViews>
    <sheetView showGridLines="0" workbookViewId="0">
      <pane ySplit="4" topLeftCell="A5" activePane="bottomLeft" state="frozen"/>
      <selection activeCell="B191" sqref="B191"/>
      <selection pane="bottomLeft" activeCell="B9" sqref="B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1910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1911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1159</v>
      </c>
      <c r="B8" s="30" t="s">
        <v>1160</v>
      </c>
      <c r="C8" s="30" t="s">
        <v>1161</v>
      </c>
      <c r="D8" s="13">
        <v>132882</v>
      </c>
      <c r="E8" s="14">
        <v>1943.47</v>
      </c>
      <c r="F8" s="15">
        <v>6.4399999999999999E-2</v>
      </c>
      <c r="G8" s="15"/>
    </row>
    <row r="9" spans="1:8" x14ac:dyDescent="0.25">
      <c r="A9" s="12" t="s">
        <v>1386</v>
      </c>
      <c r="B9" s="30" t="s">
        <v>1387</v>
      </c>
      <c r="C9" s="30" t="s">
        <v>1161</v>
      </c>
      <c r="D9" s="13">
        <v>175256</v>
      </c>
      <c r="E9" s="14">
        <v>1801.89</v>
      </c>
      <c r="F9" s="15">
        <v>5.9700000000000003E-2</v>
      </c>
      <c r="G9" s="15"/>
    </row>
    <row r="10" spans="1:8" x14ac:dyDescent="0.25">
      <c r="A10" s="12" t="s">
        <v>1400</v>
      </c>
      <c r="B10" s="30" t="s">
        <v>1401</v>
      </c>
      <c r="C10" s="30" t="s">
        <v>1402</v>
      </c>
      <c r="D10" s="13">
        <v>51257</v>
      </c>
      <c r="E10" s="14">
        <v>1783.62</v>
      </c>
      <c r="F10" s="15">
        <v>5.91E-2</v>
      </c>
      <c r="G10" s="15"/>
    </row>
    <row r="11" spans="1:8" x14ac:dyDescent="0.25">
      <c r="A11" s="12" t="s">
        <v>1181</v>
      </c>
      <c r="B11" s="30" t="s">
        <v>1182</v>
      </c>
      <c r="C11" s="30" t="s">
        <v>1183</v>
      </c>
      <c r="D11" s="13">
        <v>54330</v>
      </c>
      <c r="E11" s="14">
        <v>1550.17</v>
      </c>
      <c r="F11" s="15">
        <v>5.1299999999999998E-2</v>
      </c>
      <c r="G11" s="15"/>
    </row>
    <row r="12" spans="1:8" x14ac:dyDescent="0.25">
      <c r="A12" s="12" t="s">
        <v>1358</v>
      </c>
      <c r="B12" s="30" t="s">
        <v>1359</v>
      </c>
      <c r="C12" s="30" t="s">
        <v>1161</v>
      </c>
      <c r="D12" s="13">
        <v>93435</v>
      </c>
      <c r="E12" s="14">
        <v>997.65</v>
      </c>
      <c r="F12" s="15">
        <v>3.3000000000000002E-2</v>
      </c>
      <c r="G12" s="15"/>
    </row>
    <row r="13" spans="1:8" x14ac:dyDescent="0.25">
      <c r="A13" s="12" t="s">
        <v>1475</v>
      </c>
      <c r="B13" s="30" t="s">
        <v>1476</v>
      </c>
      <c r="C13" s="30" t="s">
        <v>1263</v>
      </c>
      <c r="D13" s="13">
        <v>9300</v>
      </c>
      <c r="E13" s="14">
        <v>945.56</v>
      </c>
      <c r="F13" s="15">
        <v>3.1300000000000001E-2</v>
      </c>
      <c r="G13" s="15"/>
    </row>
    <row r="14" spans="1:8" x14ac:dyDescent="0.25">
      <c r="A14" s="12" t="s">
        <v>1187</v>
      </c>
      <c r="B14" s="30" t="s">
        <v>1188</v>
      </c>
      <c r="C14" s="30" t="s">
        <v>1161</v>
      </c>
      <c r="D14" s="13">
        <v>132771</v>
      </c>
      <c r="E14" s="14">
        <v>850.4</v>
      </c>
      <c r="F14" s="15">
        <v>2.8199999999999999E-2</v>
      </c>
      <c r="G14" s="15"/>
    </row>
    <row r="15" spans="1:8" x14ac:dyDescent="0.25">
      <c r="A15" s="12" t="s">
        <v>1456</v>
      </c>
      <c r="B15" s="30" t="s">
        <v>1457</v>
      </c>
      <c r="C15" s="30" t="s">
        <v>1196</v>
      </c>
      <c r="D15" s="13">
        <v>47648</v>
      </c>
      <c r="E15" s="14">
        <v>791.39</v>
      </c>
      <c r="F15" s="15">
        <v>2.6200000000000001E-2</v>
      </c>
      <c r="G15" s="15"/>
    </row>
    <row r="16" spans="1:8" x14ac:dyDescent="0.25">
      <c r="A16" s="12" t="s">
        <v>1242</v>
      </c>
      <c r="B16" s="30" t="s">
        <v>1243</v>
      </c>
      <c r="C16" s="30" t="s">
        <v>1244</v>
      </c>
      <c r="D16" s="13">
        <v>175158</v>
      </c>
      <c r="E16" s="14">
        <v>773.41</v>
      </c>
      <c r="F16" s="15">
        <v>2.5600000000000001E-2</v>
      </c>
      <c r="G16" s="15"/>
    </row>
    <row r="17" spans="1:7" x14ac:dyDescent="0.25">
      <c r="A17" s="12" t="s">
        <v>1458</v>
      </c>
      <c r="B17" s="30" t="s">
        <v>1459</v>
      </c>
      <c r="C17" s="30" t="s">
        <v>1186</v>
      </c>
      <c r="D17" s="13">
        <v>61438</v>
      </c>
      <c r="E17" s="14">
        <v>719.25</v>
      </c>
      <c r="F17" s="15">
        <v>2.3800000000000002E-2</v>
      </c>
      <c r="G17" s="15"/>
    </row>
    <row r="18" spans="1:7" x14ac:dyDescent="0.25">
      <c r="A18" s="12" t="s">
        <v>1331</v>
      </c>
      <c r="B18" s="30" t="s">
        <v>1332</v>
      </c>
      <c r="C18" s="30" t="s">
        <v>1301</v>
      </c>
      <c r="D18" s="13">
        <v>22899</v>
      </c>
      <c r="E18" s="14">
        <v>706.88</v>
      </c>
      <c r="F18" s="15">
        <v>2.3400000000000001E-2</v>
      </c>
      <c r="G18" s="15"/>
    </row>
    <row r="19" spans="1:7" x14ac:dyDescent="0.25">
      <c r="A19" s="12" t="s">
        <v>1194</v>
      </c>
      <c r="B19" s="30" t="s">
        <v>1195</v>
      </c>
      <c r="C19" s="30" t="s">
        <v>1196</v>
      </c>
      <c r="D19" s="13">
        <v>18428</v>
      </c>
      <c r="E19" s="14">
        <v>703.2</v>
      </c>
      <c r="F19" s="15">
        <v>2.3300000000000001E-2</v>
      </c>
      <c r="G19" s="15"/>
    </row>
    <row r="20" spans="1:7" x14ac:dyDescent="0.25">
      <c r="A20" s="12" t="s">
        <v>1519</v>
      </c>
      <c r="B20" s="30" t="s">
        <v>1520</v>
      </c>
      <c r="C20" s="30" t="s">
        <v>1227</v>
      </c>
      <c r="D20" s="13">
        <v>44172</v>
      </c>
      <c r="E20" s="14">
        <v>626.55999999999995</v>
      </c>
      <c r="F20" s="15">
        <v>2.07E-2</v>
      </c>
      <c r="G20" s="15"/>
    </row>
    <row r="21" spans="1:7" x14ac:dyDescent="0.25">
      <c r="A21" s="12" t="s">
        <v>1415</v>
      </c>
      <c r="B21" s="30" t="s">
        <v>1416</v>
      </c>
      <c r="C21" s="30" t="s">
        <v>1310</v>
      </c>
      <c r="D21" s="13">
        <v>449586</v>
      </c>
      <c r="E21" s="14">
        <v>509.16</v>
      </c>
      <c r="F21" s="15">
        <v>1.6899999999999998E-2</v>
      </c>
      <c r="G21" s="15"/>
    </row>
    <row r="22" spans="1:7" x14ac:dyDescent="0.25">
      <c r="A22" s="12" t="s">
        <v>1816</v>
      </c>
      <c r="B22" s="30" t="s">
        <v>1817</v>
      </c>
      <c r="C22" s="30" t="s">
        <v>1196</v>
      </c>
      <c r="D22" s="13">
        <v>6042</v>
      </c>
      <c r="E22" s="14">
        <v>504.7</v>
      </c>
      <c r="F22" s="15">
        <v>1.67E-2</v>
      </c>
      <c r="G22" s="15"/>
    </row>
    <row r="23" spans="1:7" x14ac:dyDescent="0.25">
      <c r="A23" s="12" t="s">
        <v>1342</v>
      </c>
      <c r="B23" s="30" t="s">
        <v>1343</v>
      </c>
      <c r="C23" s="30" t="s">
        <v>1178</v>
      </c>
      <c r="D23" s="13">
        <v>260125</v>
      </c>
      <c r="E23" s="14">
        <v>483.57</v>
      </c>
      <c r="F23" s="15">
        <v>1.6E-2</v>
      </c>
      <c r="G23" s="15"/>
    </row>
    <row r="24" spans="1:7" x14ac:dyDescent="0.25">
      <c r="A24" s="12" t="s">
        <v>1891</v>
      </c>
      <c r="B24" s="30" t="s">
        <v>1892</v>
      </c>
      <c r="C24" s="30" t="s">
        <v>1319</v>
      </c>
      <c r="D24" s="13">
        <v>74140</v>
      </c>
      <c r="E24" s="14">
        <v>438.69</v>
      </c>
      <c r="F24" s="15">
        <v>1.4500000000000001E-2</v>
      </c>
      <c r="G24" s="15"/>
    </row>
    <row r="25" spans="1:7" x14ac:dyDescent="0.25">
      <c r="A25" s="12" t="s">
        <v>1346</v>
      </c>
      <c r="B25" s="30" t="s">
        <v>1347</v>
      </c>
      <c r="C25" s="30" t="s">
        <v>1161</v>
      </c>
      <c r="D25" s="13">
        <v>28193</v>
      </c>
      <c r="E25" s="14">
        <v>432.49</v>
      </c>
      <c r="F25" s="15">
        <v>1.43E-2</v>
      </c>
      <c r="G25" s="15"/>
    </row>
    <row r="26" spans="1:7" x14ac:dyDescent="0.25">
      <c r="A26" s="12" t="s">
        <v>1297</v>
      </c>
      <c r="B26" s="30" t="s">
        <v>1298</v>
      </c>
      <c r="C26" s="30" t="s">
        <v>1230</v>
      </c>
      <c r="D26" s="13">
        <v>46177</v>
      </c>
      <c r="E26" s="14">
        <v>408.3</v>
      </c>
      <c r="F26" s="15">
        <v>1.35E-2</v>
      </c>
      <c r="G26" s="15"/>
    </row>
    <row r="27" spans="1:7" x14ac:dyDescent="0.25">
      <c r="A27" s="12" t="s">
        <v>1211</v>
      </c>
      <c r="B27" s="30" t="s">
        <v>1212</v>
      </c>
      <c r="C27" s="30" t="s">
        <v>1213</v>
      </c>
      <c r="D27" s="13">
        <v>127422</v>
      </c>
      <c r="E27" s="14">
        <v>404.56</v>
      </c>
      <c r="F27" s="15">
        <v>1.34E-2</v>
      </c>
      <c r="G27" s="15"/>
    </row>
    <row r="28" spans="1:7" x14ac:dyDescent="0.25">
      <c r="A28" s="12" t="s">
        <v>1390</v>
      </c>
      <c r="B28" s="30" t="s">
        <v>1391</v>
      </c>
      <c r="C28" s="30" t="s">
        <v>1244</v>
      </c>
      <c r="D28" s="13">
        <v>15887</v>
      </c>
      <c r="E28" s="14">
        <v>394.24</v>
      </c>
      <c r="F28" s="15">
        <v>1.3100000000000001E-2</v>
      </c>
      <c r="G28" s="15"/>
    </row>
    <row r="29" spans="1:7" x14ac:dyDescent="0.25">
      <c r="A29" s="12" t="s">
        <v>1421</v>
      </c>
      <c r="B29" s="30" t="s">
        <v>1422</v>
      </c>
      <c r="C29" s="30" t="s">
        <v>1202</v>
      </c>
      <c r="D29" s="13">
        <v>33193</v>
      </c>
      <c r="E29" s="14">
        <v>393.05</v>
      </c>
      <c r="F29" s="15">
        <v>1.2999999999999999E-2</v>
      </c>
      <c r="G29" s="15"/>
    </row>
    <row r="30" spans="1:7" x14ac:dyDescent="0.25">
      <c r="A30" s="12" t="s">
        <v>1495</v>
      </c>
      <c r="B30" s="30" t="s">
        <v>1496</v>
      </c>
      <c r="C30" s="30" t="s">
        <v>1326</v>
      </c>
      <c r="D30" s="13">
        <v>16816</v>
      </c>
      <c r="E30" s="14">
        <v>385.73</v>
      </c>
      <c r="F30" s="15">
        <v>1.2800000000000001E-2</v>
      </c>
      <c r="G30" s="15"/>
    </row>
    <row r="31" spans="1:7" x14ac:dyDescent="0.25">
      <c r="A31" s="12" t="s">
        <v>1499</v>
      </c>
      <c r="B31" s="30" t="s">
        <v>1500</v>
      </c>
      <c r="C31" s="30" t="s">
        <v>1196</v>
      </c>
      <c r="D31" s="13">
        <v>6677</v>
      </c>
      <c r="E31" s="14">
        <v>363.8</v>
      </c>
      <c r="F31" s="15">
        <v>1.2E-2</v>
      </c>
      <c r="G31" s="15"/>
    </row>
    <row r="32" spans="1:7" x14ac:dyDescent="0.25">
      <c r="A32" s="12" t="s">
        <v>1893</v>
      </c>
      <c r="B32" s="30" t="s">
        <v>1894</v>
      </c>
      <c r="C32" s="30" t="s">
        <v>1227</v>
      </c>
      <c r="D32" s="13">
        <v>20896</v>
      </c>
      <c r="E32" s="14">
        <v>351.88</v>
      </c>
      <c r="F32" s="15">
        <v>1.17E-2</v>
      </c>
      <c r="G32" s="15"/>
    </row>
    <row r="33" spans="1:7" x14ac:dyDescent="0.25">
      <c r="A33" s="12" t="s">
        <v>1369</v>
      </c>
      <c r="B33" s="30" t="s">
        <v>1370</v>
      </c>
      <c r="C33" s="30" t="s">
        <v>1170</v>
      </c>
      <c r="D33" s="13">
        <v>7290</v>
      </c>
      <c r="E33" s="14">
        <v>340.56</v>
      </c>
      <c r="F33" s="15">
        <v>1.1299999999999999E-2</v>
      </c>
      <c r="G33" s="15"/>
    </row>
    <row r="34" spans="1:7" x14ac:dyDescent="0.25">
      <c r="A34" s="12" t="s">
        <v>1897</v>
      </c>
      <c r="B34" s="30" t="s">
        <v>1898</v>
      </c>
      <c r="C34" s="30" t="s">
        <v>1161</v>
      </c>
      <c r="D34" s="13">
        <v>171645</v>
      </c>
      <c r="E34" s="14">
        <v>340.46</v>
      </c>
      <c r="F34" s="15">
        <v>1.1299999999999999E-2</v>
      </c>
      <c r="G34" s="15"/>
    </row>
    <row r="35" spans="1:7" x14ac:dyDescent="0.25">
      <c r="A35" s="12" t="s">
        <v>1403</v>
      </c>
      <c r="B35" s="30" t="s">
        <v>1404</v>
      </c>
      <c r="C35" s="30" t="s">
        <v>1227</v>
      </c>
      <c r="D35" s="13">
        <v>24382</v>
      </c>
      <c r="E35" s="14">
        <v>329.4</v>
      </c>
      <c r="F35" s="15">
        <v>1.09E-2</v>
      </c>
      <c r="G35" s="15"/>
    </row>
    <row r="36" spans="1:7" x14ac:dyDescent="0.25">
      <c r="A36" s="12" t="s">
        <v>1171</v>
      </c>
      <c r="B36" s="30" t="s">
        <v>1172</v>
      </c>
      <c r="C36" s="30" t="s">
        <v>1161</v>
      </c>
      <c r="D36" s="13">
        <v>127247</v>
      </c>
      <c r="E36" s="14">
        <v>315.06</v>
      </c>
      <c r="F36" s="15">
        <v>1.04E-2</v>
      </c>
      <c r="G36" s="15"/>
    </row>
    <row r="37" spans="1:7" x14ac:dyDescent="0.25">
      <c r="A37" s="12" t="s">
        <v>1454</v>
      </c>
      <c r="B37" s="30" t="s">
        <v>1455</v>
      </c>
      <c r="C37" s="30" t="s">
        <v>1196</v>
      </c>
      <c r="D37" s="13">
        <v>19563</v>
      </c>
      <c r="E37" s="14">
        <v>308.31</v>
      </c>
      <c r="F37" s="15">
        <v>1.0200000000000001E-2</v>
      </c>
      <c r="G37" s="15"/>
    </row>
    <row r="38" spans="1:7" x14ac:dyDescent="0.25">
      <c r="A38" s="12" t="s">
        <v>1479</v>
      </c>
      <c r="B38" s="30" t="s">
        <v>1480</v>
      </c>
      <c r="C38" s="30" t="s">
        <v>1307</v>
      </c>
      <c r="D38" s="13">
        <v>40421</v>
      </c>
      <c r="E38" s="14">
        <v>303.36</v>
      </c>
      <c r="F38" s="15">
        <v>0.01</v>
      </c>
      <c r="G38" s="15"/>
    </row>
    <row r="39" spans="1:7" x14ac:dyDescent="0.25">
      <c r="A39" s="12" t="s">
        <v>1218</v>
      </c>
      <c r="B39" s="30" t="s">
        <v>1219</v>
      </c>
      <c r="C39" s="30" t="s">
        <v>1196</v>
      </c>
      <c r="D39" s="13">
        <v>4726</v>
      </c>
      <c r="E39" s="14">
        <v>295.38</v>
      </c>
      <c r="F39" s="15">
        <v>9.7999999999999997E-3</v>
      </c>
      <c r="G39" s="15"/>
    </row>
    <row r="40" spans="1:7" x14ac:dyDescent="0.25">
      <c r="A40" s="12" t="s">
        <v>1767</v>
      </c>
      <c r="B40" s="30" t="s">
        <v>1768</v>
      </c>
      <c r="C40" s="30" t="s">
        <v>1161</v>
      </c>
      <c r="D40" s="13">
        <v>56714</v>
      </c>
      <c r="E40" s="14">
        <v>282.92</v>
      </c>
      <c r="F40" s="15">
        <v>9.4000000000000004E-3</v>
      </c>
      <c r="G40" s="15"/>
    </row>
    <row r="41" spans="1:7" x14ac:dyDescent="0.25">
      <c r="A41" s="12" t="s">
        <v>1376</v>
      </c>
      <c r="B41" s="30" t="s">
        <v>1377</v>
      </c>
      <c r="C41" s="30" t="s">
        <v>1202</v>
      </c>
      <c r="D41" s="13">
        <v>11253</v>
      </c>
      <c r="E41" s="14">
        <v>277.58999999999997</v>
      </c>
      <c r="F41" s="15">
        <v>9.1999999999999998E-3</v>
      </c>
      <c r="G41" s="15"/>
    </row>
    <row r="42" spans="1:7" x14ac:dyDescent="0.25">
      <c r="A42" s="12" t="s">
        <v>1236</v>
      </c>
      <c r="B42" s="30" t="s">
        <v>1237</v>
      </c>
      <c r="C42" s="30" t="s">
        <v>1161</v>
      </c>
      <c r="D42" s="13">
        <v>175899</v>
      </c>
      <c r="E42" s="14">
        <v>259.10000000000002</v>
      </c>
      <c r="F42" s="15">
        <v>8.6E-3</v>
      </c>
      <c r="G42" s="15"/>
    </row>
    <row r="43" spans="1:7" x14ac:dyDescent="0.25">
      <c r="A43" s="12" t="s">
        <v>1912</v>
      </c>
      <c r="B43" s="30" t="s">
        <v>1913</v>
      </c>
      <c r="C43" s="30" t="s">
        <v>1227</v>
      </c>
      <c r="D43" s="13">
        <v>17540</v>
      </c>
      <c r="E43" s="14">
        <v>255.36</v>
      </c>
      <c r="F43" s="15">
        <v>8.5000000000000006E-3</v>
      </c>
      <c r="G43" s="15"/>
    </row>
    <row r="44" spans="1:7" x14ac:dyDescent="0.25">
      <c r="A44" s="12" t="s">
        <v>1248</v>
      </c>
      <c r="B44" s="30" t="s">
        <v>1249</v>
      </c>
      <c r="C44" s="30" t="s">
        <v>1230</v>
      </c>
      <c r="D44" s="13">
        <v>2467</v>
      </c>
      <c r="E44" s="14">
        <v>251.31</v>
      </c>
      <c r="F44" s="15">
        <v>8.3000000000000001E-3</v>
      </c>
      <c r="G44" s="15"/>
    </row>
    <row r="45" spans="1:7" x14ac:dyDescent="0.25">
      <c r="A45" s="12" t="s">
        <v>1914</v>
      </c>
      <c r="B45" s="30" t="s">
        <v>1915</v>
      </c>
      <c r="C45" s="30" t="s">
        <v>1202</v>
      </c>
      <c r="D45" s="13">
        <v>39480</v>
      </c>
      <c r="E45" s="14">
        <v>241.83</v>
      </c>
      <c r="F45" s="15">
        <v>8.0000000000000002E-3</v>
      </c>
      <c r="G45" s="15"/>
    </row>
    <row r="46" spans="1:7" x14ac:dyDescent="0.25">
      <c r="A46" s="12" t="s">
        <v>1759</v>
      </c>
      <c r="B46" s="30" t="s">
        <v>1760</v>
      </c>
      <c r="C46" s="30" t="s">
        <v>1210</v>
      </c>
      <c r="D46" s="13">
        <v>23092</v>
      </c>
      <c r="E46" s="14">
        <v>236.75</v>
      </c>
      <c r="F46" s="15">
        <v>7.7999999999999996E-3</v>
      </c>
      <c r="G46" s="15"/>
    </row>
    <row r="47" spans="1:7" x14ac:dyDescent="0.25">
      <c r="A47" s="12" t="s">
        <v>1782</v>
      </c>
      <c r="B47" s="30" t="s">
        <v>1783</v>
      </c>
      <c r="C47" s="30" t="s">
        <v>1202</v>
      </c>
      <c r="D47" s="13">
        <v>14785</v>
      </c>
      <c r="E47" s="14">
        <v>235.05</v>
      </c>
      <c r="F47" s="15">
        <v>7.7999999999999996E-3</v>
      </c>
      <c r="G47" s="15"/>
    </row>
    <row r="48" spans="1:7" x14ac:dyDescent="0.25">
      <c r="A48" s="12" t="s">
        <v>1407</v>
      </c>
      <c r="B48" s="30" t="s">
        <v>1408</v>
      </c>
      <c r="C48" s="30" t="s">
        <v>1368</v>
      </c>
      <c r="D48" s="13">
        <v>16311</v>
      </c>
      <c r="E48" s="14">
        <v>228.54</v>
      </c>
      <c r="F48" s="15">
        <v>7.6E-3</v>
      </c>
      <c r="G48" s="15"/>
    </row>
    <row r="49" spans="1:7" x14ac:dyDescent="0.25">
      <c r="A49" s="12" t="s">
        <v>1513</v>
      </c>
      <c r="B49" s="30" t="s">
        <v>1514</v>
      </c>
      <c r="C49" s="30" t="s">
        <v>1278</v>
      </c>
      <c r="D49" s="13">
        <v>6110</v>
      </c>
      <c r="E49" s="14">
        <v>225.92</v>
      </c>
      <c r="F49" s="15">
        <v>7.4999999999999997E-3</v>
      </c>
      <c r="G49" s="15"/>
    </row>
    <row r="50" spans="1:7" x14ac:dyDescent="0.25">
      <c r="A50" s="12" t="s">
        <v>1350</v>
      </c>
      <c r="B50" s="30" t="s">
        <v>1351</v>
      </c>
      <c r="C50" s="30" t="s">
        <v>1230</v>
      </c>
      <c r="D50" s="13">
        <v>13624</v>
      </c>
      <c r="E50" s="14">
        <v>225.01</v>
      </c>
      <c r="F50" s="15">
        <v>7.4999999999999997E-3</v>
      </c>
      <c r="G50" s="15"/>
    </row>
    <row r="51" spans="1:7" x14ac:dyDescent="0.25">
      <c r="A51" s="12" t="s">
        <v>1765</v>
      </c>
      <c r="B51" s="30" t="s">
        <v>1766</v>
      </c>
      <c r="C51" s="30" t="s">
        <v>1278</v>
      </c>
      <c r="D51" s="13">
        <v>16242</v>
      </c>
      <c r="E51" s="14">
        <v>224.79</v>
      </c>
      <c r="F51" s="15">
        <v>7.4000000000000003E-3</v>
      </c>
      <c r="G51" s="15"/>
    </row>
    <row r="52" spans="1:7" x14ac:dyDescent="0.25">
      <c r="A52" s="12" t="s">
        <v>1295</v>
      </c>
      <c r="B52" s="30" t="s">
        <v>1296</v>
      </c>
      <c r="C52" s="30" t="s">
        <v>1199</v>
      </c>
      <c r="D52" s="13">
        <v>37666</v>
      </c>
      <c r="E52" s="14">
        <v>218.22</v>
      </c>
      <c r="F52" s="15">
        <v>7.1999999999999998E-3</v>
      </c>
      <c r="G52" s="15"/>
    </row>
    <row r="53" spans="1:7" x14ac:dyDescent="0.25">
      <c r="A53" s="12" t="s">
        <v>1905</v>
      </c>
      <c r="B53" s="30" t="s">
        <v>1906</v>
      </c>
      <c r="C53" s="30" t="s">
        <v>1202</v>
      </c>
      <c r="D53" s="13">
        <v>20850</v>
      </c>
      <c r="E53" s="14">
        <v>218.11</v>
      </c>
      <c r="F53" s="15">
        <v>7.1999999999999998E-3</v>
      </c>
      <c r="G53" s="15"/>
    </row>
    <row r="54" spans="1:7" x14ac:dyDescent="0.25">
      <c r="A54" s="12" t="s">
        <v>1523</v>
      </c>
      <c r="B54" s="30" t="s">
        <v>1524</v>
      </c>
      <c r="C54" s="30" t="s">
        <v>1196</v>
      </c>
      <c r="D54" s="13">
        <v>8383</v>
      </c>
      <c r="E54" s="14">
        <v>217.83</v>
      </c>
      <c r="F54" s="15">
        <v>7.1999999999999998E-3</v>
      </c>
      <c r="G54" s="15"/>
    </row>
    <row r="55" spans="1:7" x14ac:dyDescent="0.25">
      <c r="A55" s="12" t="s">
        <v>1887</v>
      </c>
      <c r="B55" s="30" t="s">
        <v>1888</v>
      </c>
      <c r="C55" s="30" t="s">
        <v>1326</v>
      </c>
      <c r="D55" s="13">
        <v>6787</v>
      </c>
      <c r="E55" s="14">
        <v>216.72</v>
      </c>
      <c r="F55" s="15">
        <v>7.1999999999999998E-3</v>
      </c>
      <c r="G55" s="15"/>
    </row>
    <row r="56" spans="1:7" x14ac:dyDescent="0.25">
      <c r="A56" s="12" t="s">
        <v>1895</v>
      </c>
      <c r="B56" s="30" t="s">
        <v>1896</v>
      </c>
      <c r="C56" s="30" t="s">
        <v>1178</v>
      </c>
      <c r="D56" s="13">
        <v>12667</v>
      </c>
      <c r="E56" s="14">
        <v>216.23</v>
      </c>
      <c r="F56" s="15">
        <v>7.1999999999999998E-3</v>
      </c>
      <c r="G56" s="15"/>
    </row>
    <row r="57" spans="1:7" x14ac:dyDescent="0.25">
      <c r="A57" s="12" t="s">
        <v>1352</v>
      </c>
      <c r="B57" s="30" t="s">
        <v>1353</v>
      </c>
      <c r="C57" s="30" t="s">
        <v>1202</v>
      </c>
      <c r="D57" s="13">
        <v>3123</v>
      </c>
      <c r="E57" s="14">
        <v>214.33</v>
      </c>
      <c r="F57" s="15">
        <v>7.1000000000000004E-3</v>
      </c>
      <c r="G57" s="15"/>
    </row>
    <row r="58" spans="1:7" x14ac:dyDescent="0.25">
      <c r="A58" s="12" t="s">
        <v>1899</v>
      </c>
      <c r="B58" s="30" t="s">
        <v>1900</v>
      </c>
      <c r="C58" s="30" t="s">
        <v>1402</v>
      </c>
      <c r="D58" s="13">
        <v>3865</v>
      </c>
      <c r="E58" s="14">
        <v>206.02</v>
      </c>
      <c r="F58" s="15">
        <v>6.7999999999999996E-3</v>
      </c>
      <c r="G58" s="15"/>
    </row>
    <row r="59" spans="1:7" x14ac:dyDescent="0.25">
      <c r="A59" s="12" t="s">
        <v>1430</v>
      </c>
      <c r="B59" s="30" t="s">
        <v>1431</v>
      </c>
      <c r="C59" s="30" t="s">
        <v>1326</v>
      </c>
      <c r="D59" s="13">
        <v>10465</v>
      </c>
      <c r="E59" s="14">
        <v>191.55</v>
      </c>
      <c r="F59" s="15">
        <v>6.3E-3</v>
      </c>
      <c r="G59" s="15"/>
    </row>
    <row r="60" spans="1:7" x14ac:dyDescent="0.25">
      <c r="A60" s="12" t="s">
        <v>1885</v>
      </c>
      <c r="B60" s="30" t="s">
        <v>1886</v>
      </c>
      <c r="C60" s="30" t="s">
        <v>1210</v>
      </c>
      <c r="D60" s="13">
        <v>8018</v>
      </c>
      <c r="E60" s="14">
        <v>190.6</v>
      </c>
      <c r="F60" s="15">
        <v>6.3E-3</v>
      </c>
      <c r="G60" s="15"/>
    </row>
    <row r="61" spans="1:7" x14ac:dyDescent="0.25">
      <c r="A61" s="12" t="s">
        <v>1240</v>
      </c>
      <c r="B61" s="30" t="s">
        <v>1241</v>
      </c>
      <c r="C61" s="30" t="s">
        <v>1175</v>
      </c>
      <c r="D61" s="13">
        <v>24703</v>
      </c>
      <c r="E61" s="14">
        <v>187.04</v>
      </c>
      <c r="F61" s="15">
        <v>6.1999999999999998E-3</v>
      </c>
      <c r="G61" s="15"/>
    </row>
    <row r="62" spans="1:7" x14ac:dyDescent="0.25">
      <c r="A62" s="12" t="s">
        <v>1276</v>
      </c>
      <c r="B62" s="30" t="s">
        <v>1277</v>
      </c>
      <c r="C62" s="30" t="s">
        <v>1278</v>
      </c>
      <c r="D62" s="13">
        <v>16631</v>
      </c>
      <c r="E62" s="14">
        <v>181.74</v>
      </c>
      <c r="F62" s="15">
        <v>6.0000000000000001E-3</v>
      </c>
      <c r="G62" s="15"/>
    </row>
    <row r="63" spans="1:7" x14ac:dyDescent="0.25">
      <c r="A63" s="12" t="s">
        <v>1481</v>
      </c>
      <c r="B63" s="30" t="s">
        <v>1482</v>
      </c>
      <c r="C63" s="30" t="s">
        <v>1230</v>
      </c>
      <c r="D63" s="13">
        <v>2211</v>
      </c>
      <c r="E63" s="14">
        <v>169.53</v>
      </c>
      <c r="F63" s="15">
        <v>5.5999999999999999E-3</v>
      </c>
      <c r="G63" s="15"/>
    </row>
    <row r="64" spans="1:7" x14ac:dyDescent="0.25">
      <c r="A64" s="12" t="s">
        <v>1916</v>
      </c>
      <c r="B64" s="30" t="s">
        <v>1917</v>
      </c>
      <c r="C64" s="30" t="s">
        <v>1202</v>
      </c>
      <c r="D64" s="13">
        <v>127408</v>
      </c>
      <c r="E64" s="14">
        <v>167.35</v>
      </c>
      <c r="F64" s="15">
        <v>5.4999999999999997E-3</v>
      </c>
      <c r="G64" s="15"/>
    </row>
    <row r="65" spans="1:7" x14ac:dyDescent="0.25">
      <c r="A65" s="12" t="s">
        <v>1860</v>
      </c>
      <c r="B65" s="30" t="s">
        <v>1861</v>
      </c>
      <c r="C65" s="30" t="s">
        <v>1862</v>
      </c>
      <c r="D65" s="13">
        <v>30195</v>
      </c>
      <c r="E65" s="14">
        <v>167.22</v>
      </c>
      <c r="F65" s="15">
        <v>5.4999999999999997E-3</v>
      </c>
      <c r="G65" s="15"/>
    </row>
    <row r="66" spans="1:7" x14ac:dyDescent="0.25">
      <c r="A66" s="12" t="s">
        <v>1228</v>
      </c>
      <c r="B66" s="30" t="s">
        <v>1229</v>
      </c>
      <c r="C66" s="30" t="s">
        <v>1230</v>
      </c>
      <c r="D66" s="13">
        <v>8142</v>
      </c>
      <c r="E66" s="14">
        <v>162.94999999999999</v>
      </c>
      <c r="F66" s="15">
        <v>5.4000000000000003E-3</v>
      </c>
      <c r="G66" s="15"/>
    </row>
    <row r="67" spans="1:7" x14ac:dyDescent="0.25">
      <c r="A67" s="12" t="s">
        <v>1436</v>
      </c>
      <c r="B67" s="30" t="s">
        <v>1437</v>
      </c>
      <c r="C67" s="30" t="s">
        <v>1310</v>
      </c>
      <c r="D67" s="13">
        <v>6413</v>
      </c>
      <c r="E67" s="14">
        <v>157.38999999999999</v>
      </c>
      <c r="F67" s="15">
        <v>5.1999999999999998E-3</v>
      </c>
      <c r="G67" s="15"/>
    </row>
    <row r="68" spans="1:7" x14ac:dyDescent="0.25">
      <c r="A68" s="12" t="s">
        <v>1432</v>
      </c>
      <c r="B68" s="30" t="s">
        <v>1433</v>
      </c>
      <c r="C68" s="30" t="s">
        <v>1196</v>
      </c>
      <c r="D68" s="13">
        <v>11409</v>
      </c>
      <c r="E68" s="14">
        <v>152.16</v>
      </c>
      <c r="F68" s="15">
        <v>5.0000000000000001E-3</v>
      </c>
      <c r="G68" s="15"/>
    </row>
    <row r="69" spans="1:7" x14ac:dyDescent="0.25">
      <c r="A69" s="12" t="s">
        <v>1293</v>
      </c>
      <c r="B69" s="30" t="s">
        <v>1294</v>
      </c>
      <c r="C69" s="30" t="s">
        <v>1202</v>
      </c>
      <c r="D69" s="13">
        <v>52021</v>
      </c>
      <c r="E69" s="14">
        <v>150.44</v>
      </c>
      <c r="F69" s="15">
        <v>5.0000000000000001E-3</v>
      </c>
      <c r="G69" s="15"/>
    </row>
    <row r="70" spans="1:7" x14ac:dyDescent="0.25">
      <c r="A70" s="12" t="s">
        <v>1798</v>
      </c>
      <c r="B70" s="30" t="s">
        <v>1799</v>
      </c>
      <c r="C70" s="30" t="s">
        <v>1442</v>
      </c>
      <c r="D70" s="13">
        <v>4212</v>
      </c>
      <c r="E70" s="14">
        <v>142.06</v>
      </c>
      <c r="F70" s="15">
        <v>4.7000000000000002E-3</v>
      </c>
      <c r="G70" s="15"/>
    </row>
    <row r="71" spans="1:7" x14ac:dyDescent="0.25">
      <c r="A71" s="12" t="s">
        <v>1907</v>
      </c>
      <c r="B71" s="30" t="s">
        <v>1908</v>
      </c>
      <c r="C71" s="30" t="s">
        <v>1326</v>
      </c>
      <c r="D71" s="13">
        <v>9269</v>
      </c>
      <c r="E71" s="14">
        <v>139.35</v>
      </c>
      <c r="F71" s="15">
        <v>4.5999999999999999E-3</v>
      </c>
      <c r="G71" s="15"/>
    </row>
    <row r="72" spans="1:7" x14ac:dyDescent="0.25">
      <c r="A72" s="12" t="s">
        <v>1918</v>
      </c>
      <c r="B72" s="30" t="s">
        <v>1919</v>
      </c>
      <c r="C72" s="30" t="s">
        <v>1202</v>
      </c>
      <c r="D72" s="13">
        <v>14109</v>
      </c>
      <c r="E72" s="14">
        <v>138.93</v>
      </c>
      <c r="F72" s="15">
        <v>4.5999999999999999E-3</v>
      </c>
      <c r="G72" s="15"/>
    </row>
    <row r="73" spans="1:7" x14ac:dyDescent="0.25">
      <c r="A73" s="12" t="s">
        <v>1920</v>
      </c>
      <c r="B73" s="30" t="s">
        <v>1921</v>
      </c>
      <c r="C73" s="30" t="s">
        <v>1202</v>
      </c>
      <c r="D73" s="13">
        <v>49507</v>
      </c>
      <c r="E73" s="14">
        <v>122.9</v>
      </c>
      <c r="F73" s="15">
        <v>4.1000000000000003E-3</v>
      </c>
      <c r="G73" s="15"/>
    </row>
    <row r="74" spans="1:7" x14ac:dyDescent="0.25">
      <c r="A74" s="12" t="s">
        <v>1373</v>
      </c>
      <c r="B74" s="30" t="s">
        <v>1374</v>
      </c>
      <c r="C74" s="30" t="s">
        <v>1375</v>
      </c>
      <c r="D74" s="13">
        <v>21834</v>
      </c>
      <c r="E74" s="14">
        <v>117.82</v>
      </c>
      <c r="F74" s="15">
        <v>3.8999999999999998E-3</v>
      </c>
      <c r="G74" s="15"/>
    </row>
    <row r="75" spans="1:7" x14ac:dyDescent="0.25">
      <c r="A75" s="12" t="s">
        <v>1392</v>
      </c>
      <c r="B75" s="30" t="s">
        <v>1393</v>
      </c>
      <c r="C75" s="30" t="s">
        <v>1210</v>
      </c>
      <c r="D75" s="13">
        <v>7916</v>
      </c>
      <c r="E75" s="14">
        <v>104.78</v>
      </c>
      <c r="F75" s="15">
        <v>3.5000000000000001E-3</v>
      </c>
      <c r="G75" s="15"/>
    </row>
    <row r="76" spans="1:7" x14ac:dyDescent="0.25">
      <c r="A76" s="12" t="s">
        <v>1868</v>
      </c>
      <c r="B76" s="30" t="s">
        <v>1869</v>
      </c>
      <c r="C76" s="30" t="s">
        <v>1210</v>
      </c>
      <c r="D76" s="13">
        <v>4276</v>
      </c>
      <c r="E76" s="14">
        <v>103.64</v>
      </c>
      <c r="F76" s="15">
        <v>3.3999999999999998E-3</v>
      </c>
      <c r="G76" s="15"/>
    </row>
    <row r="77" spans="1:7" x14ac:dyDescent="0.25">
      <c r="A77" s="12" t="s">
        <v>1922</v>
      </c>
      <c r="B77" s="30" t="s">
        <v>1923</v>
      </c>
      <c r="C77" s="30" t="s">
        <v>1286</v>
      </c>
      <c r="D77" s="13">
        <v>6122</v>
      </c>
      <c r="E77" s="14">
        <v>101.86</v>
      </c>
      <c r="F77" s="15">
        <v>3.3999999999999998E-3</v>
      </c>
      <c r="G77" s="15"/>
    </row>
    <row r="78" spans="1:7" x14ac:dyDescent="0.25">
      <c r="A78" s="12" t="s">
        <v>1806</v>
      </c>
      <c r="B78" s="30" t="s">
        <v>1807</v>
      </c>
      <c r="C78" s="30" t="s">
        <v>1307</v>
      </c>
      <c r="D78" s="13">
        <v>12016</v>
      </c>
      <c r="E78" s="14">
        <v>93.82</v>
      </c>
      <c r="F78" s="15">
        <v>3.0999999999999999E-3</v>
      </c>
      <c r="G78" s="15"/>
    </row>
    <row r="79" spans="1:7" x14ac:dyDescent="0.25">
      <c r="A79" s="12" t="s">
        <v>1924</v>
      </c>
      <c r="B79" s="30" t="s">
        <v>1925</v>
      </c>
      <c r="C79" s="30" t="s">
        <v>1227</v>
      </c>
      <c r="D79" s="13">
        <v>3973</v>
      </c>
      <c r="E79" s="14">
        <v>86.38</v>
      </c>
      <c r="F79" s="15">
        <v>2.8999999999999998E-3</v>
      </c>
      <c r="G79" s="15"/>
    </row>
    <row r="80" spans="1:7" x14ac:dyDescent="0.25">
      <c r="A80" s="12" t="s">
        <v>1360</v>
      </c>
      <c r="B80" s="30" t="s">
        <v>1361</v>
      </c>
      <c r="C80" s="30" t="s">
        <v>1202</v>
      </c>
      <c r="D80" s="13">
        <v>10500</v>
      </c>
      <c r="E80" s="14">
        <v>81.52</v>
      </c>
      <c r="F80" s="15">
        <v>2.7000000000000001E-3</v>
      </c>
      <c r="G80" s="15"/>
    </row>
    <row r="81" spans="1:7" x14ac:dyDescent="0.25">
      <c r="A81" s="12" t="s">
        <v>1501</v>
      </c>
      <c r="B81" s="30" t="s">
        <v>1502</v>
      </c>
      <c r="C81" s="30" t="s">
        <v>1368</v>
      </c>
      <c r="D81" s="13">
        <v>15552</v>
      </c>
      <c r="E81" s="14">
        <v>78.27</v>
      </c>
      <c r="F81" s="15">
        <v>2.5999999999999999E-3</v>
      </c>
      <c r="G81" s="15"/>
    </row>
    <row r="82" spans="1:7" x14ac:dyDescent="0.25">
      <c r="A82" s="12" t="s">
        <v>1926</v>
      </c>
      <c r="B82" s="30" t="s">
        <v>1927</v>
      </c>
      <c r="C82" s="30" t="s">
        <v>1170</v>
      </c>
      <c r="D82" s="13">
        <v>11214</v>
      </c>
      <c r="E82" s="14">
        <v>73.75</v>
      </c>
      <c r="F82" s="15">
        <v>2.3999999999999998E-3</v>
      </c>
      <c r="G82" s="15"/>
    </row>
    <row r="83" spans="1:7" x14ac:dyDescent="0.25">
      <c r="A83" s="12" t="s">
        <v>1928</v>
      </c>
      <c r="B83" s="30" t="s">
        <v>1929</v>
      </c>
      <c r="C83" s="30" t="s">
        <v>1161</v>
      </c>
      <c r="D83" s="13">
        <v>48297</v>
      </c>
      <c r="E83" s="14">
        <v>67.540000000000006</v>
      </c>
      <c r="F83" s="15">
        <v>2.2000000000000001E-3</v>
      </c>
      <c r="G83" s="15"/>
    </row>
    <row r="84" spans="1:7" x14ac:dyDescent="0.25">
      <c r="A84" s="12" t="s">
        <v>1469</v>
      </c>
      <c r="B84" s="30" t="s">
        <v>1470</v>
      </c>
      <c r="C84" s="30" t="s">
        <v>1161</v>
      </c>
      <c r="D84" s="13">
        <v>13225</v>
      </c>
      <c r="E84" s="14">
        <v>63.74</v>
      </c>
      <c r="F84" s="15">
        <v>2.0999999999999999E-3</v>
      </c>
      <c r="G84" s="15"/>
    </row>
    <row r="85" spans="1:7" x14ac:dyDescent="0.25">
      <c r="A85" s="12" t="s">
        <v>1930</v>
      </c>
      <c r="B85" s="30" t="s">
        <v>1931</v>
      </c>
      <c r="C85" s="30" t="s">
        <v>1462</v>
      </c>
      <c r="D85" s="13">
        <v>1500</v>
      </c>
      <c r="E85" s="14">
        <v>16.670000000000002</v>
      </c>
      <c r="F85" s="15">
        <v>5.9999999999999995E-4</v>
      </c>
      <c r="G85" s="15"/>
    </row>
    <row r="86" spans="1:7" x14ac:dyDescent="0.25">
      <c r="A86" s="16" t="s">
        <v>124</v>
      </c>
      <c r="B86" s="31"/>
      <c r="C86" s="31"/>
      <c r="D86" s="17"/>
      <c r="E86" s="37">
        <v>29358.78</v>
      </c>
      <c r="F86" s="38">
        <v>0.97209999999999996</v>
      </c>
      <c r="G86" s="20"/>
    </row>
    <row r="87" spans="1:7" x14ac:dyDescent="0.25">
      <c r="A87" s="16" t="s">
        <v>1525</v>
      </c>
      <c r="B87" s="30"/>
      <c r="C87" s="30"/>
      <c r="D87" s="13"/>
      <c r="E87" s="14"/>
      <c r="F87" s="15"/>
      <c r="G87" s="15"/>
    </row>
    <row r="88" spans="1:7" x14ac:dyDescent="0.25">
      <c r="A88" s="16" t="s">
        <v>124</v>
      </c>
      <c r="B88" s="30"/>
      <c r="C88" s="30"/>
      <c r="D88" s="13"/>
      <c r="E88" s="39" t="s">
        <v>118</v>
      </c>
      <c r="F88" s="40" t="s">
        <v>118</v>
      </c>
      <c r="G88" s="15"/>
    </row>
    <row r="89" spans="1:7" x14ac:dyDescent="0.25">
      <c r="A89" s="21" t="s">
        <v>157</v>
      </c>
      <c r="B89" s="32"/>
      <c r="C89" s="32"/>
      <c r="D89" s="22"/>
      <c r="E89" s="27">
        <v>29358.78</v>
      </c>
      <c r="F89" s="28">
        <v>0.97209999999999996</v>
      </c>
      <c r="G89" s="20"/>
    </row>
    <row r="90" spans="1:7" x14ac:dyDescent="0.25">
      <c r="A90" s="12"/>
      <c r="B90" s="30"/>
      <c r="C90" s="30"/>
      <c r="D90" s="13"/>
      <c r="E90" s="14"/>
      <c r="F90" s="15"/>
      <c r="G90" s="15"/>
    </row>
    <row r="91" spans="1:7" x14ac:dyDescent="0.25">
      <c r="A91" s="12"/>
      <c r="B91" s="30"/>
      <c r="C91" s="30"/>
      <c r="D91" s="13"/>
      <c r="E91" s="14"/>
      <c r="F91" s="15"/>
      <c r="G91" s="15"/>
    </row>
    <row r="92" spans="1:7" x14ac:dyDescent="0.25">
      <c r="A92" s="16" t="s">
        <v>161</v>
      </c>
      <c r="B92" s="30"/>
      <c r="C92" s="30"/>
      <c r="D92" s="13"/>
      <c r="E92" s="14"/>
      <c r="F92" s="15"/>
      <c r="G92" s="15"/>
    </row>
    <row r="93" spans="1:7" x14ac:dyDescent="0.25">
      <c r="A93" s="12" t="s">
        <v>162</v>
      </c>
      <c r="B93" s="30"/>
      <c r="C93" s="30"/>
      <c r="D93" s="13"/>
      <c r="E93" s="14">
        <v>908.83</v>
      </c>
      <c r="F93" s="15">
        <v>3.0099999999999998E-2</v>
      </c>
      <c r="G93" s="15">
        <v>6.6865999999999995E-2</v>
      </c>
    </row>
    <row r="94" spans="1:7" x14ac:dyDescent="0.25">
      <c r="A94" s="16" t="s">
        <v>124</v>
      </c>
      <c r="B94" s="31"/>
      <c r="C94" s="31"/>
      <c r="D94" s="17"/>
      <c r="E94" s="37">
        <v>908.83</v>
      </c>
      <c r="F94" s="38">
        <v>3.0099999999999998E-2</v>
      </c>
      <c r="G94" s="20"/>
    </row>
    <row r="95" spans="1:7" x14ac:dyDescent="0.25">
      <c r="A95" s="12"/>
      <c r="B95" s="30"/>
      <c r="C95" s="30"/>
      <c r="D95" s="13"/>
      <c r="E95" s="14"/>
      <c r="F95" s="15"/>
      <c r="G95" s="15"/>
    </row>
    <row r="96" spans="1:7" x14ac:dyDescent="0.25">
      <c r="A96" s="21" t="s">
        <v>157</v>
      </c>
      <c r="B96" s="32"/>
      <c r="C96" s="32"/>
      <c r="D96" s="22"/>
      <c r="E96" s="18">
        <v>908.83</v>
      </c>
      <c r="F96" s="19">
        <v>3.0099999999999998E-2</v>
      </c>
      <c r="G96" s="20"/>
    </row>
    <row r="97" spans="1:7" x14ac:dyDescent="0.25">
      <c r="A97" s="12" t="s">
        <v>163</v>
      </c>
      <c r="B97" s="30"/>
      <c r="C97" s="30"/>
      <c r="D97" s="13"/>
      <c r="E97" s="14">
        <v>0.16649330000000001</v>
      </c>
      <c r="F97" s="15">
        <v>5.0000000000000004E-6</v>
      </c>
      <c r="G97" s="15"/>
    </row>
    <row r="98" spans="1:7" x14ac:dyDescent="0.25">
      <c r="A98" s="12" t="s">
        <v>164</v>
      </c>
      <c r="B98" s="30"/>
      <c r="C98" s="30"/>
      <c r="D98" s="13"/>
      <c r="E98" s="23">
        <v>-69.146493300000003</v>
      </c>
      <c r="F98" s="24">
        <v>-2.2049999999999999E-3</v>
      </c>
      <c r="G98" s="15">
        <v>6.6865999999999995E-2</v>
      </c>
    </row>
    <row r="99" spans="1:7" x14ac:dyDescent="0.25">
      <c r="A99" s="25" t="s">
        <v>165</v>
      </c>
      <c r="B99" s="33"/>
      <c r="C99" s="33"/>
      <c r="D99" s="26"/>
      <c r="E99" s="27">
        <v>30198.63</v>
      </c>
      <c r="F99" s="28">
        <v>1</v>
      </c>
      <c r="G99" s="28"/>
    </row>
    <row r="104" spans="1:7" x14ac:dyDescent="0.25">
      <c r="A104" s="1" t="s">
        <v>168</v>
      </c>
    </row>
    <row r="105" spans="1:7" x14ac:dyDescent="0.25">
      <c r="A105" s="47" t="s">
        <v>169</v>
      </c>
      <c r="B105" s="34" t="s">
        <v>118</v>
      </c>
    </row>
    <row r="106" spans="1:7" x14ac:dyDescent="0.25">
      <c r="A106" t="s">
        <v>170</v>
      </c>
    </row>
    <row r="107" spans="1:7" x14ac:dyDescent="0.25">
      <c r="A107" t="s">
        <v>171</v>
      </c>
      <c r="B107" t="s">
        <v>172</v>
      </c>
      <c r="C107" t="s">
        <v>172</v>
      </c>
    </row>
    <row r="108" spans="1:7" x14ac:dyDescent="0.25">
      <c r="B108" s="48">
        <v>45289</v>
      </c>
      <c r="C108" s="48">
        <v>45322</v>
      </c>
    </row>
    <row r="109" spans="1:7" x14ac:dyDescent="0.25">
      <c r="A109" t="s">
        <v>176</v>
      </c>
      <c r="B109">
        <v>104.45</v>
      </c>
      <c r="C109">
        <v>106.06</v>
      </c>
      <c r="E109" s="2"/>
    </row>
    <row r="110" spans="1:7" x14ac:dyDescent="0.25">
      <c r="A110" t="s">
        <v>177</v>
      </c>
      <c r="B110">
        <v>35.32</v>
      </c>
      <c r="C110">
        <v>35.86</v>
      </c>
      <c r="E110" s="2"/>
    </row>
    <row r="111" spans="1:7" x14ac:dyDescent="0.25">
      <c r="A111" t="s">
        <v>650</v>
      </c>
      <c r="B111">
        <v>90.6</v>
      </c>
      <c r="C111">
        <v>91.85</v>
      </c>
      <c r="E111" s="2"/>
    </row>
    <row r="112" spans="1:7" x14ac:dyDescent="0.25">
      <c r="A112" t="s">
        <v>651</v>
      </c>
      <c r="B112">
        <v>24.25</v>
      </c>
      <c r="C112">
        <v>24.58</v>
      </c>
      <c r="E112" s="2"/>
    </row>
    <row r="113" spans="1:5" x14ac:dyDescent="0.25">
      <c r="E113" s="2"/>
    </row>
    <row r="114" spans="1:5" x14ac:dyDescent="0.25">
      <c r="A114" t="s">
        <v>187</v>
      </c>
      <c r="B114" s="34" t="s">
        <v>118</v>
      </c>
    </row>
    <row r="115" spans="1:5" x14ac:dyDescent="0.25">
      <c r="A115" t="s">
        <v>188</v>
      </c>
      <c r="B115" s="34" t="s">
        <v>118</v>
      </c>
    </row>
    <row r="116" spans="1:5" ht="30" customHeight="1" x14ac:dyDescent="0.25">
      <c r="A116" s="47" t="s">
        <v>189</v>
      </c>
      <c r="B116" s="34" t="s">
        <v>118</v>
      </c>
    </row>
    <row r="117" spans="1:5" ht="30" customHeight="1" x14ac:dyDescent="0.25">
      <c r="A117" s="47" t="s">
        <v>190</v>
      </c>
      <c r="B117" s="34" t="s">
        <v>118</v>
      </c>
    </row>
    <row r="118" spans="1:5" x14ac:dyDescent="0.25">
      <c r="A118" t="s">
        <v>1753</v>
      </c>
      <c r="B118" s="49">
        <v>0.34580699999999998</v>
      </c>
    </row>
    <row r="119" spans="1:5" ht="45" customHeight="1" x14ac:dyDescent="0.25">
      <c r="A119" s="47" t="s">
        <v>192</v>
      </c>
      <c r="B119" s="34" t="s">
        <v>118</v>
      </c>
    </row>
    <row r="120" spans="1:5" ht="30" customHeight="1" x14ac:dyDescent="0.25">
      <c r="A120" s="47" t="s">
        <v>193</v>
      </c>
      <c r="B120" s="34" t="s">
        <v>118</v>
      </c>
    </row>
    <row r="121" spans="1:5" ht="30" customHeight="1" x14ac:dyDescent="0.25">
      <c r="A121" s="47" t="s">
        <v>194</v>
      </c>
      <c r="B121" s="34" t="s">
        <v>118</v>
      </c>
    </row>
    <row r="122" spans="1:5" x14ac:dyDescent="0.25">
      <c r="A122" t="s">
        <v>195</v>
      </c>
      <c r="B122" s="34" t="s">
        <v>118</v>
      </c>
    </row>
    <row r="123" spans="1:5" x14ac:dyDescent="0.25">
      <c r="A123" t="s">
        <v>196</v>
      </c>
      <c r="B123" s="34" t="s">
        <v>118</v>
      </c>
    </row>
    <row r="125" spans="1:5" ht="69.95" customHeight="1" x14ac:dyDescent="0.25">
      <c r="A125" s="76" t="s">
        <v>206</v>
      </c>
      <c r="B125" s="76" t="s">
        <v>207</v>
      </c>
      <c r="C125" s="76" t="s">
        <v>5</v>
      </c>
      <c r="D125" s="76" t="s">
        <v>6</v>
      </c>
    </row>
    <row r="126" spans="1:5" ht="69.95" customHeight="1" x14ac:dyDescent="0.25">
      <c r="A126" s="76" t="s">
        <v>1932</v>
      </c>
      <c r="B126" s="76"/>
      <c r="C126" s="76" t="s">
        <v>55</v>
      </c>
      <c r="D12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3"/>
  <sheetViews>
    <sheetView showGridLines="0" workbookViewId="0">
      <pane ySplit="4" topLeftCell="A5" activePane="bottomLeft" state="frozen"/>
      <selection activeCell="B191" sqref="B191"/>
      <selection pane="bottomLeft" activeCell="B9" sqref="B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1933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1934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1386</v>
      </c>
      <c r="B8" s="30" t="s">
        <v>1387</v>
      </c>
      <c r="C8" s="30" t="s">
        <v>1161</v>
      </c>
      <c r="D8" s="13">
        <v>920644</v>
      </c>
      <c r="E8" s="14">
        <v>9465.6</v>
      </c>
      <c r="F8" s="15">
        <v>3.4599999999999999E-2</v>
      </c>
      <c r="G8" s="15"/>
    </row>
    <row r="9" spans="1:8" x14ac:dyDescent="0.25">
      <c r="A9" s="12" t="s">
        <v>1159</v>
      </c>
      <c r="B9" s="30" t="s">
        <v>1160</v>
      </c>
      <c r="C9" s="30" t="s">
        <v>1161</v>
      </c>
      <c r="D9" s="13">
        <v>578913</v>
      </c>
      <c r="E9" s="14">
        <v>8466.89</v>
      </c>
      <c r="F9" s="15">
        <v>3.1E-2</v>
      </c>
      <c r="G9" s="15"/>
    </row>
    <row r="10" spans="1:8" x14ac:dyDescent="0.25">
      <c r="A10" s="12" t="s">
        <v>1400</v>
      </c>
      <c r="B10" s="30" t="s">
        <v>1401</v>
      </c>
      <c r="C10" s="30" t="s">
        <v>1402</v>
      </c>
      <c r="D10" s="13">
        <v>228117</v>
      </c>
      <c r="E10" s="14">
        <v>7937.9</v>
      </c>
      <c r="F10" s="15">
        <v>2.9000000000000001E-2</v>
      </c>
      <c r="G10" s="15"/>
    </row>
    <row r="11" spans="1:8" x14ac:dyDescent="0.25">
      <c r="A11" s="12" t="s">
        <v>1371</v>
      </c>
      <c r="B11" s="30" t="s">
        <v>1372</v>
      </c>
      <c r="C11" s="30" t="s">
        <v>1196</v>
      </c>
      <c r="D11" s="13">
        <v>800000</v>
      </c>
      <c r="E11" s="14">
        <v>6787.6</v>
      </c>
      <c r="F11" s="15">
        <v>2.4799999999999999E-2</v>
      </c>
      <c r="G11" s="15"/>
    </row>
    <row r="12" spans="1:8" x14ac:dyDescent="0.25">
      <c r="A12" s="12" t="s">
        <v>1816</v>
      </c>
      <c r="B12" s="30" t="s">
        <v>1817</v>
      </c>
      <c r="C12" s="30" t="s">
        <v>1196</v>
      </c>
      <c r="D12" s="13">
        <v>78963</v>
      </c>
      <c r="E12" s="14">
        <v>6595.9</v>
      </c>
      <c r="F12" s="15">
        <v>2.41E-2</v>
      </c>
      <c r="G12" s="15"/>
    </row>
    <row r="13" spans="1:8" x14ac:dyDescent="0.25">
      <c r="A13" s="12" t="s">
        <v>1181</v>
      </c>
      <c r="B13" s="30" t="s">
        <v>1182</v>
      </c>
      <c r="C13" s="30" t="s">
        <v>1183</v>
      </c>
      <c r="D13" s="13">
        <v>210478</v>
      </c>
      <c r="E13" s="14">
        <v>6005.46</v>
      </c>
      <c r="F13" s="15">
        <v>2.1999999999999999E-2</v>
      </c>
      <c r="G13" s="15"/>
    </row>
    <row r="14" spans="1:8" x14ac:dyDescent="0.25">
      <c r="A14" s="12" t="s">
        <v>1187</v>
      </c>
      <c r="B14" s="30" t="s">
        <v>1188</v>
      </c>
      <c r="C14" s="30" t="s">
        <v>1161</v>
      </c>
      <c r="D14" s="13">
        <v>900747</v>
      </c>
      <c r="E14" s="14">
        <v>5769.28</v>
      </c>
      <c r="F14" s="15">
        <v>2.1100000000000001E-2</v>
      </c>
      <c r="G14" s="15"/>
    </row>
    <row r="15" spans="1:8" x14ac:dyDescent="0.25">
      <c r="A15" s="12" t="s">
        <v>1935</v>
      </c>
      <c r="B15" s="30" t="s">
        <v>1936</v>
      </c>
      <c r="C15" s="30" t="s">
        <v>1170</v>
      </c>
      <c r="D15" s="13">
        <v>11923112</v>
      </c>
      <c r="E15" s="14">
        <v>5478.67</v>
      </c>
      <c r="F15" s="15">
        <v>0.02</v>
      </c>
      <c r="G15" s="15"/>
    </row>
    <row r="16" spans="1:8" x14ac:dyDescent="0.25">
      <c r="A16" s="12" t="s">
        <v>1242</v>
      </c>
      <c r="B16" s="30" t="s">
        <v>1243</v>
      </c>
      <c r="C16" s="30" t="s">
        <v>1244</v>
      </c>
      <c r="D16" s="13">
        <v>1216675</v>
      </c>
      <c r="E16" s="14">
        <v>5372.23</v>
      </c>
      <c r="F16" s="15">
        <v>1.9599999999999999E-2</v>
      </c>
      <c r="G16" s="15"/>
    </row>
    <row r="17" spans="1:7" x14ac:dyDescent="0.25">
      <c r="A17" s="12" t="s">
        <v>1203</v>
      </c>
      <c r="B17" s="30" t="s">
        <v>1204</v>
      </c>
      <c r="C17" s="30" t="s">
        <v>1205</v>
      </c>
      <c r="D17" s="13">
        <v>1194293</v>
      </c>
      <c r="E17" s="14">
        <v>4850.62</v>
      </c>
      <c r="F17" s="15">
        <v>1.77E-2</v>
      </c>
      <c r="G17" s="15"/>
    </row>
    <row r="18" spans="1:7" x14ac:dyDescent="0.25">
      <c r="A18" s="12" t="s">
        <v>1315</v>
      </c>
      <c r="B18" s="30" t="s">
        <v>1316</v>
      </c>
      <c r="C18" s="30" t="s">
        <v>1278</v>
      </c>
      <c r="D18" s="13">
        <v>76729</v>
      </c>
      <c r="E18" s="14">
        <v>4596.91</v>
      </c>
      <c r="F18" s="15">
        <v>1.6799999999999999E-2</v>
      </c>
      <c r="G18" s="15"/>
    </row>
    <row r="19" spans="1:7" x14ac:dyDescent="0.25">
      <c r="A19" s="12" t="s">
        <v>1806</v>
      </c>
      <c r="B19" s="30" t="s">
        <v>1807</v>
      </c>
      <c r="C19" s="30" t="s">
        <v>1307</v>
      </c>
      <c r="D19" s="13">
        <v>565710</v>
      </c>
      <c r="E19" s="14">
        <v>4417.0600000000004</v>
      </c>
      <c r="F19" s="15">
        <v>1.6199999999999999E-2</v>
      </c>
      <c r="G19" s="15"/>
    </row>
    <row r="20" spans="1:7" x14ac:dyDescent="0.25">
      <c r="A20" s="12" t="s">
        <v>1937</v>
      </c>
      <c r="B20" s="30" t="s">
        <v>1938</v>
      </c>
      <c r="C20" s="30" t="s">
        <v>1222</v>
      </c>
      <c r="D20" s="13">
        <v>843799</v>
      </c>
      <c r="E20" s="14">
        <v>4383.96</v>
      </c>
      <c r="F20" s="15">
        <v>1.6E-2</v>
      </c>
      <c r="G20" s="15"/>
    </row>
    <row r="21" spans="1:7" x14ac:dyDescent="0.25">
      <c r="A21" s="12" t="s">
        <v>1767</v>
      </c>
      <c r="B21" s="30" t="s">
        <v>1768</v>
      </c>
      <c r="C21" s="30" t="s">
        <v>1161</v>
      </c>
      <c r="D21" s="13">
        <v>868132</v>
      </c>
      <c r="E21" s="14">
        <v>4330.68</v>
      </c>
      <c r="F21" s="15">
        <v>1.5800000000000002E-2</v>
      </c>
      <c r="G21" s="15"/>
    </row>
    <row r="22" spans="1:7" x14ac:dyDescent="0.25">
      <c r="A22" s="12" t="s">
        <v>1342</v>
      </c>
      <c r="B22" s="30" t="s">
        <v>1343</v>
      </c>
      <c r="C22" s="30" t="s">
        <v>1178</v>
      </c>
      <c r="D22" s="13">
        <v>2274040</v>
      </c>
      <c r="E22" s="14">
        <v>4227.4399999999996</v>
      </c>
      <c r="F22" s="15">
        <v>1.55E-2</v>
      </c>
      <c r="G22" s="15"/>
    </row>
    <row r="23" spans="1:7" x14ac:dyDescent="0.25">
      <c r="A23" s="12" t="s">
        <v>1360</v>
      </c>
      <c r="B23" s="30" t="s">
        <v>1361</v>
      </c>
      <c r="C23" s="30" t="s">
        <v>1202</v>
      </c>
      <c r="D23" s="13">
        <v>530924</v>
      </c>
      <c r="E23" s="14">
        <v>4122.09</v>
      </c>
      <c r="F23" s="15">
        <v>1.5100000000000001E-2</v>
      </c>
      <c r="G23" s="15"/>
    </row>
    <row r="24" spans="1:7" x14ac:dyDescent="0.25">
      <c r="A24" s="12" t="s">
        <v>1218</v>
      </c>
      <c r="B24" s="30" t="s">
        <v>1219</v>
      </c>
      <c r="C24" s="30" t="s">
        <v>1196</v>
      </c>
      <c r="D24" s="13">
        <v>65234</v>
      </c>
      <c r="E24" s="14">
        <v>4077.19</v>
      </c>
      <c r="F24" s="15">
        <v>1.49E-2</v>
      </c>
      <c r="G24" s="15"/>
    </row>
    <row r="25" spans="1:7" x14ac:dyDescent="0.25">
      <c r="A25" s="12" t="s">
        <v>1331</v>
      </c>
      <c r="B25" s="30" t="s">
        <v>1332</v>
      </c>
      <c r="C25" s="30" t="s">
        <v>1301</v>
      </c>
      <c r="D25" s="13">
        <v>129592</v>
      </c>
      <c r="E25" s="14">
        <v>4000.44</v>
      </c>
      <c r="F25" s="15">
        <v>1.46E-2</v>
      </c>
      <c r="G25" s="15"/>
    </row>
    <row r="26" spans="1:7" x14ac:dyDescent="0.25">
      <c r="A26" s="12" t="s">
        <v>1240</v>
      </c>
      <c r="B26" s="30" t="s">
        <v>1241</v>
      </c>
      <c r="C26" s="30" t="s">
        <v>1175</v>
      </c>
      <c r="D26" s="13">
        <v>524168</v>
      </c>
      <c r="E26" s="14">
        <v>3968.74</v>
      </c>
      <c r="F26" s="15">
        <v>1.4500000000000001E-2</v>
      </c>
      <c r="G26" s="15"/>
    </row>
    <row r="27" spans="1:7" x14ac:dyDescent="0.25">
      <c r="A27" s="12" t="s">
        <v>1421</v>
      </c>
      <c r="B27" s="30" t="s">
        <v>1422</v>
      </c>
      <c r="C27" s="30" t="s">
        <v>1202</v>
      </c>
      <c r="D27" s="13">
        <v>331865</v>
      </c>
      <c r="E27" s="14">
        <v>3929.78</v>
      </c>
      <c r="F27" s="15">
        <v>1.44E-2</v>
      </c>
      <c r="G27" s="15"/>
    </row>
    <row r="28" spans="1:7" x14ac:dyDescent="0.25">
      <c r="A28" s="12" t="s">
        <v>1236</v>
      </c>
      <c r="B28" s="30" t="s">
        <v>1237</v>
      </c>
      <c r="C28" s="30" t="s">
        <v>1161</v>
      </c>
      <c r="D28" s="13">
        <v>2657134</v>
      </c>
      <c r="E28" s="14">
        <v>3913.96</v>
      </c>
      <c r="F28" s="15">
        <v>1.43E-2</v>
      </c>
      <c r="G28" s="15"/>
    </row>
    <row r="29" spans="1:7" x14ac:dyDescent="0.25">
      <c r="A29" s="12" t="s">
        <v>1171</v>
      </c>
      <c r="B29" s="30" t="s">
        <v>1172</v>
      </c>
      <c r="C29" s="30" t="s">
        <v>1161</v>
      </c>
      <c r="D29" s="13">
        <v>1574966</v>
      </c>
      <c r="E29" s="14">
        <v>3899.62</v>
      </c>
      <c r="F29" s="15">
        <v>1.43E-2</v>
      </c>
      <c r="G29" s="15"/>
    </row>
    <row r="30" spans="1:7" x14ac:dyDescent="0.25">
      <c r="A30" s="12" t="s">
        <v>1291</v>
      </c>
      <c r="B30" s="30" t="s">
        <v>1292</v>
      </c>
      <c r="C30" s="30" t="s">
        <v>1263</v>
      </c>
      <c r="D30" s="13">
        <v>169350</v>
      </c>
      <c r="E30" s="14">
        <v>3860.84</v>
      </c>
      <c r="F30" s="15">
        <v>1.41E-2</v>
      </c>
      <c r="G30" s="15"/>
    </row>
    <row r="31" spans="1:7" x14ac:dyDescent="0.25">
      <c r="A31" s="12" t="s">
        <v>1297</v>
      </c>
      <c r="B31" s="30" t="s">
        <v>1298</v>
      </c>
      <c r="C31" s="30" t="s">
        <v>1230</v>
      </c>
      <c r="D31" s="13">
        <v>432487</v>
      </c>
      <c r="E31" s="14">
        <v>3824.05</v>
      </c>
      <c r="F31" s="15">
        <v>1.4E-2</v>
      </c>
      <c r="G31" s="15"/>
    </row>
    <row r="32" spans="1:7" x14ac:dyDescent="0.25">
      <c r="A32" s="12" t="s">
        <v>1519</v>
      </c>
      <c r="B32" s="30" t="s">
        <v>1520</v>
      </c>
      <c r="C32" s="30" t="s">
        <v>1227</v>
      </c>
      <c r="D32" s="13">
        <v>269488</v>
      </c>
      <c r="E32" s="14">
        <v>3822.55</v>
      </c>
      <c r="F32" s="15">
        <v>1.4E-2</v>
      </c>
      <c r="G32" s="15"/>
    </row>
    <row r="33" spans="1:7" x14ac:dyDescent="0.25">
      <c r="A33" s="12" t="s">
        <v>1796</v>
      </c>
      <c r="B33" s="30" t="s">
        <v>1797</v>
      </c>
      <c r="C33" s="30" t="s">
        <v>1301</v>
      </c>
      <c r="D33" s="13">
        <v>2655874</v>
      </c>
      <c r="E33" s="14">
        <v>3706.27</v>
      </c>
      <c r="F33" s="15">
        <v>1.3599999999999999E-2</v>
      </c>
      <c r="G33" s="15"/>
    </row>
    <row r="34" spans="1:7" x14ac:dyDescent="0.25">
      <c r="A34" s="12" t="s">
        <v>1765</v>
      </c>
      <c r="B34" s="30" t="s">
        <v>1766</v>
      </c>
      <c r="C34" s="30" t="s">
        <v>1278</v>
      </c>
      <c r="D34" s="13">
        <v>267364</v>
      </c>
      <c r="E34" s="14">
        <v>3700.32</v>
      </c>
      <c r="F34" s="15">
        <v>1.35E-2</v>
      </c>
      <c r="G34" s="15"/>
    </row>
    <row r="35" spans="1:7" x14ac:dyDescent="0.25">
      <c r="A35" s="12" t="s">
        <v>1458</v>
      </c>
      <c r="B35" s="30" t="s">
        <v>1459</v>
      </c>
      <c r="C35" s="30" t="s">
        <v>1186</v>
      </c>
      <c r="D35" s="13">
        <v>315632</v>
      </c>
      <c r="E35" s="14">
        <v>3695.1</v>
      </c>
      <c r="F35" s="15">
        <v>1.35E-2</v>
      </c>
      <c r="G35" s="15"/>
    </row>
    <row r="36" spans="1:7" x14ac:dyDescent="0.25">
      <c r="A36" s="12" t="s">
        <v>1786</v>
      </c>
      <c r="B36" s="30" t="s">
        <v>1787</v>
      </c>
      <c r="C36" s="30" t="s">
        <v>1310</v>
      </c>
      <c r="D36" s="13">
        <v>531885</v>
      </c>
      <c r="E36" s="14">
        <v>3670.54</v>
      </c>
      <c r="F36" s="15">
        <v>1.34E-2</v>
      </c>
      <c r="G36" s="15"/>
    </row>
    <row r="37" spans="1:7" x14ac:dyDescent="0.25">
      <c r="A37" s="12" t="s">
        <v>1907</v>
      </c>
      <c r="B37" s="30" t="s">
        <v>1908</v>
      </c>
      <c r="C37" s="30" t="s">
        <v>1326</v>
      </c>
      <c r="D37" s="13">
        <v>241666</v>
      </c>
      <c r="E37" s="14">
        <v>3633.09</v>
      </c>
      <c r="F37" s="15">
        <v>1.3299999999999999E-2</v>
      </c>
      <c r="G37" s="15"/>
    </row>
    <row r="38" spans="1:7" x14ac:dyDescent="0.25">
      <c r="A38" s="12" t="s">
        <v>1432</v>
      </c>
      <c r="B38" s="30" t="s">
        <v>1433</v>
      </c>
      <c r="C38" s="30" t="s">
        <v>1196</v>
      </c>
      <c r="D38" s="13">
        <v>270080</v>
      </c>
      <c r="E38" s="14">
        <v>3601.92</v>
      </c>
      <c r="F38" s="15">
        <v>1.32E-2</v>
      </c>
      <c r="G38" s="15"/>
    </row>
    <row r="39" spans="1:7" x14ac:dyDescent="0.25">
      <c r="A39" s="12" t="s">
        <v>1238</v>
      </c>
      <c r="B39" s="30" t="s">
        <v>1239</v>
      </c>
      <c r="C39" s="30" t="s">
        <v>1202</v>
      </c>
      <c r="D39" s="13">
        <v>810985</v>
      </c>
      <c r="E39" s="14">
        <v>3594.69</v>
      </c>
      <c r="F39" s="15">
        <v>1.3100000000000001E-2</v>
      </c>
      <c r="G39" s="15"/>
    </row>
    <row r="40" spans="1:7" x14ac:dyDescent="0.25">
      <c r="A40" s="12" t="s">
        <v>1475</v>
      </c>
      <c r="B40" s="30" t="s">
        <v>1476</v>
      </c>
      <c r="C40" s="30" t="s">
        <v>1263</v>
      </c>
      <c r="D40" s="13">
        <v>34098</v>
      </c>
      <c r="E40" s="14">
        <v>3466.86</v>
      </c>
      <c r="F40" s="15">
        <v>1.2699999999999999E-2</v>
      </c>
      <c r="G40" s="15"/>
    </row>
    <row r="41" spans="1:7" x14ac:dyDescent="0.25">
      <c r="A41" s="12" t="s">
        <v>1759</v>
      </c>
      <c r="B41" s="30" t="s">
        <v>1760</v>
      </c>
      <c r="C41" s="30" t="s">
        <v>1210</v>
      </c>
      <c r="D41" s="13">
        <v>334022</v>
      </c>
      <c r="E41" s="14">
        <v>3424.56</v>
      </c>
      <c r="F41" s="15">
        <v>1.2500000000000001E-2</v>
      </c>
      <c r="G41" s="15"/>
    </row>
    <row r="42" spans="1:7" x14ac:dyDescent="0.25">
      <c r="A42" s="12" t="s">
        <v>1792</v>
      </c>
      <c r="B42" s="30" t="s">
        <v>1793</v>
      </c>
      <c r="C42" s="30" t="s">
        <v>1310</v>
      </c>
      <c r="D42" s="13">
        <v>542402</v>
      </c>
      <c r="E42" s="14">
        <v>3353.13</v>
      </c>
      <c r="F42" s="15">
        <v>1.23E-2</v>
      </c>
      <c r="G42" s="15"/>
    </row>
    <row r="43" spans="1:7" x14ac:dyDescent="0.25">
      <c r="A43" s="12" t="s">
        <v>1295</v>
      </c>
      <c r="B43" s="30" t="s">
        <v>1296</v>
      </c>
      <c r="C43" s="30" t="s">
        <v>1199</v>
      </c>
      <c r="D43" s="13">
        <v>568237</v>
      </c>
      <c r="E43" s="14">
        <v>3292.08</v>
      </c>
      <c r="F43" s="15">
        <v>1.2E-2</v>
      </c>
      <c r="G43" s="15"/>
    </row>
    <row r="44" spans="1:7" x14ac:dyDescent="0.25">
      <c r="A44" s="12" t="s">
        <v>1495</v>
      </c>
      <c r="B44" s="30" t="s">
        <v>1496</v>
      </c>
      <c r="C44" s="30" t="s">
        <v>1326</v>
      </c>
      <c r="D44" s="13">
        <v>143278</v>
      </c>
      <c r="E44" s="14">
        <v>3286.58</v>
      </c>
      <c r="F44" s="15">
        <v>1.2E-2</v>
      </c>
      <c r="G44" s="15"/>
    </row>
    <row r="45" spans="1:7" x14ac:dyDescent="0.25">
      <c r="A45" s="12" t="s">
        <v>1376</v>
      </c>
      <c r="B45" s="30" t="s">
        <v>1377</v>
      </c>
      <c r="C45" s="30" t="s">
        <v>1202</v>
      </c>
      <c r="D45" s="13">
        <v>132973</v>
      </c>
      <c r="E45" s="14">
        <v>3280.18</v>
      </c>
      <c r="F45" s="15">
        <v>1.2E-2</v>
      </c>
      <c r="G45" s="15"/>
    </row>
    <row r="46" spans="1:7" x14ac:dyDescent="0.25">
      <c r="A46" s="12" t="s">
        <v>1939</v>
      </c>
      <c r="B46" s="30" t="s">
        <v>1940</v>
      </c>
      <c r="C46" s="30" t="s">
        <v>1278</v>
      </c>
      <c r="D46" s="13">
        <v>410411</v>
      </c>
      <c r="E46" s="14">
        <v>3222.34</v>
      </c>
      <c r="F46" s="15">
        <v>1.18E-2</v>
      </c>
      <c r="G46" s="15"/>
    </row>
    <row r="47" spans="1:7" x14ac:dyDescent="0.25">
      <c r="A47" s="12" t="s">
        <v>1479</v>
      </c>
      <c r="B47" s="30" t="s">
        <v>1480</v>
      </c>
      <c r="C47" s="30" t="s">
        <v>1307</v>
      </c>
      <c r="D47" s="13">
        <v>426070</v>
      </c>
      <c r="E47" s="14">
        <v>3197.66</v>
      </c>
      <c r="F47" s="15">
        <v>1.17E-2</v>
      </c>
      <c r="G47" s="15"/>
    </row>
    <row r="48" spans="1:7" x14ac:dyDescent="0.25">
      <c r="A48" s="12" t="s">
        <v>1505</v>
      </c>
      <c r="B48" s="30" t="s">
        <v>1506</v>
      </c>
      <c r="C48" s="30" t="s">
        <v>1337</v>
      </c>
      <c r="D48" s="13">
        <v>92929</v>
      </c>
      <c r="E48" s="14">
        <v>3175.85</v>
      </c>
      <c r="F48" s="15">
        <v>1.1599999999999999E-2</v>
      </c>
      <c r="G48" s="15"/>
    </row>
    <row r="49" spans="1:7" x14ac:dyDescent="0.25">
      <c r="A49" s="12" t="s">
        <v>1352</v>
      </c>
      <c r="B49" s="30" t="s">
        <v>1353</v>
      </c>
      <c r="C49" s="30" t="s">
        <v>1202</v>
      </c>
      <c r="D49" s="13">
        <v>46017</v>
      </c>
      <c r="E49" s="14">
        <v>3158.1</v>
      </c>
      <c r="F49" s="15">
        <v>1.1599999999999999E-2</v>
      </c>
      <c r="G49" s="15"/>
    </row>
    <row r="50" spans="1:7" x14ac:dyDescent="0.25">
      <c r="A50" s="12" t="s">
        <v>1941</v>
      </c>
      <c r="B50" s="30" t="s">
        <v>1942</v>
      </c>
      <c r="C50" s="30" t="s">
        <v>1326</v>
      </c>
      <c r="D50" s="13">
        <v>132680</v>
      </c>
      <c r="E50" s="14">
        <v>3142.59</v>
      </c>
      <c r="F50" s="15">
        <v>1.15E-2</v>
      </c>
      <c r="G50" s="15"/>
    </row>
    <row r="51" spans="1:7" x14ac:dyDescent="0.25">
      <c r="A51" s="12" t="s">
        <v>1887</v>
      </c>
      <c r="B51" s="30" t="s">
        <v>1888</v>
      </c>
      <c r="C51" s="30" t="s">
        <v>1326</v>
      </c>
      <c r="D51" s="13">
        <v>96674</v>
      </c>
      <c r="E51" s="14">
        <v>3086.9</v>
      </c>
      <c r="F51" s="15">
        <v>1.1299999999999999E-2</v>
      </c>
      <c r="G51" s="15"/>
    </row>
    <row r="52" spans="1:7" x14ac:dyDescent="0.25">
      <c r="A52" s="12" t="s">
        <v>1293</v>
      </c>
      <c r="B52" s="30" t="s">
        <v>1294</v>
      </c>
      <c r="C52" s="30" t="s">
        <v>1202</v>
      </c>
      <c r="D52" s="13">
        <v>1042925</v>
      </c>
      <c r="E52" s="14">
        <v>3016.14</v>
      </c>
      <c r="F52" s="15">
        <v>1.0999999999999999E-2</v>
      </c>
      <c r="G52" s="15"/>
    </row>
    <row r="53" spans="1:7" x14ac:dyDescent="0.25">
      <c r="A53" s="12" t="s">
        <v>1523</v>
      </c>
      <c r="B53" s="30" t="s">
        <v>1524</v>
      </c>
      <c r="C53" s="30" t="s">
        <v>1196</v>
      </c>
      <c r="D53" s="13">
        <v>114816</v>
      </c>
      <c r="E53" s="14">
        <v>2983.49</v>
      </c>
      <c r="F53" s="15">
        <v>1.09E-2</v>
      </c>
      <c r="G53" s="15"/>
    </row>
    <row r="54" spans="1:7" x14ac:dyDescent="0.25">
      <c r="A54" s="12" t="s">
        <v>1211</v>
      </c>
      <c r="B54" s="30" t="s">
        <v>1212</v>
      </c>
      <c r="C54" s="30" t="s">
        <v>1213</v>
      </c>
      <c r="D54" s="13">
        <v>934370</v>
      </c>
      <c r="E54" s="14">
        <v>2966.62</v>
      </c>
      <c r="F54" s="15">
        <v>1.09E-2</v>
      </c>
      <c r="G54" s="15"/>
    </row>
    <row r="55" spans="1:7" x14ac:dyDescent="0.25">
      <c r="A55" s="12" t="s">
        <v>1346</v>
      </c>
      <c r="B55" s="30" t="s">
        <v>1347</v>
      </c>
      <c r="C55" s="30" t="s">
        <v>1161</v>
      </c>
      <c r="D55" s="13">
        <v>193081</v>
      </c>
      <c r="E55" s="14">
        <v>2961.96</v>
      </c>
      <c r="F55" s="15">
        <v>1.0800000000000001E-2</v>
      </c>
      <c r="G55" s="15"/>
    </row>
    <row r="56" spans="1:7" x14ac:dyDescent="0.25">
      <c r="A56" s="12" t="s">
        <v>1868</v>
      </c>
      <c r="B56" s="30" t="s">
        <v>1869</v>
      </c>
      <c r="C56" s="30" t="s">
        <v>1210</v>
      </c>
      <c r="D56" s="13">
        <v>121873</v>
      </c>
      <c r="E56" s="14">
        <v>2953.96</v>
      </c>
      <c r="F56" s="15">
        <v>1.0800000000000001E-2</v>
      </c>
      <c r="G56" s="15"/>
    </row>
    <row r="57" spans="1:7" x14ac:dyDescent="0.25">
      <c r="A57" s="12" t="s">
        <v>1499</v>
      </c>
      <c r="B57" s="30" t="s">
        <v>1500</v>
      </c>
      <c r="C57" s="30" t="s">
        <v>1196</v>
      </c>
      <c r="D57" s="13">
        <v>52963</v>
      </c>
      <c r="E57" s="14">
        <v>2885.72</v>
      </c>
      <c r="F57" s="15">
        <v>1.06E-2</v>
      </c>
      <c r="G57" s="15"/>
    </row>
    <row r="58" spans="1:7" x14ac:dyDescent="0.25">
      <c r="A58" s="12" t="s">
        <v>1369</v>
      </c>
      <c r="B58" s="30" t="s">
        <v>1370</v>
      </c>
      <c r="C58" s="30" t="s">
        <v>1170</v>
      </c>
      <c r="D58" s="13">
        <v>61270</v>
      </c>
      <c r="E58" s="14">
        <v>2862.29</v>
      </c>
      <c r="F58" s="15">
        <v>1.0500000000000001E-2</v>
      </c>
      <c r="G58" s="15"/>
    </row>
    <row r="59" spans="1:7" x14ac:dyDescent="0.25">
      <c r="A59" s="12" t="s">
        <v>1456</v>
      </c>
      <c r="B59" s="30" t="s">
        <v>1457</v>
      </c>
      <c r="C59" s="30" t="s">
        <v>1196</v>
      </c>
      <c r="D59" s="13">
        <v>170167</v>
      </c>
      <c r="E59" s="14">
        <v>2826.3</v>
      </c>
      <c r="F59" s="15">
        <v>1.03E-2</v>
      </c>
      <c r="G59" s="15"/>
    </row>
    <row r="60" spans="1:7" x14ac:dyDescent="0.25">
      <c r="A60" s="12" t="s">
        <v>1943</v>
      </c>
      <c r="B60" s="30" t="s">
        <v>1944</v>
      </c>
      <c r="C60" s="30" t="s">
        <v>1307</v>
      </c>
      <c r="D60" s="13">
        <v>653693</v>
      </c>
      <c r="E60" s="14">
        <v>2823.3</v>
      </c>
      <c r="F60" s="15">
        <v>1.03E-2</v>
      </c>
      <c r="G60" s="15"/>
    </row>
    <row r="61" spans="1:7" x14ac:dyDescent="0.25">
      <c r="A61" s="12" t="s">
        <v>1228</v>
      </c>
      <c r="B61" s="30" t="s">
        <v>1229</v>
      </c>
      <c r="C61" s="30" t="s">
        <v>1230</v>
      </c>
      <c r="D61" s="13">
        <v>140236</v>
      </c>
      <c r="E61" s="14">
        <v>2806.61</v>
      </c>
      <c r="F61" s="15">
        <v>1.03E-2</v>
      </c>
      <c r="G61" s="15"/>
    </row>
    <row r="62" spans="1:7" x14ac:dyDescent="0.25">
      <c r="A62" s="12" t="s">
        <v>1889</v>
      </c>
      <c r="B62" s="30" t="s">
        <v>1890</v>
      </c>
      <c r="C62" s="30" t="s">
        <v>1278</v>
      </c>
      <c r="D62" s="13">
        <v>62549</v>
      </c>
      <c r="E62" s="14">
        <v>2775.33</v>
      </c>
      <c r="F62" s="15">
        <v>1.0200000000000001E-2</v>
      </c>
      <c r="G62" s="15"/>
    </row>
    <row r="63" spans="1:7" x14ac:dyDescent="0.25">
      <c r="A63" s="12" t="s">
        <v>1415</v>
      </c>
      <c r="B63" s="30" t="s">
        <v>1416</v>
      </c>
      <c r="C63" s="30" t="s">
        <v>1310</v>
      </c>
      <c r="D63" s="13">
        <v>2417344</v>
      </c>
      <c r="E63" s="14">
        <v>2737.64</v>
      </c>
      <c r="F63" s="15">
        <v>0.01</v>
      </c>
      <c r="G63" s="15"/>
    </row>
    <row r="64" spans="1:7" x14ac:dyDescent="0.25">
      <c r="A64" s="12" t="s">
        <v>1279</v>
      </c>
      <c r="B64" s="30" t="s">
        <v>1280</v>
      </c>
      <c r="C64" s="30" t="s">
        <v>1263</v>
      </c>
      <c r="D64" s="13">
        <v>61595</v>
      </c>
      <c r="E64" s="14">
        <v>2687.64</v>
      </c>
      <c r="F64" s="15">
        <v>9.7999999999999997E-3</v>
      </c>
      <c r="G64" s="15"/>
    </row>
    <row r="65" spans="1:7" x14ac:dyDescent="0.25">
      <c r="A65" s="12" t="s">
        <v>1350</v>
      </c>
      <c r="B65" s="30" t="s">
        <v>1351</v>
      </c>
      <c r="C65" s="30" t="s">
        <v>1230</v>
      </c>
      <c r="D65" s="13">
        <v>161053</v>
      </c>
      <c r="E65" s="14">
        <v>2659.87</v>
      </c>
      <c r="F65" s="15">
        <v>9.7000000000000003E-3</v>
      </c>
      <c r="G65" s="15"/>
    </row>
    <row r="66" spans="1:7" x14ac:dyDescent="0.25">
      <c r="A66" s="12" t="s">
        <v>1798</v>
      </c>
      <c r="B66" s="30" t="s">
        <v>1799</v>
      </c>
      <c r="C66" s="30" t="s">
        <v>1442</v>
      </c>
      <c r="D66" s="13">
        <v>78321</v>
      </c>
      <c r="E66" s="14">
        <v>2641.49</v>
      </c>
      <c r="F66" s="15">
        <v>9.7000000000000003E-3</v>
      </c>
      <c r="G66" s="15"/>
    </row>
    <row r="67" spans="1:7" x14ac:dyDescent="0.25">
      <c r="A67" s="12" t="s">
        <v>1407</v>
      </c>
      <c r="B67" s="30" t="s">
        <v>1408</v>
      </c>
      <c r="C67" s="30" t="s">
        <v>1368</v>
      </c>
      <c r="D67" s="13">
        <v>188169</v>
      </c>
      <c r="E67" s="14">
        <v>2636.53</v>
      </c>
      <c r="F67" s="15">
        <v>9.5999999999999992E-3</v>
      </c>
      <c r="G67" s="15"/>
    </row>
    <row r="68" spans="1:7" x14ac:dyDescent="0.25">
      <c r="A68" s="12" t="s">
        <v>1513</v>
      </c>
      <c r="B68" s="30" t="s">
        <v>1514</v>
      </c>
      <c r="C68" s="30" t="s">
        <v>1278</v>
      </c>
      <c r="D68" s="13">
        <v>68102</v>
      </c>
      <c r="E68" s="14">
        <v>2518.11</v>
      </c>
      <c r="F68" s="15">
        <v>9.1999999999999998E-3</v>
      </c>
      <c r="G68" s="15"/>
    </row>
    <row r="69" spans="1:7" x14ac:dyDescent="0.25">
      <c r="A69" s="12" t="s">
        <v>1899</v>
      </c>
      <c r="B69" s="30" t="s">
        <v>1900</v>
      </c>
      <c r="C69" s="30" t="s">
        <v>1402</v>
      </c>
      <c r="D69" s="13">
        <v>45000</v>
      </c>
      <c r="E69" s="14">
        <v>2398.73</v>
      </c>
      <c r="F69" s="15">
        <v>8.8000000000000005E-3</v>
      </c>
      <c r="G69" s="15"/>
    </row>
    <row r="70" spans="1:7" x14ac:dyDescent="0.25">
      <c r="A70" s="12" t="s">
        <v>1804</v>
      </c>
      <c r="B70" s="30" t="s">
        <v>1805</v>
      </c>
      <c r="C70" s="30" t="s">
        <v>1213</v>
      </c>
      <c r="D70" s="13">
        <v>461925</v>
      </c>
      <c r="E70" s="14">
        <v>2331.5700000000002</v>
      </c>
      <c r="F70" s="15">
        <v>8.5000000000000006E-3</v>
      </c>
      <c r="G70" s="15"/>
    </row>
    <row r="71" spans="1:7" x14ac:dyDescent="0.25">
      <c r="A71" s="12" t="s">
        <v>1945</v>
      </c>
      <c r="B71" s="30" t="s">
        <v>1946</v>
      </c>
      <c r="C71" s="30" t="s">
        <v>1278</v>
      </c>
      <c r="D71" s="13">
        <v>202479</v>
      </c>
      <c r="E71" s="14">
        <v>2219.98</v>
      </c>
      <c r="F71" s="15">
        <v>8.0999999999999996E-3</v>
      </c>
      <c r="G71" s="15"/>
    </row>
    <row r="72" spans="1:7" x14ac:dyDescent="0.25">
      <c r="A72" s="12" t="s">
        <v>1276</v>
      </c>
      <c r="B72" s="30" t="s">
        <v>1277</v>
      </c>
      <c r="C72" s="30" t="s">
        <v>1278</v>
      </c>
      <c r="D72" s="13">
        <v>201072</v>
      </c>
      <c r="E72" s="14">
        <v>2197.21</v>
      </c>
      <c r="F72" s="15">
        <v>8.0000000000000002E-3</v>
      </c>
      <c r="G72" s="15"/>
    </row>
    <row r="73" spans="1:7" x14ac:dyDescent="0.25">
      <c r="A73" s="12" t="s">
        <v>1922</v>
      </c>
      <c r="B73" s="30" t="s">
        <v>1923</v>
      </c>
      <c r="C73" s="30" t="s">
        <v>1286</v>
      </c>
      <c r="D73" s="13">
        <v>129702</v>
      </c>
      <c r="E73" s="14">
        <v>2158.11</v>
      </c>
      <c r="F73" s="15">
        <v>7.9000000000000008E-3</v>
      </c>
      <c r="G73" s="15"/>
    </row>
    <row r="74" spans="1:7" x14ac:dyDescent="0.25">
      <c r="A74" s="12" t="s">
        <v>1483</v>
      </c>
      <c r="B74" s="30" t="s">
        <v>1484</v>
      </c>
      <c r="C74" s="30" t="s">
        <v>1227</v>
      </c>
      <c r="D74" s="13">
        <v>190570</v>
      </c>
      <c r="E74" s="14">
        <v>2134.86</v>
      </c>
      <c r="F74" s="15">
        <v>7.7999999999999996E-3</v>
      </c>
      <c r="G74" s="15"/>
    </row>
    <row r="75" spans="1:7" x14ac:dyDescent="0.25">
      <c r="A75" s="12" t="s">
        <v>1912</v>
      </c>
      <c r="B75" s="30" t="s">
        <v>1913</v>
      </c>
      <c r="C75" s="30" t="s">
        <v>1227</v>
      </c>
      <c r="D75" s="13">
        <v>138974</v>
      </c>
      <c r="E75" s="14">
        <v>2023.32</v>
      </c>
      <c r="F75" s="15">
        <v>7.4000000000000003E-3</v>
      </c>
      <c r="G75" s="15"/>
    </row>
    <row r="76" spans="1:7" x14ac:dyDescent="0.25">
      <c r="A76" s="12" t="s">
        <v>1394</v>
      </c>
      <c r="B76" s="30" t="s">
        <v>1395</v>
      </c>
      <c r="C76" s="30" t="s">
        <v>1368</v>
      </c>
      <c r="D76" s="13">
        <v>220750</v>
      </c>
      <c r="E76" s="14">
        <v>1965.34</v>
      </c>
      <c r="F76" s="15">
        <v>7.1999999999999998E-3</v>
      </c>
      <c r="G76" s="15"/>
    </row>
    <row r="77" spans="1:7" x14ac:dyDescent="0.25">
      <c r="A77" s="12" t="s">
        <v>1947</v>
      </c>
      <c r="B77" s="30" t="s">
        <v>1948</v>
      </c>
      <c r="C77" s="30" t="s">
        <v>1862</v>
      </c>
      <c r="D77" s="13">
        <v>124437</v>
      </c>
      <c r="E77" s="14">
        <v>1931.39</v>
      </c>
      <c r="F77" s="15">
        <v>7.1000000000000004E-3</v>
      </c>
      <c r="G77" s="15"/>
    </row>
    <row r="78" spans="1:7" x14ac:dyDescent="0.25">
      <c r="A78" s="12" t="s">
        <v>1430</v>
      </c>
      <c r="B78" s="30" t="s">
        <v>1431</v>
      </c>
      <c r="C78" s="30" t="s">
        <v>1326</v>
      </c>
      <c r="D78" s="13">
        <v>105405</v>
      </c>
      <c r="E78" s="14">
        <v>1929.33</v>
      </c>
      <c r="F78" s="15">
        <v>7.1000000000000004E-3</v>
      </c>
      <c r="G78" s="15"/>
    </row>
    <row r="79" spans="1:7" x14ac:dyDescent="0.25">
      <c r="A79" s="12" t="s">
        <v>1914</v>
      </c>
      <c r="B79" s="30" t="s">
        <v>1915</v>
      </c>
      <c r="C79" s="30" t="s">
        <v>1202</v>
      </c>
      <c r="D79" s="13">
        <v>304443</v>
      </c>
      <c r="E79" s="14">
        <v>1864.87</v>
      </c>
      <c r="F79" s="15">
        <v>6.7999999999999996E-3</v>
      </c>
      <c r="G79" s="15"/>
    </row>
    <row r="80" spans="1:7" x14ac:dyDescent="0.25">
      <c r="A80" s="12" t="s">
        <v>1782</v>
      </c>
      <c r="B80" s="30" t="s">
        <v>1783</v>
      </c>
      <c r="C80" s="30" t="s">
        <v>1202</v>
      </c>
      <c r="D80" s="13">
        <v>115906</v>
      </c>
      <c r="E80" s="14">
        <v>1842.67</v>
      </c>
      <c r="F80" s="15">
        <v>6.7000000000000002E-3</v>
      </c>
      <c r="G80" s="15"/>
    </row>
    <row r="81" spans="1:7" x14ac:dyDescent="0.25">
      <c r="A81" s="12" t="s">
        <v>1812</v>
      </c>
      <c r="B81" s="30" t="s">
        <v>1813</v>
      </c>
      <c r="C81" s="30" t="s">
        <v>1202</v>
      </c>
      <c r="D81" s="13">
        <v>25129</v>
      </c>
      <c r="E81" s="14">
        <v>896.51</v>
      </c>
      <c r="F81" s="15">
        <v>3.3E-3</v>
      </c>
      <c r="G81" s="15"/>
    </row>
    <row r="82" spans="1:7" x14ac:dyDescent="0.25">
      <c r="A82" s="12" t="s">
        <v>1930</v>
      </c>
      <c r="B82" s="30" t="s">
        <v>1931</v>
      </c>
      <c r="C82" s="30" t="s">
        <v>1462</v>
      </c>
      <c r="D82" s="13">
        <v>27000</v>
      </c>
      <c r="E82" s="14">
        <v>300.08</v>
      </c>
      <c r="F82" s="15">
        <v>1.1000000000000001E-3</v>
      </c>
      <c r="G82" s="15"/>
    </row>
    <row r="83" spans="1:7" x14ac:dyDescent="0.25">
      <c r="A83" s="16" t="s">
        <v>124</v>
      </c>
      <c r="B83" s="31"/>
      <c r="C83" s="31"/>
      <c r="D83" s="17"/>
      <c r="E83" s="37">
        <v>266731.19</v>
      </c>
      <c r="F83" s="38">
        <v>0.97540000000000004</v>
      </c>
      <c r="G83" s="20"/>
    </row>
    <row r="84" spans="1:7" x14ac:dyDescent="0.25">
      <c r="A84" s="16" t="s">
        <v>1525</v>
      </c>
      <c r="B84" s="30"/>
      <c r="C84" s="30"/>
      <c r="D84" s="13"/>
      <c r="E84" s="14"/>
      <c r="F84" s="15"/>
      <c r="G84" s="15"/>
    </row>
    <row r="85" spans="1:7" x14ac:dyDescent="0.25">
      <c r="A85" s="16" t="s">
        <v>124</v>
      </c>
      <c r="B85" s="30"/>
      <c r="C85" s="30"/>
      <c r="D85" s="13"/>
      <c r="E85" s="39" t="s">
        <v>118</v>
      </c>
      <c r="F85" s="40" t="s">
        <v>118</v>
      </c>
      <c r="G85" s="15"/>
    </row>
    <row r="86" spans="1:7" x14ac:dyDescent="0.25">
      <c r="A86" s="21" t="s">
        <v>157</v>
      </c>
      <c r="B86" s="32"/>
      <c r="C86" s="32"/>
      <c r="D86" s="22"/>
      <c r="E86" s="27">
        <v>266731.19</v>
      </c>
      <c r="F86" s="28">
        <v>0.97540000000000004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6" t="s">
        <v>161</v>
      </c>
      <c r="B89" s="30"/>
      <c r="C89" s="30"/>
      <c r="D89" s="13"/>
      <c r="E89" s="14"/>
      <c r="F89" s="15"/>
      <c r="G89" s="15"/>
    </row>
    <row r="90" spans="1:7" x14ac:dyDescent="0.25">
      <c r="A90" s="12" t="s">
        <v>162</v>
      </c>
      <c r="B90" s="30"/>
      <c r="C90" s="30"/>
      <c r="D90" s="13"/>
      <c r="E90" s="14">
        <v>7011.72</v>
      </c>
      <c r="F90" s="15">
        <v>2.5600000000000001E-2</v>
      </c>
      <c r="G90" s="15">
        <v>6.6865999999999995E-2</v>
      </c>
    </row>
    <row r="91" spans="1:7" x14ac:dyDescent="0.25">
      <c r="A91" s="16" t="s">
        <v>124</v>
      </c>
      <c r="B91" s="31"/>
      <c r="C91" s="31"/>
      <c r="D91" s="17"/>
      <c r="E91" s="37">
        <v>7011.72</v>
      </c>
      <c r="F91" s="38">
        <v>2.5600000000000001E-2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21" t="s">
        <v>157</v>
      </c>
      <c r="B93" s="32"/>
      <c r="C93" s="32"/>
      <c r="D93" s="22"/>
      <c r="E93" s="18">
        <v>7011.72</v>
      </c>
      <c r="F93" s="19">
        <v>2.5600000000000001E-2</v>
      </c>
      <c r="G93" s="20"/>
    </row>
    <row r="94" spans="1:7" x14ac:dyDescent="0.25">
      <c r="A94" s="12" t="s">
        <v>163</v>
      </c>
      <c r="B94" s="30"/>
      <c r="C94" s="30"/>
      <c r="D94" s="13"/>
      <c r="E94" s="14">
        <v>1.2845078999999999</v>
      </c>
      <c r="F94" s="15">
        <v>3.9999999999999998E-6</v>
      </c>
      <c r="G94" s="15"/>
    </row>
    <row r="95" spans="1:7" x14ac:dyDescent="0.25">
      <c r="A95" s="12" t="s">
        <v>164</v>
      </c>
      <c r="B95" s="30"/>
      <c r="C95" s="30"/>
      <c r="D95" s="13"/>
      <c r="E95" s="23">
        <v>-345.72450789999999</v>
      </c>
      <c r="F95" s="24">
        <v>-1.0039999999999999E-3</v>
      </c>
      <c r="G95" s="15">
        <v>6.6865999999999995E-2</v>
      </c>
    </row>
    <row r="96" spans="1:7" x14ac:dyDescent="0.25">
      <c r="A96" s="25" t="s">
        <v>165</v>
      </c>
      <c r="B96" s="33"/>
      <c r="C96" s="33"/>
      <c r="D96" s="26"/>
      <c r="E96" s="27">
        <v>273398.46999999997</v>
      </c>
      <c r="F96" s="28">
        <v>1</v>
      </c>
      <c r="G96" s="28"/>
    </row>
    <row r="101" spans="1:5" x14ac:dyDescent="0.25">
      <c r="A101" s="1" t="s">
        <v>168</v>
      </c>
    </row>
    <row r="102" spans="1:5" x14ac:dyDescent="0.25">
      <c r="A102" s="47" t="s">
        <v>169</v>
      </c>
      <c r="B102" s="34" t="s">
        <v>118</v>
      </c>
    </row>
    <row r="103" spans="1:5" x14ac:dyDescent="0.25">
      <c r="A103" t="s">
        <v>170</v>
      </c>
    </row>
    <row r="104" spans="1:5" x14ac:dyDescent="0.25">
      <c r="A104" t="s">
        <v>171</v>
      </c>
      <c r="B104" t="s">
        <v>172</v>
      </c>
      <c r="C104" t="s">
        <v>172</v>
      </c>
    </row>
    <row r="105" spans="1:5" x14ac:dyDescent="0.25">
      <c r="B105" s="48">
        <v>45289</v>
      </c>
      <c r="C105" s="48">
        <v>45322</v>
      </c>
    </row>
    <row r="106" spans="1:5" x14ac:dyDescent="0.25">
      <c r="A106" t="s">
        <v>176</v>
      </c>
      <c r="B106">
        <v>80.093000000000004</v>
      </c>
      <c r="C106">
        <v>82.277000000000001</v>
      </c>
      <c r="E106" s="2"/>
    </row>
    <row r="107" spans="1:5" x14ac:dyDescent="0.25">
      <c r="A107" t="s">
        <v>177</v>
      </c>
      <c r="B107">
        <v>31.067</v>
      </c>
      <c r="C107">
        <v>31.914000000000001</v>
      </c>
      <c r="E107" s="2"/>
    </row>
    <row r="108" spans="1:5" x14ac:dyDescent="0.25">
      <c r="A108" t="s">
        <v>650</v>
      </c>
      <c r="B108">
        <v>69.614000000000004</v>
      </c>
      <c r="C108">
        <v>71.417000000000002</v>
      </c>
      <c r="E108" s="2"/>
    </row>
    <row r="109" spans="1:5" x14ac:dyDescent="0.25">
      <c r="A109" t="s">
        <v>651</v>
      </c>
      <c r="B109">
        <v>26.55</v>
      </c>
      <c r="C109">
        <v>27.238</v>
      </c>
      <c r="E109" s="2"/>
    </row>
    <row r="110" spans="1:5" x14ac:dyDescent="0.25">
      <c r="E110" s="2"/>
    </row>
    <row r="111" spans="1:5" x14ac:dyDescent="0.25">
      <c r="A111" t="s">
        <v>187</v>
      </c>
      <c r="B111" s="34" t="s">
        <v>118</v>
      </c>
    </row>
    <row r="112" spans="1:5" x14ac:dyDescent="0.25">
      <c r="A112" t="s">
        <v>188</v>
      </c>
      <c r="B112" s="34" t="s">
        <v>118</v>
      </c>
    </row>
    <row r="113" spans="1:4" ht="30" customHeight="1" x14ac:dyDescent="0.25">
      <c r="A113" s="47" t="s">
        <v>189</v>
      </c>
      <c r="B113" s="34" t="s">
        <v>118</v>
      </c>
    </row>
    <row r="114" spans="1:4" ht="30" customHeight="1" x14ac:dyDescent="0.25">
      <c r="A114" s="47" t="s">
        <v>190</v>
      </c>
      <c r="B114" s="34" t="s">
        <v>118</v>
      </c>
    </row>
    <row r="115" spans="1:4" x14ac:dyDescent="0.25">
      <c r="A115" t="s">
        <v>1753</v>
      </c>
      <c r="B115" s="49">
        <v>0.44703100000000001</v>
      </c>
    </row>
    <row r="116" spans="1:4" ht="45" customHeight="1" x14ac:dyDescent="0.25">
      <c r="A116" s="47" t="s">
        <v>192</v>
      </c>
      <c r="B116" s="34" t="s">
        <v>118</v>
      </c>
    </row>
    <row r="117" spans="1:4" ht="30" customHeight="1" x14ac:dyDescent="0.25">
      <c r="A117" s="47" t="s">
        <v>193</v>
      </c>
      <c r="B117" s="34" t="s">
        <v>118</v>
      </c>
    </row>
    <row r="118" spans="1:4" ht="30" customHeight="1" x14ac:dyDescent="0.25">
      <c r="A118" s="47" t="s">
        <v>194</v>
      </c>
      <c r="B118" s="34" t="s">
        <v>118</v>
      </c>
    </row>
    <row r="119" spans="1:4" x14ac:dyDescent="0.25">
      <c r="A119" t="s">
        <v>195</v>
      </c>
      <c r="B119" s="34" t="s">
        <v>118</v>
      </c>
    </row>
    <row r="120" spans="1:4" x14ac:dyDescent="0.25">
      <c r="A120" t="s">
        <v>196</v>
      </c>
      <c r="B120" s="34" t="s">
        <v>118</v>
      </c>
    </row>
    <row r="122" spans="1:4" ht="69.95" customHeight="1" x14ac:dyDescent="0.25">
      <c r="A122" s="76" t="s">
        <v>206</v>
      </c>
      <c r="B122" s="76" t="s">
        <v>207</v>
      </c>
      <c r="C122" s="76" t="s">
        <v>5</v>
      </c>
      <c r="D122" s="76" t="s">
        <v>6</v>
      </c>
    </row>
    <row r="123" spans="1:4" ht="69.95" customHeight="1" x14ac:dyDescent="0.25">
      <c r="A123" s="76" t="s">
        <v>1949</v>
      </c>
      <c r="B123" s="76"/>
      <c r="C123" s="76" t="s">
        <v>58</v>
      </c>
      <c r="D12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23"/>
  <sheetViews>
    <sheetView showGridLines="0" workbookViewId="0">
      <pane ySplit="4" topLeftCell="A5" activePane="bottomLeft" state="frozen"/>
      <selection activeCell="B191" sqref="B191"/>
      <selection pane="bottomLeft" activeCell="B9" sqref="B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1950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1951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1371</v>
      </c>
      <c r="B8" s="30" t="s">
        <v>1372</v>
      </c>
      <c r="C8" s="30" t="s">
        <v>1196</v>
      </c>
      <c r="D8" s="13">
        <v>1280651</v>
      </c>
      <c r="E8" s="14">
        <v>10865.68</v>
      </c>
      <c r="F8" s="15">
        <v>3.44E-2</v>
      </c>
      <c r="G8" s="15"/>
    </row>
    <row r="9" spans="1:8" x14ac:dyDescent="0.25">
      <c r="A9" s="12" t="s">
        <v>1893</v>
      </c>
      <c r="B9" s="30" t="s">
        <v>1894</v>
      </c>
      <c r="C9" s="30" t="s">
        <v>1227</v>
      </c>
      <c r="D9" s="13">
        <v>508210</v>
      </c>
      <c r="E9" s="14">
        <v>8558</v>
      </c>
      <c r="F9" s="15">
        <v>2.7099999999999999E-2</v>
      </c>
      <c r="G9" s="15"/>
    </row>
    <row r="10" spans="1:8" x14ac:dyDescent="0.25">
      <c r="A10" s="12" t="s">
        <v>1887</v>
      </c>
      <c r="B10" s="30" t="s">
        <v>1888</v>
      </c>
      <c r="C10" s="30" t="s">
        <v>1326</v>
      </c>
      <c r="D10" s="13">
        <v>267561</v>
      </c>
      <c r="E10" s="14">
        <v>8543.49</v>
      </c>
      <c r="F10" s="15">
        <v>2.7099999999999999E-2</v>
      </c>
      <c r="G10" s="15"/>
    </row>
    <row r="11" spans="1:8" x14ac:dyDescent="0.25">
      <c r="A11" s="12" t="s">
        <v>1816</v>
      </c>
      <c r="B11" s="30" t="s">
        <v>1817</v>
      </c>
      <c r="C11" s="30" t="s">
        <v>1196</v>
      </c>
      <c r="D11" s="13">
        <v>85401</v>
      </c>
      <c r="E11" s="14">
        <v>7133.67</v>
      </c>
      <c r="F11" s="15">
        <v>2.2599999999999999E-2</v>
      </c>
      <c r="G11" s="15"/>
    </row>
    <row r="12" spans="1:8" x14ac:dyDescent="0.25">
      <c r="A12" s="12" t="s">
        <v>1924</v>
      </c>
      <c r="B12" s="30" t="s">
        <v>1925</v>
      </c>
      <c r="C12" s="30" t="s">
        <v>1227</v>
      </c>
      <c r="D12" s="13">
        <v>324945</v>
      </c>
      <c r="E12" s="14">
        <v>7065.12</v>
      </c>
      <c r="F12" s="15">
        <v>2.24E-2</v>
      </c>
      <c r="G12" s="15"/>
    </row>
    <row r="13" spans="1:8" x14ac:dyDescent="0.25">
      <c r="A13" s="12" t="s">
        <v>1800</v>
      </c>
      <c r="B13" s="30" t="s">
        <v>1801</v>
      </c>
      <c r="C13" s="30" t="s">
        <v>1222</v>
      </c>
      <c r="D13" s="13">
        <v>813196</v>
      </c>
      <c r="E13" s="14">
        <v>6761.72</v>
      </c>
      <c r="F13" s="15">
        <v>2.1399999999999999E-2</v>
      </c>
      <c r="G13" s="15"/>
    </row>
    <row r="14" spans="1:8" x14ac:dyDescent="0.25">
      <c r="A14" s="12" t="s">
        <v>1786</v>
      </c>
      <c r="B14" s="30" t="s">
        <v>1787</v>
      </c>
      <c r="C14" s="30" t="s">
        <v>1310</v>
      </c>
      <c r="D14" s="13">
        <v>973695</v>
      </c>
      <c r="E14" s="14">
        <v>6719.47</v>
      </c>
      <c r="F14" s="15">
        <v>2.1299999999999999E-2</v>
      </c>
      <c r="G14" s="15"/>
    </row>
    <row r="15" spans="1:8" x14ac:dyDescent="0.25">
      <c r="A15" s="12" t="s">
        <v>1897</v>
      </c>
      <c r="B15" s="30" t="s">
        <v>1898</v>
      </c>
      <c r="C15" s="30" t="s">
        <v>1161</v>
      </c>
      <c r="D15" s="13">
        <v>3113976</v>
      </c>
      <c r="E15" s="14">
        <v>6176.57</v>
      </c>
      <c r="F15" s="15">
        <v>1.9599999999999999E-2</v>
      </c>
      <c r="G15" s="15"/>
    </row>
    <row r="16" spans="1:8" x14ac:dyDescent="0.25">
      <c r="A16" s="12" t="s">
        <v>1767</v>
      </c>
      <c r="B16" s="30" t="s">
        <v>1768</v>
      </c>
      <c r="C16" s="30" t="s">
        <v>1161</v>
      </c>
      <c r="D16" s="13">
        <v>1235969</v>
      </c>
      <c r="E16" s="14">
        <v>6165.63</v>
      </c>
      <c r="F16" s="15">
        <v>1.95E-2</v>
      </c>
      <c r="G16" s="15"/>
    </row>
    <row r="17" spans="1:7" x14ac:dyDescent="0.25">
      <c r="A17" s="12" t="s">
        <v>1759</v>
      </c>
      <c r="B17" s="30" t="s">
        <v>1760</v>
      </c>
      <c r="C17" s="30" t="s">
        <v>1210</v>
      </c>
      <c r="D17" s="13">
        <v>600138</v>
      </c>
      <c r="E17" s="14">
        <v>6152.91</v>
      </c>
      <c r="F17" s="15">
        <v>1.95E-2</v>
      </c>
      <c r="G17" s="15"/>
    </row>
    <row r="18" spans="1:7" x14ac:dyDescent="0.25">
      <c r="A18" s="12" t="s">
        <v>1907</v>
      </c>
      <c r="B18" s="30" t="s">
        <v>1908</v>
      </c>
      <c r="C18" s="30" t="s">
        <v>1326</v>
      </c>
      <c r="D18" s="13">
        <v>401298</v>
      </c>
      <c r="E18" s="14">
        <v>6032.91</v>
      </c>
      <c r="F18" s="15">
        <v>1.9099999999999999E-2</v>
      </c>
      <c r="G18" s="15"/>
    </row>
    <row r="19" spans="1:7" x14ac:dyDescent="0.25">
      <c r="A19" s="12" t="s">
        <v>1939</v>
      </c>
      <c r="B19" s="30" t="s">
        <v>1940</v>
      </c>
      <c r="C19" s="30" t="s">
        <v>1278</v>
      </c>
      <c r="D19" s="13">
        <v>762843</v>
      </c>
      <c r="E19" s="14">
        <v>5989.46</v>
      </c>
      <c r="F19" s="15">
        <v>1.9E-2</v>
      </c>
      <c r="G19" s="15"/>
    </row>
    <row r="20" spans="1:7" x14ac:dyDescent="0.25">
      <c r="A20" s="12" t="s">
        <v>1895</v>
      </c>
      <c r="B20" s="30" t="s">
        <v>1896</v>
      </c>
      <c r="C20" s="30" t="s">
        <v>1178</v>
      </c>
      <c r="D20" s="13">
        <v>333668</v>
      </c>
      <c r="E20" s="14">
        <v>5695.88</v>
      </c>
      <c r="F20" s="15">
        <v>1.7999999999999999E-2</v>
      </c>
      <c r="G20" s="15"/>
    </row>
    <row r="21" spans="1:7" x14ac:dyDescent="0.25">
      <c r="A21" s="12" t="s">
        <v>1952</v>
      </c>
      <c r="B21" s="30" t="s">
        <v>1953</v>
      </c>
      <c r="C21" s="30" t="s">
        <v>1307</v>
      </c>
      <c r="D21" s="13">
        <v>261178</v>
      </c>
      <c r="E21" s="14">
        <v>5579.02</v>
      </c>
      <c r="F21" s="15">
        <v>1.77E-2</v>
      </c>
      <c r="G21" s="15"/>
    </row>
    <row r="22" spans="1:7" x14ac:dyDescent="0.25">
      <c r="A22" s="12" t="s">
        <v>1360</v>
      </c>
      <c r="B22" s="30" t="s">
        <v>1361</v>
      </c>
      <c r="C22" s="30" t="s">
        <v>1202</v>
      </c>
      <c r="D22" s="13">
        <v>674013</v>
      </c>
      <c r="E22" s="14">
        <v>5233.04</v>
      </c>
      <c r="F22" s="15">
        <v>1.66E-2</v>
      </c>
      <c r="G22" s="15"/>
    </row>
    <row r="23" spans="1:7" x14ac:dyDescent="0.25">
      <c r="A23" s="12" t="s">
        <v>1236</v>
      </c>
      <c r="B23" s="30" t="s">
        <v>1237</v>
      </c>
      <c r="C23" s="30" t="s">
        <v>1161</v>
      </c>
      <c r="D23" s="13">
        <v>3541593</v>
      </c>
      <c r="E23" s="14">
        <v>5216.7700000000004</v>
      </c>
      <c r="F23" s="15">
        <v>1.6500000000000001E-2</v>
      </c>
      <c r="G23" s="15"/>
    </row>
    <row r="24" spans="1:7" x14ac:dyDescent="0.25">
      <c r="A24" s="12" t="s">
        <v>1891</v>
      </c>
      <c r="B24" s="30" t="s">
        <v>1892</v>
      </c>
      <c r="C24" s="30" t="s">
        <v>1319</v>
      </c>
      <c r="D24" s="13">
        <v>879368</v>
      </c>
      <c r="E24" s="14">
        <v>5203.22</v>
      </c>
      <c r="F24" s="15">
        <v>1.6500000000000001E-2</v>
      </c>
      <c r="G24" s="15"/>
    </row>
    <row r="25" spans="1:7" x14ac:dyDescent="0.25">
      <c r="A25" s="12" t="s">
        <v>1954</v>
      </c>
      <c r="B25" s="30" t="s">
        <v>1955</v>
      </c>
      <c r="C25" s="30" t="s">
        <v>1161</v>
      </c>
      <c r="D25" s="13">
        <v>4819435</v>
      </c>
      <c r="E25" s="14">
        <v>5000.16</v>
      </c>
      <c r="F25" s="15">
        <v>1.5800000000000002E-2</v>
      </c>
      <c r="G25" s="15"/>
    </row>
    <row r="26" spans="1:7" x14ac:dyDescent="0.25">
      <c r="A26" s="12" t="s">
        <v>1956</v>
      </c>
      <c r="B26" s="30" t="s">
        <v>1957</v>
      </c>
      <c r="C26" s="30" t="s">
        <v>1402</v>
      </c>
      <c r="D26" s="13">
        <v>1044979</v>
      </c>
      <c r="E26" s="14">
        <v>4781.82</v>
      </c>
      <c r="F26" s="15">
        <v>1.5100000000000001E-2</v>
      </c>
      <c r="G26" s="15"/>
    </row>
    <row r="27" spans="1:7" x14ac:dyDescent="0.25">
      <c r="A27" s="12" t="s">
        <v>1868</v>
      </c>
      <c r="B27" s="30" t="s">
        <v>1869</v>
      </c>
      <c r="C27" s="30" t="s">
        <v>1210</v>
      </c>
      <c r="D27" s="13">
        <v>194245</v>
      </c>
      <c r="E27" s="14">
        <v>4708.1099999999997</v>
      </c>
      <c r="F27" s="15">
        <v>1.49E-2</v>
      </c>
      <c r="G27" s="15"/>
    </row>
    <row r="28" spans="1:7" x14ac:dyDescent="0.25">
      <c r="A28" s="12" t="s">
        <v>1276</v>
      </c>
      <c r="B28" s="30" t="s">
        <v>1277</v>
      </c>
      <c r="C28" s="30" t="s">
        <v>1278</v>
      </c>
      <c r="D28" s="13">
        <v>426162</v>
      </c>
      <c r="E28" s="14">
        <v>4656.8900000000003</v>
      </c>
      <c r="F28" s="15">
        <v>1.4800000000000001E-2</v>
      </c>
      <c r="G28" s="15"/>
    </row>
    <row r="29" spans="1:7" x14ac:dyDescent="0.25">
      <c r="A29" s="12" t="s">
        <v>1958</v>
      </c>
      <c r="B29" s="30" t="s">
        <v>1959</v>
      </c>
      <c r="C29" s="30" t="s">
        <v>1402</v>
      </c>
      <c r="D29" s="13">
        <v>540851</v>
      </c>
      <c r="E29" s="14">
        <v>4649.16</v>
      </c>
      <c r="F29" s="15">
        <v>1.47E-2</v>
      </c>
      <c r="G29" s="15"/>
    </row>
    <row r="30" spans="1:7" x14ac:dyDescent="0.25">
      <c r="A30" s="12" t="s">
        <v>1960</v>
      </c>
      <c r="B30" s="30" t="s">
        <v>1961</v>
      </c>
      <c r="C30" s="30" t="s">
        <v>1301</v>
      </c>
      <c r="D30" s="13">
        <v>886594</v>
      </c>
      <c r="E30" s="14">
        <v>4627.13</v>
      </c>
      <c r="F30" s="15">
        <v>1.47E-2</v>
      </c>
      <c r="G30" s="15"/>
    </row>
    <row r="31" spans="1:7" x14ac:dyDescent="0.25">
      <c r="A31" s="12" t="s">
        <v>1962</v>
      </c>
      <c r="B31" s="30" t="s">
        <v>1963</v>
      </c>
      <c r="C31" s="30" t="s">
        <v>1326</v>
      </c>
      <c r="D31" s="13">
        <v>127658</v>
      </c>
      <c r="E31" s="14">
        <v>4563.07</v>
      </c>
      <c r="F31" s="15">
        <v>1.4500000000000001E-2</v>
      </c>
      <c r="G31" s="15"/>
    </row>
    <row r="32" spans="1:7" x14ac:dyDescent="0.25">
      <c r="A32" s="12" t="s">
        <v>1964</v>
      </c>
      <c r="B32" s="30" t="s">
        <v>1965</v>
      </c>
      <c r="C32" s="30" t="s">
        <v>1263</v>
      </c>
      <c r="D32" s="13">
        <v>474450</v>
      </c>
      <c r="E32" s="14">
        <v>4440.1400000000003</v>
      </c>
      <c r="F32" s="15">
        <v>1.41E-2</v>
      </c>
      <c r="G32" s="15"/>
    </row>
    <row r="33" spans="1:7" x14ac:dyDescent="0.25">
      <c r="A33" s="12" t="s">
        <v>1918</v>
      </c>
      <c r="B33" s="30" t="s">
        <v>1919</v>
      </c>
      <c r="C33" s="30" t="s">
        <v>1202</v>
      </c>
      <c r="D33" s="13">
        <v>449528</v>
      </c>
      <c r="E33" s="14">
        <v>4426.5</v>
      </c>
      <c r="F33" s="15">
        <v>1.4E-2</v>
      </c>
      <c r="G33" s="15"/>
    </row>
    <row r="34" spans="1:7" x14ac:dyDescent="0.25">
      <c r="A34" s="12" t="s">
        <v>1922</v>
      </c>
      <c r="B34" s="30" t="s">
        <v>1923</v>
      </c>
      <c r="C34" s="30" t="s">
        <v>1286</v>
      </c>
      <c r="D34" s="13">
        <v>262261</v>
      </c>
      <c r="E34" s="14">
        <v>4363.76</v>
      </c>
      <c r="F34" s="15">
        <v>1.38E-2</v>
      </c>
      <c r="G34" s="15"/>
    </row>
    <row r="35" spans="1:7" x14ac:dyDescent="0.25">
      <c r="A35" s="12" t="s">
        <v>1905</v>
      </c>
      <c r="B35" s="30" t="s">
        <v>1906</v>
      </c>
      <c r="C35" s="30" t="s">
        <v>1202</v>
      </c>
      <c r="D35" s="13">
        <v>415729</v>
      </c>
      <c r="E35" s="14">
        <v>4348.9399999999996</v>
      </c>
      <c r="F35" s="15">
        <v>1.38E-2</v>
      </c>
      <c r="G35" s="15"/>
    </row>
    <row r="36" spans="1:7" x14ac:dyDescent="0.25">
      <c r="A36" s="12" t="s">
        <v>1966</v>
      </c>
      <c r="B36" s="30" t="s">
        <v>1967</v>
      </c>
      <c r="C36" s="30" t="s">
        <v>1252</v>
      </c>
      <c r="D36" s="13">
        <v>440917</v>
      </c>
      <c r="E36" s="14">
        <v>4307.76</v>
      </c>
      <c r="F36" s="15">
        <v>1.3599999999999999E-2</v>
      </c>
      <c r="G36" s="15"/>
    </row>
    <row r="37" spans="1:7" x14ac:dyDescent="0.25">
      <c r="A37" s="12" t="s">
        <v>1968</v>
      </c>
      <c r="B37" s="30" t="s">
        <v>1969</v>
      </c>
      <c r="C37" s="30" t="s">
        <v>1326</v>
      </c>
      <c r="D37" s="13">
        <v>634027</v>
      </c>
      <c r="E37" s="14">
        <v>4285.07</v>
      </c>
      <c r="F37" s="15">
        <v>1.3599999999999999E-2</v>
      </c>
      <c r="G37" s="15"/>
    </row>
    <row r="38" spans="1:7" x14ac:dyDescent="0.25">
      <c r="A38" s="12" t="s">
        <v>1889</v>
      </c>
      <c r="B38" s="30" t="s">
        <v>1890</v>
      </c>
      <c r="C38" s="30" t="s">
        <v>1278</v>
      </c>
      <c r="D38" s="13">
        <v>90785</v>
      </c>
      <c r="E38" s="14">
        <v>4028.18</v>
      </c>
      <c r="F38" s="15">
        <v>1.2800000000000001E-2</v>
      </c>
      <c r="G38" s="15"/>
    </row>
    <row r="39" spans="1:7" x14ac:dyDescent="0.25">
      <c r="A39" s="12" t="s">
        <v>1315</v>
      </c>
      <c r="B39" s="30" t="s">
        <v>1316</v>
      </c>
      <c r="C39" s="30" t="s">
        <v>1278</v>
      </c>
      <c r="D39" s="13">
        <v>66682</v>
      </c>
      <c r="E39" s="14">
        <v>3994.99</v>
      </c>
      <c r="F39" s="15">
        <v>1.2699999999999999E-2</v>
      </c>
      <c r="G39" s="15"/>
    </row>
    <row r="40" spans="1:7" x14ac:dyDescent="0.25">
      <c r="A40" s="12" t="s">
        <v>1970</v>
      </c>
      <c r="B40" s="30" t="s">
        <v>1971</v>
      </c>
      <c r="C40" s="30" t="s">
        <v>1196</v>
      </c>
      <c r="D40" s="13">
        <v>500588</v>
      </c>
      <c r="E40" s="14">
        <v>3990.69</v>
      </c>
      <c r="F40" s="15">
        <v>1.26E-2</v>
      </c>
      <c r="G40" s="15"/>
    </row>
    <row r="41" spans="1:7" x14ac:dyDescent="0.25">
      <c r="A41" s="12" t="s">
        <v>1926</v>
      </c>
      <c r="B41" s="30" t="s">
        <v>1927</v>
      </c>
      <c r="C41" s="30" t="s">
        <v>1170</v>
      </c>
      <c r="D41" s="13">
        <v>602415</v>
      </c>
      <c r="E41" s="14">
        <v>3961.78</v>
      </c>
      <c r="F41" s="15">
        <v>1.26E-2</v>
      </c>
      <c r="G41" s="15"/>
    </row>
    <row r="42" spans="1:7" x14ac:dyDescent="0.25">
      <c r="A42" s="12" t="s">
        <v>1912</v>
      </c>
      <c r="B42" s="30" t="s">
        <v>1913</v>
      </c>
      <c r="C42" s="30" t="s">
        <v>1227</v>
      </c>
      <c r="D42" s="13">
        <v>264705</v>
      </c>
      <c r="E42" s="14">
        <v>3853.84</v>
      </c>
      <c r="F42" s="15">
        <v>1.2200000000000001E-2</v>
      </c>
      <c r="G42" s="15"/>
    </row>
    <row r="43" spans="1:7" x14ac:dyDescent="0.25">
      <c r="A43" s="12" t="s">
        <v>1810</v>
      </c>
      <c r="B43" s="30" t="s">
        <v>1811</v>
      </c>
      <c r="C43" s="30" t="s">
        <v>1170</v>
      </c>
      <c r="D43" s="13">
        <v>696041</v>
      </c>
      <c r="E43" s="14">
        <v>3800.04</v>
      </c>
      <c r="F43" s="15">
        <v>1.2E-2</v>
      </c>
      <c r="G43" s="15"/>
    </row>
    <row r="44" spans="1:7" x14ac:dyDescent="0.25">
      <c r="A44" s="12" t="s">
        <v>1899</v>
      </c>
      <c r="B44" s="30" t="s">
        <v>1900</v>
      </c>
      <c r="C44" s="30" t="s">
        <v>1402</v>
      </c>
      <c r="D44" s="13">
        <v>70532</v>
      </c>
      <c r="E44" s="14">
        <v>3759.71</v>
      </c>
      <c r="F44" s="15">
        <v>1.1900000000000001E-2</v>
      </c>
      <c r="G44" s="15"/>
    </row>
    <row r="45" spans="1:7" x14ac:dyDescent="0.25">
      <c r="A45" s="12" t="s">
        <v>1291</v>
      </c>
      <c r="B45" s="30" t="s">
        <v>1292</v>
      </c>
      <c r="C45" s="30" t="s">
        <v>1263</v>
      </c>
      <c r="D45" s="13">
        <v>162585</v>
      </c>
      <c r="E45" s="14">
        <v>3706.61</v>
      </c>
      <c r="F45" s="15">
        <v>1.17E-2</v>
      </c>
      <c r="G45" s="15"/>
    </row>
    <row r="46" spans="1:7" x14ac:dyDescent="0.25">
      <c r="A46" s="12" t="s">
        <v>1972</v>
      </c>
      <c r="B46" s="30" t="s">
        <v>1973</v>
      </c>
      <c r="C46" s="30" t="s">
        <v>1326</v>
      </c>
      <c r="D46" s="13">
        <v>436998</v>
      </c>
      <c r="E46" s="14">
        <v>3699.63</v>
      </c>
      <c r="F46" s="15">
        <v>1.17E-2</v>
      </c>
      <c r="G46" s="15"/>
    </row>
    <row r="47" spans="1:7" x14ac:dyDescent="0.25">
      <c r="A47" s="12" t="s">
        <v>1505</v>
      </c>
      <c r="B47" s="30" t="s">
        <v>1506</v>
      </c>
      <c r="C47" s="30" t="s">
        <v>1337</v>
      </c>
      <c r="D47" s="13">
        <v>107850</v>
      </c>
      <c r="E47" s="14">
        <v>3685.77</v>
      </c>
      <c r="F47" s="15">
        <v>1.17E-2</v>
      </c>
      <c r="G47" s="15"/>
    </row>
    <row r="48" spans="1:7" x14ac:dyDescent="0.25">
      <c r="A48" s="12" t="s">
        <v>1974</v>
      </c>
      <c r="B48" s="30" t="s">
        <v>1975</v>
      </c>
      <c r="C48" s="30" t="s">
        <v>1170</v>
      </c>
      <c r="D48" s="13">
        <v>45611</v>
      </c>
      <c r="E48" s="14">
        <v>3673.65</v>
      </c>
      <c r="F48" s="15">
        <v>1.1599999999999999E-2</v>
      </c>
      <c r="G48" s="15"/>
    </row>
    <row r="49" spans="1:7" x14ac:dyDescent="0.25">
      <c r="A49" s="12" t="s">
        <v>1976</v>
      </c>
      <c r="B49" s="30" t="s">
        <v>1977</v>
      </c>
      <c r="C49" s="30" t="s">
        <v>1978</v>
      </c>
      <c r="D49" s="13">
        <v>124730</v>
      </c>
      <c r="E49" s="14">
        <v>3575.51</v>
      </c>
      <c r="F49" s="15">
        <v>1.1299999999999999E-2</v>
      </c>
      <c r="G49" s="15"/>
    </row>
    <row r="50" spans="1:7" x14ac:dyDescent="0.25">
      <c r="A50" s="12" t="s">
        <v>1784</v>
      </c>
      <c r="B50" s="30" t="s">
        <v>1785</v>
      </c>
      <c r="C50" s="30" t="s">
        <v>1202</v>
      </c>
      <c r="D50" s="13">
        <v>300592</v>
      </c>
      <c r="E50" s="14">
        <v>3546.23</v>
      </c>
      <c r="F50" s="15">
        <v>1.12E-2</v>
      </c>
      <c r="G50" s="15"/>
    </row>
    <row r="51" spans="1:7" x14ac:dyDescent="0.25">
      <c r="A51" s="12" t="s">
        <v>1479</v>
      </c>
      <c r="B51" s="30" t="s">
        <v>1480</v>
      </c>
      <c r="C51" s="30" t="s">
        <v>1307</v>
      </c>
      <c r="D51" s="13">
        <v>469146</v>
      </c>
      <c r="E51" s="14">
        <v>3520.94</v>
      </c>
      <c r="F51" s="15">
        <v>1.12E-2</v>
      </c>
      <c r="G51" s="15"/>
    </row>
    <row r="52" spans="1:7" x14ac:dyDescent="0.25">
      <c r="A52" s="12" t="s">
        <v>1979</v>
      </c>
      <c r="B52" s="30" t="s">
        <v>1980</v>
      </c>
      <c r="C52" s="30" t="s">
        <v>1445</v>
      </c>
      <c r="D52" s="13">
        <v>444660</v>
      </c>
      <c r="E52" s="14">
        <v>3513.48</v>
      </c>
      <c r="F52" s="15">
        <v>1.11E-2</v>
      </c>
      <c r="G52" s="15"/>
    </row>
    <row r="53" spans="1:7" x14ac:dyDescent="0.25">
      <c r="A53" s="12" t="s">
        <v>1943</v>
      </c>
      <c r="B53" s="30" t="s">
        <v>1944</v>
      </c>
      <c r="C53" s="30" t="s">
        <v>1307</v>
      </c>
      <c r="D53" s="13">
        <v>797685</v>
      </c>
      <c r="E53" s="14">
        <v>3445.2</v>
      </c>
      <c r="F53" s="15">
        <v>1.09E-2</v>
      </c>
      <c r="G53" s="15"/>
    </row>
    <row r="54" spans="1:7" x14ac:dyDescent="0.25">
      <c r="A54" s="12" t="s">
        <v>1981</v>
      </c>
      <c r="B54" s="30" t="s">
        <v>1982</v>
      </c>
      <c r="C54" s="30" t="s">
        <v>1337</v>
      </c>
      <c r="D54" s="13">
        <v>779376</v>
      </c>
      <c r="E54" s="14">
        <v>3412.11</v>
      </c>
      <c r="F54" s="15">
        <v>1.0800000000000001E-2</v>
      </c>
      <c r="G54" s="15"/>
    </row>
    <row r="55" spans="1:7" x14ac:dyDescent="0.25">
      <c r="A55" s="12" t="s">
        <v>1947</v>
      </c>
      <c r="B55" s="30" t="s">
        <v>1948</v>
      </c>
      <c r="C55" s="30" t="s">
        <v>1862</v>
      </c>
      <c r="D55" s="13">
        <v>219005</v>
      </c>
      <c r="E55" s="14">
        <v>3399.18</v>
      </c>
      <c r="F55" s="15">
        <v>1.0800000000000001E-2</v>
      </c>
      <c r="G55" s="15"/>
    </row>
    <row r="56" spans="1:7" x14ac:dyDescent="0.25">
      <c r="A56" s="12" t="s">
        <v>1983</v>
      </c>
      <c r="B56" s="30" t="s">
        <v>1984</v>
      </c>
      <c r="C56" s="30" t="s">
        <v>1985</v>
      </c>
      <c r="D56" s="13">
        <v>421488</v>
      </c>
      <c r="E56" s="14">
        <v>3310.58</v>
      </c>
      <c r="F56" s="15">
        <v>1.0500000000000001E-2</v>
      </c>
      <c r="G56" s="15"/>
    </row>
    <row r="57" spans="1:7" x14ac:dyDescent="0.25">
      <c r="A57" s="12" t="s">
        <v>1986</v>
      </c>
      <c r="B57" s="30" t="s">
        <v>1987</v>
      </c>
      <c r="C57" s="30" t="s">
        <v>1301</v>
      </c>
      <c r="D57" s="13">
        <v>150957</v>
      </c>
      <c r="E57" s="14">
        <v>3288.67</v>
      </c>
      <c r="F57" s="15">
        <v>1.04E-2</v>
      </c>
      <c r="G57" s="15"/>
    </row>
    <row r="58" spans="1:7" x14ac:dyDescent="0.25">
      <c r="A58" s="12" t="s">
        <v>1988</v>
      </c>
      <c r="B58" s="30" t="s">
        <v>1989</v>
      </c>
      <c r="C58" s="30" t="s">
        <v>1227</v>
      </c>
      <c r="D58" s="13">
        <v>473875</v>
      </c>
      <c r="E58" s="14">
        <v>3188.23</v>
      </c>
      <c r="F58" s="15">
        <v>1.01E-2</v>
      </c>
      <c r="G58" s="15"/>
    </row>
    <row r="59" spans="1:7" x14ac:dyDescent="0.25">
      <c r="A59" s="12" t="s">
        <v>1990</v>
      </c>
      <c r="B59" s="30" t="s">
        <v>1991</v>
      </c>
      <c r="C59" s="30" t="s">
        <v>1283</v>
      </c>
      <c r="D59" s="13">
        <v>94728</v>
      </c>
      <c r="E59" s="14">
        <v>3112.15</v>
      </c>
      <c r="F59" s="15">
        <v>9.9000000000000008E-3</v>
      </c>
      <c r="G59" s="15"/>
    </row>
    <row r="60" spans="1:7" x14ac:dyDescent="0.25">
      <c r="A60" s="12" t="s">
        <v>1992</v>
      </c>
      <c r="B60" s="30" t="s">
        <v>1993</v>
      </c>
      <c r="C60" s="30" t="s">
        <v>1310</v>
      </c>
      <c r="D60" s="13">
        <v>129483</v>
      </c>
      <c r="E60" s="14">
        <v>3106.3</v>
      </c>
      <c r="F60" s="15">
        <v>9.7999999999999997E-3</v>
      </c>
      <c r="G60" s="15"/>
    </row>
    <row r="61" spans="1:7" x14ac:dyDescent="0.25">
      <c r="A61" s="12" t="s">
        <v>1338</v>
      </c>
      <c r="B61" s="30" t="s">
        <v>1339</v>
      </c>
      <c r="C61" s="30" t="s">
        <v>1161</v>
      </c>
      <c r="D61" s="13">
        <v>2111279</v>
      </c>
      <c r="E61" s="14">
        <v>3059.24</v>
      </c>
      <c r="F61" s="15">
        <v>9.7000000000000003E-3</v>
      </c>
      <c r="G61" s="15"/>
    </row>
    <row r="62" spans="1:7" x14ac:dyDescent="0.25">
      <c r="A62" s="12" t="s">
        <v>1994</v>
      </c>
      <c r="B62" s="30" t="s">
        <v>1995</v>
      </c>
      <c r="C62" s="30" t="s">
        <v>1278</v>
      </c>
      <c r="D62" s="13">
        <v>36835</v>
      </c>
      <c r="E62" s="14">
        <v>3040.25</v>
      </c>
      <c r="F62" s="15">
        <v>9.5999999999999992E-3</v>
      </c>
      <c r="G62" s="15"/>
    </row>
    <row r="63" spans="1:7" x14ac:dyDescent="0.25">
      <c r="A63" s="12" t="s">
        <v>1996</v>
      </c>
      <c r="B63" s="30" t="s">
        <v>1997</v>
      </c>
      <c r="C63" s="30" t="s">
        <v>1310</v>
      </c>
      <c r="D63" s="13">
        <v>731976</v>
      </c>
      <c r="E63" s="14">
        <v>3019.4</v>
      </c>
      <c r="F63" s="15">
        <v>9.5999999999999992E-3</v>
      </c>
      <c r="G63" s="15"/>
    </row>
    <row r="64" spans="1:7" x14ac:dyDescent="0.25">
      <c r="A64" s="12" t="s">
        <v>1998</v>
      </c>
      <c r="B64" s="30" t="s">
        <v>1999</v>
      </c>
      <c r="C64" s="30" t="s">
        <v>1375</v>
      </c>
      <c r="D64" s="13">
        <v>601101</v>
      </c>
      <c r="E64" s="14">
        <v>3004.6</v>
      </c>
      <c r="F64" s="15">
        <v>9.4999999999999998E-3</v>
      </c>
      <c r="G64" s="15"/>
    </row>
    <row r="65" spans="1:7" x14ac:dyDescent="0.25">
      <c r="A65" s="12" t="s">
        <v>1945</v>
      </c>
      <c r="B65" s="30" t="s">
        <v>1946</v>
      </c>
      <c r="C65" s="30" t="s">
        <v>1278</v>
      </c>
      <c r="D65" s="13">
        <v>273107</v>
      </c>
      <c r="E65" s="14">
        <v>2994.35</v>
      </c>
      <c r="F65" s="15">
        <v>9.4999999999999998E-3</v>
      </c>
      <c r="G65" s="15"/>
    </row>
    <row r="66" spans="1:7" x14ac:dyDescent="0.25">
      <c r="A66" s="12" t="s">
        <v>2000</v>
      </c>
      <c r="B66" s="30" t="s">
        <v>2001</v>
      </c>
      <c r="C66" s="30" t="s">
        <v>1445</v>
      </c>
      <c r="D66" s="13">
        <v>86303</v>
      </c>
      <c r="E66" s="14">
        <v>2991.95</v>
      </c>
      <c r="F66" s="15">
        <v>9.4999999999999998E-3</v>
      </c>
      <c r="G66" s="15"/>
    </row>
    <row r="67" spans="1:7" x14ac:dyDescent="0.25">
      <c r="A67" s="12" t="s">
        <v>1322</v>
      </c>
      <c r="B67" s="30" t="s">
        <v>1323</v>
      </c>
      <c r="C67" s="30" t="s">
        <v>1283</v>
      </c>
      <c r="D67" s="13">
        <v>86415</v>
      </c>
      <c r="E67" s="14">
        <v>2950.25</v>
      </c>
      <c r="F67" s="15">
        <v>9.2999999999999992E-3</v>
      </c>
      <c r="G67" s="15"/>
    </row>
    <row r="68" spans="1:7" x14ac:dyDescent="0.25">
      <c r="A68" s="12" t="s">
        <v>2002</v>
      </c>
      <c r="B68" s="30" t="s">
        <v>2003</v>
      </c>
      <c r="C68" s="30" t="s">
        <v>1310</v>
      </c>
      <c r="D68" s="13">
        <v>2463529</v>
      </c>
      <c r="E68" s="14">
        <v>2919.28</v>
      </c>
      <c r="F68" s="15">
        <v>9.1999999999999998E-3</v>
      </c>
      <c r="G68" s="15"/>
    </row>
    <row r="69" spans="1:7" x14ac:dyDescent="0.25">
      <c r="A69" s="12" t="s">
        <v>2004</v>
      </c>
      <c r="B69" s="30" t="s">
        <v>2005</v>
      </c>
      <c r="C69" s="30" t="s">
        <v>1326</v>
      </c>
      <c r="D69" s="13">
        <v>394631</v>
      </c>
      <c r="E69" s="14">
        <v>2860.48</v>
      </c>
      <c r="F69" s="15">
        <v>9.1000000000000004E-3</v>
      </c>
      <c r="G69" s="15"/>
    </row>
    <row r="70" spans="1:7" x14ac:dyDescent="0.25">
      <c r="A70" s="12" t="s">
        <v>2006</v>
      </c>
      <c r="B70" s="30" t="s">
        <v>2007</v>
      </c>
      <c r="C70" s="30" t="s">
        <v>1402</v>
      </c>
      <c r="D70" s="13">
        <v>955202</v>
      </c>
      <c r="E70" s="14">
        <v>2642.09</v>
      </c>
      <c r="F70" s="15">
        <v>8.3999999999999995E-3</v>
      </c>
      <c r="G70" s="15"/>
    </row>
    <row r="71" spans="1:7" x14ac:dyDescent="0.25">
      <c r="A71" s="12" t="s">
        <v>1806</v>
      </c>
      <c r="B71" s="30" t="s">
        <v>1807</v>
      </c>
      <c r="C71" s="30" t="s">
        <v>1307</v>
      </c>
      <c r="D71" s="13">
        <v>330514</v>
      </c>
      <c r="E71" s="14">
        <v>2580.65</v>
      </c>
      <c r="F71" s="15">
        <v>8.2000000000000007E-3</v>
      </c>
      <c r="G71" s="15"/>
    </row>
    <row r="72" spans="1:7" x14ac:dyDescent="0.25">
      <c r="A72" s="12" t="s">
        <v>1394</v>
      </c>
      <c r="B72" s="30" t="s">
        <v>1395</v>
      </c>
      <c r="C72" s="30" t="s">
        <v>1368</v>
      </c>
      <c r="D72" s="13">
        <v>282140</v>
      </c>
      <c r="E72" s="14">
        <v>2511.89</v>
      </c>
      <c r="F72" s="15">
        <v>8.0000000000000002E-3</v>
      </c>
      <c r="G72" s="15"/>
    </row>
    <row r="73" spans="1:7" x14ac:dyDescent="0.25">
      <c r="A73" s="12" t="s">
        <v>2008</v>
      </c>
      <c r="B73" s="30" t="s">
        <v>2009</v>
      </c>
      <c r="C73" s="30" t="s">
        <v>1161</v>
      </c>
      <c r="D73" s="13">
        <v>640134</v>
      </c>
      <c r="E73" s="14">
        <v>2446.91</v>
      </c>
      <c r="F73" s="15">
        <v>7.7999999999999996E-3</v>
      </c>
      <c r="G73" s="15"/>
    </row>
    <row r="74" spans="1:7" x14ac:dyDescent="0.25">
      <c r="A74" s="12" t="s">
        <v>1495</v>
      </c>
      <c r="B74" s="30" t="s">
        <v>1496</v>
      </c>
      <c r="C74" s="30" t="s">
        <v>1326</v>
      </c>
      <c r="D74" s="13">
        <v>104098</v>
      </c>
      <c r="E74" s="14">
        <v>2387.85</v>
      </c>
      <c r="F74" s="15">
        <v>7.6E-3</v>
      </c>
      <c r="G74" s="15"/>
    </row>
    <row r="75" spans="1:7" x14ac:dyDescent="0.25">
      <c r="A75" s="12" t="s">
        <v>2010</v>
      </c>
      <c r="B75" s="30" t="s">
        <v>2011</v>
      </c>
      <c r="C75" s="30" t="s">
        <v>1304</v>
      </c>
      <c r="D75" s="13">
        <v>565425</v>
      </c>
      <c r="E75" s="14">
        <v>2337.4699999999998</v>
      </c>
      <c r="F75" s="15">
        <v>7.4000000000000003E-3</v>
      </c>
      <c r="G75" s="15"/>
    </row>
    <row r="76" spans="1:7" x14ac:dyDescent="0.25">
      <c r="A76" s="12" t="s">
        <v>2012</v>
      </c>
      <c r="B76" s="30" t="s">
        <v>2013</v>
      </c>
      <c r="C76" s="30" t="s">
        <v>1862</v>
      </c>
      <c r="D76" s="13">
        <v>466382</v>
      </c>
      <c r="E76" s="14">
        <v>2323.0500000000002</v>
      </c>
      <c r="F76" s="15">
        <v>7.4000000000000003E-3</v>
      </c>
      <c r="G76" s="15"/>
    </row>
    <row r="77" spans="1:7" x14ac:dyDescent="0.25">
      <c r="A77" s="12" t="s">
        <v>2014</v>
      </c>
      <c r="B77" s="30" t="s">
        <v>2015</v>
      </c>
      <c r="C77" s="30" t="s">
        <v>1304</v>
      </c>
      <c r="D77" s="13">
        <v>1996056</v>
      </c>
      <c r="E77" s="14">
        <v>2240.5700000000002</v>
      </c>
      <c r="F77" s="15">
        <v>7.1000000000000004E-3</v>
      </c>
      <c r="G77" s="15"/>
    </row>
    <row r="78" spans="1:7" x14ac:dyDescent="0.25">
      <c r="A78" s="12" t="s">
        <v>1792</v>
      </c>
      <c r="B78" s="30" t="s">
        <v>1793</v>
      </c>
      <c r="C78" s="30" t="s">
        <v>1310</v>
      </c>
      <c r="D78" s="13">
        <v>341415</v>
      </c>
      <c r="E78" s="14">
        <v>2110.63</v>
      </c>
      <c r="F78" s="15">
        <v>6.7000000000000002E-3</v>
      </c>
      <c r="G78" s="15"/>
    </row>
    <row r="79" spans="1:7" x14ac:dyDescent="0.25">
      <c r="A79" s="12" t="s">
        <v>2016</v>
      </c>
      <c r="B79" s="30" t="s">
        <v>2017</v>
      </c>
      <c r="C79" s="30" t="s">
        <v>1326</v>
      </c>
      <c r="D79" s="13">
        <v>187622</v>
      </c>
      <c r="E79" s="14">
        <v>2110.09</v>
      </c>
      <c r="F79" s="15">
        <v>6.7000000000000002E-3</v>
      </c>
      <c r="G79" s="15"/>
    </row>
    <row r="80" spans="1:7" x14ac:dyDescent="0.25">
      <c r="A80" s="12" t="s">
        <v>2018</v>
      </c>
      <c r="B80" s="30" t="s">
        <v>2019</v>
      </c>
      <c r="C80" s="30" t="s">
        <v>1337</v>
      </c>
      <c r="D80" s="13">
        <v>771979</v>
      </c>
      <c r="E80" s="14">
        <v>2078.94</v>
      </c>
      <c r="F80" s="15">
        <v>6.6E-3</v>
      </c>
      <c r="G80" s="15"/>
    </row>
    <row r="81" spans="1:7" x14ac:dyDescent="0.25">
      <c r="A81" s="12" t="s">
        <v>2020</v>
      </c>
      <c r="B81" s="30" t="s">
        <v>2021</v>
      </c>
      <c r="C81" s="30" t="s">
        <v>1319</v>
      </c>
      <c r="D81" s="13">
        <v>92047</v>
      </c>
      <c r="E81" s="14">
        <v>947.07</v>
      </c>
      <c r="F81" s="15">
        <v>3.0000000000000001E-3</v>
      </c>
      <c r="G81" s="15"/>
    </row>
    <row r="82" spans="1:7" x14ac:dyDescent="0.25">
      <c r="A82" s="12" t="s">
        <v>1930</v>
      </c>
      <c r="B82" s="30" t="s">
        <v>1931</v>
      </c>
      <c r="C82" s="30" t="s">
        <v>1462</v>
      </c>
      <c r="D82" s="13">
        <v>30000</v>
      </c>
      <c r="E82" s="14">
        <v>333.42</v>
      </c>
      <c r="F82" s="15">
        <v>1.1000000000000001E-3</v>
      </c>
      <c r="G82" s="15"/>
    </row>
    <row r="83" spans="1:7" x14ac:dyDescent="0.25">
      <c r="A83" s="16" t="s">
        <v>124</v>
      </c>
      <c r="B83" s="31"/>
      <c r="C83" s="31"/>
      <c r="D83" s="17"/>
      <c r="E83" s="37">
        <v>308714.96999999997</v>
      </c>
      <c r="F83" s="38">
        <v>0.97819999999999996</v>
      </c>
      <c r="G83" s="20"/>
    </row>
    <row r="84" spans="1:7" x14ac:dyDescent="0.25">
      <c r="A84" s="16" t="s">
        <v>1525</v>
      </c>
      <c r="B84" s="30"/>
      <c r="C84" s="30"/>
      <c r="D84" s="13"/>
      <c r="E84" s="14"/>
      <c r="F84" s="15"/>
      <c r="G84" s="15"/>
    </row>
    <row r="85" spans="1:7" x14ac:dyDescent="0.25">
      <c r="A85" s="16" t="s">
        <v>124</v>
      </c>
      <c r="B85" s="30"/>
      <c r="C85" s="30"/>
      <c r="D85" s="13"/>
      <c r="E85" s="39" t="s">
        <v>118</v>
      </c>
      <c r="F85" s="40" t="s">
        <v>118</v>
      </c>
      <c r="G85" s="15"/>
    </row>
    <row r="86" spans="1:7" x14ac:dyDescent="0.25">
      <c r="A86" s="21" t="s">
        <v>157</v>
      </c>
      <c r="B86" s="32"/>
      <c r="C86" s="32"/>
      <c r="D86" s="22"/>
      <c r="E86" s="27">
        <v>308714.96999999997</v>
      </c>
      <c r="F86" s="28">
        <v>0.97819999999999996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6" t="s">
        <v>161</v>
      </c>
      <c r="B89" s="30"/>
      <c r="C89" s="30"/>
      <c r="D89" s="13"/>
      <c r="E89" s="14"/>
      <c r="F89" s="15"/>
      <c r="G89" s="15"/>
    </row>
    <row r="90" spans="1:7" x14ac:dyDescent="0.25">
      <c r="A90" s="12" t="s">
        <v>162</v>
      </c>
      <c r="B90" s="30"/>
      <c r="C90" s="30"/>
      <c r="D90" s="13"/>
      <c r="E90" s="14">
        <v>7507.62</v>
      </c>
      <c r="F90" s="15">
        <v>2.3800000000000002E-2</v>
      </c>
      <c r="G90" s="15">
        <v>6.6865999999999995E-2</v>
      </c>
    </row>
    <row r="91" spans="1:7" x14ac:dyDescent="0.25">
      <c r="A91" s="16" t="s">
        <v>124</v>
      </c>
      <c r="B91" s="31"/>
      <c r="C91" s="31"/>
      <c r="D91" s="17"/>
      <c r="E91" s="37">
        <v>7507.62</v>
      </c>
      <c r="F91" s="38">
        <v>2.3800000000000002E-2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21" t="s">
        <v>157</v>
      </c>
      <c r="B93" s="32"/>
      <c r="C93" s="32"/>
      <c r="D93" s="22"/>
      <c r="E93" s="18">
        <v>7507.62</v>
      </c>
      <c r="F93" s="19">
        <v>2.3800000000000002E-2</v>
      </c>
      <c r="G93" s="20"/>
    </row>
    <row r="94" spans="1:7" x14ac:dyDescent="0.25">
      <c r="A94" s="12" t="s">
        <v>163</v>
      </c>
      <c r="B94" s="30"/>
      <c r="C94" s="30"/>
      <c r="D94" s="13"/>
      <c r="E94" s="14">
        <v>1.3753557000000001</v>
      </c>
      <c r="F94" s="15">
        <v>3.9999999999999998E-6</v>
      </c>
      <c r="G94" s="15"/>
    </row>
    <row r="95" spans="1:7" x14ac:dyDescent="0.25">
      <c r="A95" s="12" t="s">
        <v>164</v>
      </c>
      <c r="B95" s="30"/>
      <c r="C95" s="30"/>
      <c r="D95" s="13"/>
      <c r="E95" s="23">
        <v>-544.72535570000002</v>
      </c>
      <c r="F95" s="24">
        <v>-2.0040000000000001E-3</v>
      </c>
      <c r="G95" s="15">
        <v>6.6865999999999995E-2</v>
      </c>
    </row>
    <row r="96" spans="1:7" x14ac:dyDescent="0.25">
      <c r="A96" s="25" t="s">
        <v>165</v>
      </c>
      <c r="B96" s="33"/>
      <c r="C96" s="33"/>
      <c r="D96" s="26"/>
      <c r="E96" s="27">
        <v>315679.24</v>
      </c>
      <c r="F96" s="28">
        <v>1</v>
      </c>
      <c r="G96" s="28"/>
    </row>
    <row r="101" spans="1:5" x14ac:dyDescent="0.25">
      <c r="A101" s="1" t="s">
        <v>168</v>
      </c>
    </row>
    <row r="102" spans="1:5" x14ac:dyDescent="0.25">
      <c r="A102" s="47" t="s">
        <v>169</v>
      </c>
      <c r="B102" s="34" t="s">
        <v>118</v>
      </c>
    </row>
    <row r="103" spans="1:5" x14ac:dyDescent="0.25">
      <c r="A103" t="s">
        <v>170</v>
      </c>
    </row>
    <row r="104" spans="1:5" x14ac:dyDescent="0.25">
      <c r="A104" t="s">
        <v>171</v>
      </c>
      <c r="B104" t="s">
        <v>172</v>
      </c>
      <c r="C104" t="s">
        <v>172</v>
      </c>
    </row>
    <row r="105" spans="1:5" x14ac:dyDescent="0.25">
      <c r="B105" s="48">
        <v>45289</v>
      </c>
      <c r="C105" s="48">
        <v>45322</v>
      </c>
    </row>
    <row r="106" spans="1:5" x14ac:dyDescent="0.25">
      <c r="A106" t="s">
        <v>176</v>
      </c>
      <c r="B106">
        <v>38.987000000000002</v>
      </c>
      <c r="C106">
        <v>40.362000000000002</v>
      </c>
      <c r="E106" s="2"/>
    </row>
    <row r="107" spans="1:5" x14ac:dyDescent="0.25">
      <c r="A107" t="s">
        <v>177</v>
      </c>
      <c r="B107">
        <v>34.106999999999999</v>
      </c>
      <c r="C107">
        <v>35.31</v>
      </c>
      <c r="E107" s="2"/>
    </row>
    <row r="108" spans="1:5" x14ac:dyDescent="0.25">
      <c r="A108" t="s">
        <v>650</v>
      </c>
      <c r="B108">
        <v>36.067</v>
      </c>
      <c r="C108">
        <v>37.289000000000001</v>
      </c>
      <c r="E108" s="2"/>
    </row>
    <row r="109" spans="1:5" x14ac:dyDescent="0.25">
      <c r="A109" t="s">
        <v>651</v>
      </c>
      <c r="B109">
        <v>31.341000000000001</v>
      </c>
      <c r="C109">
        <v>32.402000000000001</v>
      </c>
      <c r="E109" s="2"/>
    </row>
    <row r="110" spans="1:5" x14ac:dyDescent="0.25">
      <c r="E110" s="2"/>
    </row>
    <row r="111" spans="1:5" x14ac:dyDescent="0.25">
      <c r="A111" t="s">
        <v>187</v>
      </c>
      <c r="B111" s="34" t="s">
        <v>118</v>
      </c>
    </row>
    <row r="112" spans="1:5" x14ac:dyDescent="0.25">
      <c r="A112" t="s">
        <v>188</v>
      </c>
      <c r="B112" s="34" t="s">
        <v>118</v>
      </c>
    </row>
    <row r="113" spans="1:4" ht="30" customHeight="1" x14ac:dyDescent="0.25">
      <c r="A113" s="47" t="s">
        <v>189</v>
      </c>
      <c r="B113" s="34" t="s">
        <v>118</v>
      </c>
    </row>
    <row r="114" spans="1:4" ht="30" customHeight="1" x14ac:dyDescent="0.25">
      <c r="A114" s="47" t="s">
        <v>190</v>
      </c>
      <c r="B114" s="34" t="s">
        <v>118</v>
      </c>
    </row>
    <row r="115" spans="1:4" x14ac:dyDescent="0.25">
      <c r="A115" t="s">
        <v>1753</v>
      </c>
      <c r="B115" s="49">
        <v>0.29150100000000001</v>
      </c>
    </row>
    <row r="116" spans="1:4" ht="45" customHeight="1" x14ac:dyDescent="0.25">
      <c r="A116" s="47" t="s">
        <v>192</v>
      </c>
      <c r="B116" s="34" t="s">
        <v>118</v>
      </c>
    </row>
    <row r="117" spans="1:4" ht="30" customHeight="1" x14ac:dyDescent="0.25">
      <c r="A117" s="47" t="s">
        <v>193</v>
      </c>
      <c r="B117" s="34" t="s">
        <v>118</v>
      </c>
    </row>
    <row r="118" spans="1:4" ht="30" customHeight="1" x14ac:dyDescent="0.25">
      <c r="A118" s="47" t="s">
        <v>194</v>
      </c>
      <c r="B118" s="34" t="s">
        <v>118</v>
      </c>
    </row>
    <row r="119" spans="1:4" x14ac:dyDescent="0.25">
      <c r="A119" t="s">
        <v>195</v>
      </c>
      <c r="B119" s="34" t="s">
        <v>118</v>
      </c>
    </row>
    <row r="120" spans="1:4" x14ac:dyDescent="0.25">
      <c r="A120" t="s">
        <v>196</v>
      </c>
      <c r="B120" s="34" t="s">
        <v>118</v>
      </c>
    </row>
    <row r="122" spans="1:4" ht="69.95" customHeight="1" x14ac:dyDescent="0.25">
      <c r="A122" s="76" t="s">
        <v>206</v>
      </c>
      <c r="B122" s="76" t="s">
        <v>207</v>
      </c>
      <c r="C122" s="76" t="s">
        <v>5</v>
      </c>
      <c r="D122" s="76" t="s">
        <v>6</v>
      </c>
    </row>
    <row r="123" spans="1:4" ht="69.95" customHeight="1" x14ac:dyDescent="0.25">
      <c r="A123" s="76" t="s">
        <v>2022</v>
      </c>
      <c r="B123" s="76"/>
      <c r="C123" s="76" t="s">
        <v>60</v>
      </c>
      <c r="D12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9"/>
  <sheetViews>
    <sheetView showGridLines="0" workbookViewId="0">
      <pane ySplit="4" topLeftCell="A5" activePane="bottomLeft" state="frozen"/>
      <selection activeCell="B191" sqref="B191"/>
      <selection pane="bottomLeft" sqref="A1:G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208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209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210</v>
      </c>
      <c r="B9" s="30"/>
      <c r="C9" s="30"/>
      <c r="D9" s="13"/>
      <c r="E9" s="14"/>
      <c r="F9" s="15"/>
      <c r="G9" s="15"/>
    </row>
    <row r="10" spans="1:8" x14ac:dyDescent="0.25">
      <c r="A10" s="16" t="s">
        <v>211</v>
      </c>
      <c r="B10" s="30"/>
      <c r="C10" s="30"/>
      <c r="D10" s="13"/>
      <c r="E10" s="14"/>
      <c r="F10" s="15"/>
      <c r="G10" s="15"/>
    </row>
    <row r="11" spans="1:8" x14ac:dyDescent="0.25">
      <c r="A11" s="12" t="s">
        <v>212</v>
      </c>
      <c r="B11" s="30" t="s">
        <v>213</v>
      </c>
      <c r="C11" s="30" t="s">
        <v>214</v>
      </c>
      <c r="D11" s="13">
        <v>121000000</v>
      </c>
      <c r="E11" s="14">
        <v>118203.09</v>
      </c>
      <c r="F11" s="15">
        <v>0.1016</v>
      </c>
      <c r="G11" s="15">
        <v>7.9490000000000005E-2</v>
      </c>
    </row>
    <row r="12" spans="1:8" x14ac:dyDescent="0.25">
      <c r="A12" s="12" t="s">
        <v>215</v>
      </c>
      <c r="B12" s="30" t="s">
        <v>216</v>
      </c>
      <c r="C12" s="30" t="s">
        <v>217</v>
      </c>
      <c r="D12" s="13">
        <v>85000000</v>
      </c>
      <c r="E12" s="14">
        <v>82799.61</v>
      </c>
      <c r="F12" s="15">
        <v>7.1199999999999999E-2</v>
      </c>
      <c r="G12" s="15">
        <v>7.7499999999999999E-2</v>
      </c>
    </row>
    <row r="13" spans="1:8" x14ac:dyDescent="0.25">
      <c r="A13" s="12" t="s">
        <v>218</v>
      </c>
      <c r="B13" s="30" t="s">
        <v>219</v>
      </c>
      <c r="C13" s="30" t="s">
        <v>217</v>
      </c>
      <c r="D13" s="13">
        <v>83500000</v>
      </c>
      <c r="E13" s="14">
        <v>81364.740000000005</v>
      </c>
      <c r="F13" s="15">
        <v>7.0000000000000007E-2</v>
      </c>
      <c r="G13" s="15">
        <v>7.6799999999999993E-2</v>
      </c>
    </row>
    <row r="14" spans="1:8" x14ac:dyDescent="0.25">
      <c r="A14" s="12" t="s">
        <v>220</v>
      </c>
      <c r="B14" s="30" t="s">
        <v>221</v>
      </c>
      <c r="C14" s="30" t="s">
        <v>217</v>
      </c>
      <c r="D14" s="13">
        <v>81000000</v>
      </c>
      <c r="E14" s="14">
        <v>80345.36</v>
      </c>
      <c r="F14" s="15">
        <v>6.9099999999999995E-2</v>
      </c>
      <c r="G14" s="15">
        <v>7.7600000000000002E-2</v>
      </c>
    </row>
    <row r="15" spans="1:8" x14ac:dyDescent="0.25">
      <c r="A15" s="12" t="s">
        <v>222</v>
      </c>
      <c r="B15" s="30" t="s">
        <v>223</v>
      </c>
      <c r="C15" s="30" t="s">
        <v>217</v>
      </c>
      <c r="D15" s="13">
        <v>71500000</v>
      </c>
      <c r="E15" s="14">
        <v>69967.97</v>
      </c>
      <c r="F15" s="15">
        <v>6.0199999999999997E-2</v>
      </c>
      <c r="G15" s="15">
        <v>7.8950000000000006E-2</v>
      </c>
    </row>
    <row r="16" spans="1:8" x14ac:dyDescent="0.25">
      <c r="A16" s="12" t="s">
        <v>224</v>
      </c>
      <c r="B16" s="30" t="s">
        <v>225</v>
      </c>
      <c r="C16" s="30" t="s">
        <v>217</v>
      </c>
      <c r="D16" s="13">
        <v>65000000</v>
      </c>
      <c r="E16" s="14">
        <v>63529.18</v>
      </c>
      <c r="F16" s="15">
        <v>5.4600000000000003E-2</v>
      </c>
      <c r="G16" s="15">
        <v>7.8225000000000003E-2</v>
      </c>
    </row>
    <row r="17" spans="1:7" x14ac:dyDescent="0.25">
      <c r="A17" s="12" t="s">
        <v>226</v>
      </c>
      <c r="B17" s="30" t="s">
        <v>227</v>
      </c>
      <c r="C17" s="30" t="s">
        <v>228</v>
      </c>
      <c r="D17" s="13">
        <v>58000000</v>
      </c>
      <c r="E17" s="14">
        <v>56442.53</v>
      </c>
      <c r="F17" s="15">
        <v>4.8500000000000001E-2</v>
      </c>
      <c r="G17" s="15">
        <v>7.8899999999999998E-2</v>
      </c>
    </row>
    <row r="18" spans="1:7" x14ac:dyDescent="0.25">
      <c r="A18" s="12" t="s">
        <v>229</v>
      </c>
      <c r="B18" s="30" t="s">
        <v>230</v>
      </c>
      <c r="C18" s="30" t="s">
        <v>228</v>
      </c>
      <c r="D18" s="13">
        <v>54000000</v>
      </c>
      <c r="E18" s="14">
        <v>52543.73</v>
      </c>
      <c r="F18" s="15">
        <v>4.5199999999999997E-2</v>
      </c>
      <c r="G18" s="15">
        <v>7.8E-2</v>
      </c>
    </row>
    <row r="19" spans="1:7" x14ac:dyDescent="0.25">
      <c r="A19" s="12" t="s">
        <v>231</v>
      </c>
      <c r="B19" s="30" t="s">
        <v>232</v>
      </c>
      <c r="C19" s="30" t="s">
        <v>217</v>
      </c>
      <c r="D19" s="13">
        <v>51000000</v>
      </c>
      <c r="E19" s="14">
        <v>50314.51</v>
      </c>
      <c r="F19" s="15">
        <v>4.3299999999999998E-2</v>
      </c>
      <c r="G19" s="15">
        <v>7.7249999999999999E-2</v>
      </c>
    </row>
    <row r="20" spans="1:7" x14ac:dyDescent="0.25">
      <c r="A20" s="12" t="s">
        <v>233</v>
      </c>
      <c r="B20" s="30" t="s">
        <v>234</v>
      </c>
      <c r="C20" s="30" t="s">
        <v>217</v>
      </c>
      <c r="D20" s="13">
        <v>42500000</v>
      </c>
      <c r="E20" s="14">
        <v>42304.29</v>
      </c>
      <c r="F20" s="15">
        <v>3.6400000000000002E-2</v>
      </c>
      <c r="G20" s="15">
        <v>7.9149999999999998E-2</v>
      </c>
    </row>
    <row r="21" spans="1:7" x14ac:dyDescent="0.25">
      <c r="A21" s="12" t="s">
        <v>235</v>
      </c>
      <c r="B21" s="30" t="s">
        <v>236</v>
      </c>
      <c r="C21" s="30" t="s">
        <v>228</v>
      </c>
      <c r="D21" s="13">
        <v>41500000</v>
      </c>
      <c r="E21" s="14">
        <v>40348.42</v>
      </c>
      <c r="F21" s="15">
        <v>3.4700000000000002E-2</v>
      </c>
      <c r="G21" s="15">
        <v>7.7700000000000005E-2</v>
      </c>
    </row>
    <row r="22" spans="1:7" x14ac:dyDescent="0.25">
      <c r="A22" s="12" t="s">
        <v>237</v>
      </c>
      <c r="B22" s="30" t="s">
        <v>238</v>
      </c>
      <c r="C22" s="30" t="s">
        <v>217</v>
      </c>
      <c r="D22" s="13">
        <v>39500000</v>
      </c>
      <c r="E22" s="14">
        <v>38417.42</v>
      </c>
      <c r="F22" s="15">
        <v>3.3000000000000002E-2</v>
      </c>
      <c r="G22" s="15">
        <v>7.8299999999999995E-2</v>
      </c>
    </row>
    <row r="23" spans="1:7" x14ac:dyDescent="0.25">
      <c r="A23" s="12" t="s">
        <v>239</v>
      </c>
      <c r="B23" s="30" t="s">
        <v>240</v>
      </c>
      <c r="C23" s="30" t="s">
        <v>217</v>
      </c>
      <c r="D23" s="13">
        <v>38500000</v>
      </c>
      <c r="E23" s="14">
        <v>38090.94</v>
      </c>
      <c r="F23" s="15">
        <v>3.2800000000000003E-2</v>
      </c>
      <c r="G23" s="15">
        <v>7.8950000000000006E-2</v>
      </c>
    </row>
    <row r="24" spans="1:7" x14ac:dyDescent="0.25">
      <c r="A24" s="12" t="s">
        <v>241</v>
      </c>
      <c r="B24" s="30" t="s">
        <v>242</v>
      </c>
      <c r="C24" s="30" t="s">
        <v>217</v>
      </c>
      <c r="D24" s="13">
        <v>33500000</v>
      </c>
      <c r="E24" s="14">
        <v>33261.410000000003</v>
      </c>
      <c r="F24" s="15">
        <v>2.86E-2</v>
      </c>
      <c r="G24" s="15">
        <v>7.85E-2</v>
      </c>
    </row>
    <row r="25" spans="1:7" x14ac:dyDescent="0.25">
      <c r="A25" s="12" t="s">
        <v>243</v>
      </c>
      <c r="B25" s="30" t="s">
        <v>244</v>
      </c>
      <c r="C25" s="30" t="s">
        <v>217</v>
      </c>
      <c r="D25" s="13">
        <v>22500000</v>
      </c>
      <c r="E25" s="14">
        <v>22313.66</v>
      </c>
      <c r="F25" s="15">
        <v>1.9199999999999998E-2</v>
      </c>
      <c r="G25" s="15">
        <v>7.7899999999999997E-2</v>
      </c>
    </row>
    <row r="26" spans="1:7" x14ac:dyDescent="0.25">
      <c r="A26" s="12" t="s">
        <v>245</v>
      </c>
      <c r="B26" s="30" t="s">
        <v>246</v>
      </c>
      <c r="C26" s="30" t="s">
        <v>228</v>
      </c>
      <c r="D26" s="13">
        <v>22500000</v>
      </c>
      <c r="E26" s="14">
        <v>21956.22</v>
      </c>
      <c r="F26" s="15">
        <v>1.89E-2</v>
      </c>
      <c r="G26" s="15">
        <v>7.9490000000000005E-2</v>
      </c>
    </row>
    <row r="27" spans="1:7" x14ac:dyDescent="0.25">
      <c r="A27" s="12" t="s">
        <v>247</v>
      </c>
      <c r="B27" s="30" t="s">
        <v>248</v>
      </c>
      <c r="C27" s="30" t="s">
        <v>217</v>
      </c>
      <c r="D27" s="13">
        <v>21000000</v>
      </c>
      <c r="E27" s="14">
        <v>20698.650000000001</v>
      </c>
      <c r="F27" s="15">
        <v>1.78E-2</v>
      </c>
      <c r="G27" s="15">
        <v>7.7899999999999997E-2</v>
      </c>
    </row>
    <row r="28" spans="1:7" x14ac:dyDescent="0.25">
      <c r="A28" s="12" t="s">
        <v>249</v>
      </c>
      <c r="B28" s="30" t="s">
        <v>250</v>
      </c>
      <c r="C28" s="30" t="s">
        <v>217</v>
      </c>
      <c r="D28" s="13">
        <v>19500000</v>
      </c>
      <c r="E28" s="14">
        <v>19567.47</v>
      </c>
      <c r="F28" s="15">
        <v>1.6799999999999999E-2</v>
      </c>
      <c r="G28" s="15">
        <v>7.8950000000000006E-2</v>
      </c>
    </row>
    <row r="29" spans="1:7" x14ac:dyDescent="0.25">
      <c r="A29" s="12" t="s">
        <v>251</v>
      </c>
      <c r="B29" s="30" t="s">
        <v>252</v>
      </c>
      <c r="C29" s="30" t="s">
        <v>217</v>
      </c>
      <c r="D29" s="13">
        <v>12000000</v>
      </c>
      <c r="E29" s="14">
        <v>12039.5</v>
      </c>
      <c r="F29" s="15">
        <v>1.04E-2</v>
      </c>
      <c r="G29" s="15">
        <v>7.8649999999999998E-2</v>
      </c>
    </row>
    <row r="30" spans="1:7" x14ac:dyDescent="0.25">
      <c r="A30" s="12" t="s">
        <v>253</v>
      </c>
      <c r="B30" s="30" t="s">
        <v>254</v>
      </c>
      <c r="C30" s="30" t="s">
        <v>217</v>
      </c>
      <c r="D30" s="13">
        <v>10000000</v>
      </c>
      <c r="E30" s="14">
        <v>10147.02</v>
      </c>
      <c r="F30" s="15">
        <v>8.6999999999999994E-3</v>
      </c>
      <c r="G30" s="15">
        <v>7.7294000000000002E-2</v>
      </c>
    </row>
    <row r="31" spans="1:7" x14ac:dyDescent="0.25">
      <c r="A31" s="12" t="s">
        <v>255</v>
      </c>
      <c r="B31" s="30" t="s">
        <v>256</v>
      </c>
      <c r="C31" s="30" t="s">
        <v>217</v>
      </c>
      <c r="D31" s="13">
        <v>9000000</v>
      </c>
      <c r="E31" s="14">
        <v>9033.49</v>
      </c>
      <c r="F31" s="15">
        <v>7.7999999999999996E-3</v>
      </c>
      <c r="G31" s="15">
        <v>7.9149999999999998E-2</v>
      </c>
    </row>
    <row r="32" spans="1:7" x14ac:dyDescent="0.25">
      <c r="A32" s="12" t="s">
        <v>257</v>
      </c>
      <c r="B32" s="30" t="s">
        <v>258</v>
      </c>
      <c r="C32" s="30" t="s">
        <v>217</v>
      </c>
      <c r="D32" s="13">
        <v>8500000</v>
      </c>
      <c r="E32" s="14">
        <v>8548.16</v>
      </c>
      <c r="F32" s="15">
        <v>7.3000000000000001E-3</v>
      </c>
      <c r="G32" s="15">
        <v>7.9149999999999998E-2</v>
      </c>
    </row>
    <row r="33" spans="1:7" x14ac:dyDescent="0.25">
      <c r="A33" s="12" t="s">
        <v>259</v>
      </c>
      <c r="B33" s="30" t="s">
        <v>260</v>
      </c>
      <c r="C33" s="30" t="s">
        <v>217</v>
      </c>
      <c r="D33" s="13">
        <v>8500000</v>
      </c>
      <c r="E33" s="14">
        <v>8543.02</v>
      </c>
      <c r="F33" s="15">
        <v>7.3000000000000001E-3</v>
      </c>
      <c r="G33" s="15">
        <v>7.8609999999999999E-2</v>
      </c>
    </row>
    <row r="34" spans="1:7" x14ac:dyDescent="0.25">
      <c r="A34" s="12" t="s">
        <v>261</v>
      </c>
      <c r="B34" s="30" t="s">
        <v>262</v>
      </c>
      <c r="C34" s="30" t="s">
        <v>217</v>
      </c>
      <c r="D34" s="13">
        <v>6500000</v>
      </c>
      <c r="E34" s="14">
        <v>6430.37</v>
      </c>
      <c r="F34" s="15">
        <v>5.4999999999999997E-3</v>
      </c>
      <c r="G34" s="15">
        <v>7.7799999999999994E-2</v>
      </c>
    </row>
    <row r="35" spans="1:7" x14ac:dyDescent="0.25">
      <c r="A35" s="12" t="s">
        <v>263</v>
      </c>
      <c r="B35" s="30" t="s">
        <v>264</v>
      </c>
      <c r="C35" s="30" t="s">
        <v>217</v>
      </c>
      <c r="D35" s="13">
        <v>5500000</v>
      </c>
      <c r="E35" s="14">
        <v>5518.41</v>
      </c>
      <c r="F35" s="15">
        <v>4.7000000000000002E-3</v>
      </c>
      <c r="G35" s="15">
        <v>7.8149999999999997E-2</v>
      </c>
    </row>
    <row r="36" spans="1:7" x14ac:dyDescent="0.25">
      <c r="A36" s="12" t="s">
        <v>265</v>
      </c>
      <c r="B36" s="30" t="s">
        <v>266</v>
      </c>
      <c r="C36" s="30" t="s">
        <v>217</v>
      </c>
      <c r="D36" s="13">
        <v>5000000</v>
      </c>
      <c r="E36" s="14">
        <v>5030.25</v>
      </c>
      <c r="F36" s="15">
        <v>4.3E-3</v>
      </c>
      <c r="G36" s="15">
        <v>7.8899999999999998E-2</v>
      </c>
    </row>
    <row r="37" spans="1:7" x14ac:dyDescent="0.25">
      <c r="A37" s="12" t="s">
        <v>267</v>
      </c>
      <c r="B37" s="30" t="s">
        <v>268</v>
      </c>
      <c r="C37" s="30" t="s">
        <v>217</v>
      </c>
      <c r="D37" s="13">
        <v>5000000</v>
      </c>
      <c r="E37" s="14">
        <v>5009.13</v>
      </c>
      <c r="F37" s="15">
        <v>4.3E-3</v>
      </c>
      <c r="G37" s="15">
        <v>7.9000000000000001E-2</v>
      </c>
    </row>
    <row r="38" spans="1:7" x14ac:dyDescent="0.25">
      <c r="A38" s="12" t="s">
        <v>269</v>
      </c>
      <c r="B38" s="30" t="s">
        <v>270</v>
      </c>
      <c r="C38" s="30" t="s">
        <v>228</v>
      </c>
      <c r="D38" s="13">
        <v>2500000</v>
      </c>
      <c r="E38" s="14">
        <v>2440.0100000000002</v>
      </c>
      <c r="F38" s="15">
        <v>2.0999999999999999E-3</v>
      </c>
      <c r="G38" s="15">
        <v>7.9490000000000005E-2</v>
      </c>
    </row>
    <row r="39" spans="1:7" x14ac:dyDescent="0.25">
      <c r="A39" s="12" t="s">
        <v>271</v>
      </c>
      <c r="B39" s="30" t="s">
        <v>272</v>
      </c>
      <c r="C39" s="30" t="s">
        <v>217</v>
      </c>
      <c r="D39" s="13">
        <v>1970000</v>
      </c>
      <c r="E39" s="14">
        <v>1986.18</v>
      </c>
      <c r="F39" s="15">
        <v>1.6999999999999999E-3</v>
      </c>
      <c r="G39" s="15">
        <v>7.8424999999999995E-2</v>
      </c>
    </row>
    <row r="40" spans="1:7" x14ac:dyDescent="0.25">
      <c r="A40" s="12" t="s">
        <v>273</v>
      </c>
      <c r="B40" s="30" t="s">
        <v>274</v>
      </c>
      <c r="C40" s="30" t="s">
        <v>217</v>
      </c>
      <c r="D40" s="13">
        <v>1650000</v>
      </c>
      <c r="E40" s="14">
        <v>1668.41</v>
      </c>
      <c r="F40" s="15">
        <v>1.4E-3</v>
      </c>
      <c r="G40" s="15">
        <v>7.8625E-2</v>
      </c>
    </row>
    <row r="41" spans="1:7" x14ac:dyDescent="0.25">
      <c r="A41" s="12" t="s">
        <v>275</v>
      </c>
      <c r="B41" s="30" t="s">
        <v>276</v>
      </c>
      <c r="C41" s="30" t="s">
        <v>217</v>
      </c>
      <c r="D41" s="13">
        <v>1500000</v>
      </c>
      <c r="E41" s="14">
        <v>1517.16</v>
      </c>
      <c r="F41" s="15">
        <v>1.2999999999999999E-3</v>
      </c>
      <c r="G41" s="15">
        <v>7.7249999999999999E-2</v>
      </c>
    </row>
    <row r="42" spans="1:7" x14ac:dyDescent="0.25">
      <c r="A42" s="12" t="s">
        <v>277</v>
      </c>
      <c r="B42" s="30" t="s">
        <v>278</v>
      </c>
      <c r="C42" s="30" t="s">
        <v>217</v>
      </c>
      <c r="D42" s="13">
        <v>1500000</v>
      </c>
      <c r="E42" s="14">
        <v>1506.06</v>
      </c>
      <c r="F42" s="15">
        <v>1.2999999999999999E-3</v>
      </c>
      <c r="G42" s="15">
        <v>7.7249999999999999E-2</v>
      </c>
    </row>
    <row r="43" spans="1:7" x14ac:dyDescent="0.25">
      <c r="A43" s="12" t="s">
        <v>279</v>
      </c>
      <c r="B43" s="30" t="s">
        <v>280</v>
      </c>
      <c r="C43" s="30" t="s">
        <v>217</v>
      </c>
      <c r="D43" s="13">
        <v>1500000</v>
      </c>
      <c r="E43" s="14">
        <v>1505.37</v>
      </c>
      <c r="F43" s="15">
        <v>1.2999999999999999E-3</v>
      </c>
      <c r="G43" s="15">
        <v>7.7249999999999999E-2</v>
      </c>
    </row>
    <row r="44" spans="1:7" x14ac:dyDescent="0.25">
      <c r="A44" s="12" t="s">
        <v>281</v>
      </c>
      <c r="B44" s="30" t="s">
        <v>282</v>
      </c>
      <c r="C44" s="30" t="s">
        <v>217</v>
      </c>
      <c r="D44" s="13">
        <v>1000000</v>
      </c>
      <c r="E44" s="14">
        <v>1005.83</v>
      </c>
      <c r="F44" s="15">
        <v>8.9999999999999998E-4</v>
      </c>
      <c r="G44" s="15">
        <v>7.8674999999999995E-2</v>
      </c>
    </row>
    <row r="45" spans="1:7" x14ac:dyDescent="0.25">
      <c r="A45" s="12" t="s">
        <v>283</v>
      </c>
      <c r="B45" s="30" t="s">
        <v>284</v>
      </c>
      <c r="C45" s="30" t="s">
        <v>217</v>
      </c>
      <c r="D45" s="13">
        <v>500000</v>
      </c>
      <c r="E45" s="14">
        <v>506.74</v>
      </c>
      <c r="F45" s="15">
        <v>4.0000000000000002E-4</v>
      </c>
      <c r="G45" s="15">
        <v>7.7899999999999997E-2</v>
      </c>
    </row>
    <row r="46" spans="1:7" x14ac:dyDescent="0.25">
      <c r="A46" s="12" t="s">
        <v>285</v>
      </c>
      <c r="B46" s="30" t="s">
        <v>286</v>
      </c>
      <c r="C46" s="30" t="s">
        <v>217</v>
      </c>
      <c r="D46" s="13">
        <v>500000</v>
      </c>
      <c r="E46" s="14">
        <v>505.5</v>
      </c>
      <c r="F46" s="15">
        <v>4.0000000000000002E-4</v>
      </c>
      <c r="G46" s="15">
        <v>7.7799999999999994E-2</v>
      </c>
    </row>
    <row r="47" spans="1:7" x14ac:dyDescent="0.25">
      <c r="A47" s="12" t="s">
        <v>287</v>
      </c>
      <c r="B47" s="30" t="s">
        <v>288</v>
      </c>
      <c r="C47" s="30" t="s">
        <v>217</v>
      </c>
      <c r="D47" s="13">
        <v>500000</v>
      </c>
      <c r="E47" s="14">
        <v>501.54</v>
      </c>
      <c r="F47" s="15">
        <v>4.0000000000000002E-4</v>
      </c>
      <c r="G47" s="15">
        <v>7.8200000000000006E-2</v>
      </c>
    </row>
    <row r="48" spans="1:7" x14ac:dyDescent="0.25">
      <c r="A48" s="12" t="s">
        <v>289</v>
      </c>
      <c r="B48" s="30" t="s">
        <v>290</v>
      </c>
      <c r="C48" s="30" t="s">
        <v>217</v>
      </c>
      <c r="D48" s="13">
        <v>498000</v>
      </c>
      <c r="E48" s="14">
        <v>496.16</v>
      </c>
      <c r="F48" s="15">
        <v>4.0000000000000002E-4</v>
      </c>
      <c r="G48" s="15">
        <v>7.8674999999999995E-2</v>
      </c>
    </row>
    <row r="49" spans="1:7" x14ac:dyDescent="0.25">
      <c r="A49" s="16" t="s">
        <v>124</v>
      </c>
      <c r="B49" s="31"/>
      <c r="C49" s="31"/>
      <c r="D49" s="17"/>
      <c r="E49" s="18">
        <v>1016407.51</v>
      </c>
      <c r="F49" s="19">
        <v>0.87380000000000002</v>
      </c>
      <c r="G49" s="20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6" t="s">
        <v>291</v>
      </c>
      <c r="B51" s="30"/>
      <c r="C51" s="30"/>
      <c r="D51" s="13"/>
      <c r="E51" s="14"/>
      <c r="F51" s="15"/>
      <c r="G51" s="15"/>
    </row>
    <row r="52" spans="1:7" x14ac:dyDescent="0.25">
      <c r="A52" s="16" t="s">
        <v>124</v>
      </c>
      <c r="B52" s="30"/>
      <c r="C52" s="30"/>
      <c r="D52" s="13"/>
      <c r="E52" s="35" t="s">
        <v>118</v>
      </c>
      <c r="F52" s="36" t="s">
        <v>118</v>
      </c>
      <c r="G52" s="15"/>
    </row>
    <row r="53" spans="1:7" x14ac:dyDescent="0.25">
      <c r="A53" s="12"/>
      <c r="B53" s="30"/>
      <c r="C53" s="30"/>
      <c r="D53" s="13"/>
      <c r="E53" s="14"/>
      <c r="F53" s="15"/>
      <c r="G53" s="15"/>
    </row>
    <row r="54" spans="1:7" x14ac:dyDescent="0.25">
      <c r="A54" s="16" t="s">
        <v>292</v>
      </c>
      <c r="B54" s="30"/>
      <c r="C54" s="30"/>
      <c r="D54" s="13"/>
      <c r="E54" s="14"/>
      <c r="F54" s="15"/>
      <c r="G54" s="15"/>
    </row>
    <row r="55" spans="1:7" x14ac:dyDescent="0.25">
      <c r="A55" s="16" t="s">
        <v>124</v>
      </c>
      <c r="B55" s="30"/>
      <c r="C55" s="30"/>
      <c r="D55" s="13"/>
      <c r="E55" s="35" t="s">
        <v>118</v>
      </c>
      <c r="F55" s="36" t="s">
        <v>118</v>
      </c>
      <c r="G55" s="15"/>
    </row>
    <row r="56" spans="1:7" x14ac:dyDescent="0.25">
      <c r="A56" s="12"/>
      <c r="B56" s="30"/>
      <c r="C56" s="30"/>
      <c r="D56" s="13"/>
      <c r="E56" s="14"/>
      <c r="F56" s="15"/>
      <c r="G56" s="15"/>
    </row>
    <row r="57" spans="1:7" x14ac:dyDescent="0.25">
      <c r="A57" s="21" t="s">
        <v>157</v>
      </c>
      <c r="B57" s="32"/>
      <c r="C57" s="32"/>
      <c r="D57" s="22"/>
      <c r="E57" s="18">
        <v>1016407.51</v>
      </c>
      <c r="F57" s="19">
        <v>0.87380000000000002</v>
      </c>
      <c r="G57" s="20"/>
    </row>
    <row r="58" spans="1:7" x14ac:dyDescent="0.25">
      <c r="A58" s="12"/>
      <c r="B58" s="30"/>
      <c r="C58" s="30"/>
      <c r="D58" s="13"/>
      <c r="E58" s="14"/>
      <c r="F58" s="15"/>
      <c r="G58" s="15"/>
    </row>
    <row r="59" spans="1:7" x14ac:dyDescent="0.25">
      <c r="A59" s="16" t="s">
        <v>119</v>
      </c>
      <c r="B59" s="30"/>
      <c r="C59" s="30"/>
      <c r="D59" s="13"/>
      <c r="E59" s="14"/>
      <c r="F59" s="15"/>
      <c r="G59" s="15"/>
    </row>
    <row r="60" spans="1:7" x14ac:dyDescent="0.25">
      <c r="A60" s="16" t="s">
        <v>125</v>
      </c>
      <c r="B60" s="30"/>
      <c r="C60" s="30"/>
      <c r="D60" s="13"/>
      <c r="E60" s="14"/>
      <c r="F60" s="15"/>
      <c r="G60" s="15"/>
    </row>
    <row r="61" spans="1:7" x14ac:dyDescent="0.25">
      <c r="A61" s="12" t="s">
        <v>293</v>
      </c>
      <c r="B61" s="30" t="s">
        <v>294</v>
      </c>
      <c r="C61" s="30" t="s">
        <v>128</v>
      </c>
      <c r="D61" s="13">
        <v>107500000</v>
      </c>
      <c r="E61" s="14">
        <v>98054.94</v>
      </c>
      <c r="F61" s="15">
        <v>8.43E-2</v>
      </c>
      <c r="G61" s="15">
        <v>8.0088000000000006E-2</v>
      </c>
    </row>
    <row r="62" spans="1:7" x14ac:dyDescent="0.25">
      <c r="A62" s="16" t="s">
        <v>124</v>
      </c>
      <c r="B62" s="31"/>
      <c r="C62" s="31"/>
      <c r="D62" s="17"/>
      <c r="E62" s="18">
        <v>98054.94</v>
      </c>
      <c r="F62" s="19">
        <v>8.43E-2</v>
      </c>
      <c r="G62" s="20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21" t="s">
        <v>157</v>
      </c>
      <c r="B64" s="32"/>
      <c r="C64" s="32"/>
      <c r="D64" s="22"/>
      <c r="E64" s="18">
        <v>98054.94</v>
      </c>
      <c r="F64" s="19">
        <v>8.43E-2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16" t="s">
        <v>161</v>
      </c>
      <c r="B67" s="30"/>
      <c r="C67" s="30"/>
      <c r="D67" s="13"/>
      <c r="E67" s="14"/>
      <c r="F67" s="15"/>
      <c r="G67" s="15"/>
    </row>
    <row r="68" spans="1:7" x14ac:dyDescent="0.25">
      <c r="A68" s="12" t="s">
        <v>162</v>
      </c>
      <c r="B68" s="30"/>
      <c r="C68" s="30"/>
      <c r="D68" s="13"/>
      <c r="E68" s="14">
        <v>1502.72</v>
      </c>
      <c r="F68" s="15">
        <v>1.2999999999999999E-3</v>
      </c>
      <c r="G68" s="15">
        <v>6.6865999999999995E-2</v>
      </c>
    </row>
    <row r="69" spans="1:7" x14ac:dyDescent="0.25">
      <c r="A69" s="16" t="s">
        <v>124</v>
      </c>
      <c r="B69" s="31"/>
      <c r="C69" s="31"/>
      <c r="D69" s="17"/>
      <c r="E69" s="18">
        <v>1502.72</v>
      </c>
      <c r="F69" s="19">
        <v>1.2999999999999999E-3</v>
      </c>
      <c r="G69" s="20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21" t="s">
        <v>157</v>
      </c>
      <c r="B71" s="32"/>
      <c r="C71" s="32"/>
      <c r="D71" s="22"/>
      <c r="E71" s="18">
        <v>1502.72</v>
      </c>
      <c r="F71" s="19">
        <v>1.2999999999999999E-3</v>
      </c>
      <c r="G71" s="20"/>
    </row>
    <row r="72" spans="1:7" x14ac:dyDescent="0.25">
      <c r="A72" s="12" t="s">
        <v>163</v>
      </c>
      <c r="B72" s="30"/>
      <c r="C72" s="30"/>
      <c r="D72" s="13"/>
      <c r="E72" s="14">
        <v>34147.293803400004</v>
      </c>
      <c r="F72" s="15">
        <v>2.9360000000000001E-2</v>
      </c>
      <c r="G72" s="15"/>
    </row>
    <row r="73" spans="1:7" x14ac:dyDescent="0.25">
      <c r="A73" s="12" t="s">
        <v>164</v>
      </c>
      <c r="B73" s="30"/>
      <c r="C73" s="30"/>
      <c r="D73" s="13"/>
      <c r="E73" s="14">
        <v>12939.416196599999</v>
      </c>
      <c r="F73" s="15">
        <v>1.124E-2</v>
      </c>
      <c r="G73" s="15">
        <v>6.6865999999999995E-2</v>
      </c>
    </row>
    <row r="74" spans="1:7" x14ac:dyDescent="0.25">
      <c r="A74" s="25" t="s">
        <v>165</v>
      </c>
      <c r="B74" s="33"/>
      <c r="C74" s="33"/>
      <c r="D74" s="26"/>
      <c r="E74" s="27">
        <v>1163051.8799999999</v>
      </c>
      <c r="F74" s="28">
        <v>1</v>
      </c>
      <c r="G74" s="28"/>
    </row>
    <row r="76" spans="1:7" x14ac:dyDescent="0.25">
      <c r="A76" s="1" t="s">
        <v>166</v>
      </c>
    </row>
    <row r="77" spans="1:7" x14ac:dyDescent="0.25">
      <c r="A77" s="1" t="s">
        <v>167</v>
      </c>
    </row>
    <row r="79" spans="1:7" x14ac:dyDescent="0.25">
      <c r="A79" s="1" t="s">
        <v>168</v>
      </c>
    </row>
    <row r="80" spans="1:7" x14ac:dyDescent="0.25">
      <c r="A80" s="47" t="s">
        <v>169</v>
      </c>
      <c r="B80" s="34" t="s">
        <v>118</v>
      </c>
    </row>
    <row r="81" spans="1:5" x14ac:dyDescent="0.25">
      <c r="A81" t="s">
        <v>170</v>
      </c>
    </row>
    <row r="82" spans="1:5" x14ac:dyDescent="0.25">
      <c r="A82" t="s">
        <v>295</v>
      </c>
      <c r="B82" t="s">
        <v>172</v>
      </c>
      <c r="C82" t="s">
        <v>172</v>
      </c>
    </row>
    <row r="83" spans="1:5" x14ac:dyDescent="0.25">
      <c r="B83" s="48">
        <v>45289</v>
      </c>
      <c r="C83" s="48">
        <v>45322</v>
      </c>
    </row>
    <row r="84" spans="1:5" x14ac:dyDescent="0.25">
      <c r="A84" t="s">
        <v>296</v>
      </c>
      <c r="B84">
        <v>1174.2372</v>
      </c>
      <c r="C84">
        <v>1181.04</v>
      </c>
      <c r="E84" s="2"/>
    </row>
    <row r="85" spans="1:5" x14ac:dyDescent="0.25">
      <c r="E85" s="2"/>
    </row>
    <row r="86" spans="1:5" x14ac:dyDescent="0.25">
      <c r="A86" t="s">
        <v>187</v>
      </c>
      <c r="B86" s="34" t="s">
        <v>118</v>
      </c>
    </row>
    <row r="87" spans="1:5" x14ac:dyDescent="0.25">
      <c r="A87" t="s">
        <v>188</v>
      </c>
      <c r="B87" s="34" t="s">
        <v>118</v>
      </c>
    </row>
    <row r="88" spans="1:5" ht="30" customHeight="1" x14ac:dyDescent="0.25">
      <c r="A88" s="47" t="s">
        <v>189</v>
      </c>
      <c r="B88" s="34" t="s">
        <v>118</v>
      </c>
    </row>
    <row r="89" spans="1:5" ht="30" customHeight="1" x14ac:dyDescent="0.25">
      <c r="A89" s="47" t="s">
        <v>190</v>
      </c>
      <c r="B89" s="34" t="s">
        <v>118</v>
      </c>
    </row>
    <row r="90" spans="1:5" x14ac:dyDescent="0.25">
      <c r="A90" t="s">
        <v>191</v>
      </c>
      <c r="B90" s="49">
        <f>+B104</f>
        <v>1.0896079519332169</v>
      </c>
    </row>
    <row r="91" spans="1:5" ht="45" customHeight="1" x14ac:dyDescent="0.25">
      <c r="A91" s="47" t="s">
        <v>192</v>
      </c>
      <c r="B91" s="34" t="s">
        <v>118</v>
      </c>
    </row>
    <row r="92" spans="1:5" ht="30" customHeight="1" x14ac:dyDescent="0.25">
      <c r="A92" s="47" t="s">
        <v>193</v>
      </c>
      <c r="B92" s="34" t="s">
        <v>118</v>
      </c>
    </row>
    <row r="93" spans="1:5" ht="30" customHeight="1" x14ac:dyDescent="0.25">
      <c r="A93" s="47" t="s">
        <v>194</v>
      </c>
      <c r="B93" s="49">
        <v>491533.33490459999</v>
      </c>
    </row>
    <row r="94" spans="1:5" x14ac:dyDescent="0.25">
      <c r="A94" t="s">
        <v>195</v>
      </c>
      <c r="B94" s="34" t="s">
        <v>118</v>
      </c>
    </row>
    <row r="95" spans="1:5" x14ac:dyDescent="0.25">
      <c r="A95" t="s">
        <v>196</v>
      </c>
      <c r="B95" s="34" t="s">
        <v>118</v>
      </c>
    </row>
    <row r="97" spans="1:4" x14ac:dyDescent="0.25">
      <c r="A97" t="s">
        <v>197</v>
      </c>
    </row>
    <row r="98" spans="1:4" ht="30" customHeight="1" x14ac:dyDescent="0.25">
      <c r="A98" s="55" t="s">
        <v>198</v>
      </c>
      <c r="B98" s="56" t="s">
        <v>297</v>
      </c>
    </row>
    <row r="99" spans="1:4" x14ac:dyDescent="0.25">
      <c r="A99" s="55" t="s">
        <v>200</v>
      </c>
      <c r="B99" s="56" t="s">
        <v>298</v>
      </c>
    </row>
    <row r="100" spans="1:4" x14ac:dyDescent="0.25">
      <c r="A100" s="55"/>
      <c r="B100" s="55"/>
    </row>
    <row r="101" spans="1:4" x14ac:dyDescent="0.25">
      <c r="A101" s="55" t="s">
        <v>202</v>
      </c>
      <c r="B101" s="57">
        <v>7.8296009063609828</v>
      </c>
    </row>
    <row r="102" spans="1:4" x14ac:dyDescent="0.25">
      <c r="A102" s="55"/>
      <c r="B102" s="55"/>
    </row>
    <row r="103" spans="1:4" x14ac:dyDescent="0.25">
      <c r="A103" s="55" t="s">
        <v>203</v>
      </c>
      <c r="B103" s="58">
        <v>1.0553999999999999</v>
      </c>
    </row>
    <row r="104" spans="1:4" x14ac:dyDescent="0.25">
      <c r="A104" s="55" t="s">
        <v>204</v>
      </c>
      <c r="B104" s="58">
        <v>1.0896079519332169</v>
      </c>
    </row>
    <row r="105" spans="1:4" x14ac:dyDescent="0.25">
      <c r="A105" s="55"/>
      <c r="B105" s="55"/>
    </row>
    <row r="106" spans="1:4" x14ac:dyDescent="0.25">
      <c r="A106" s="55" t="s">
        <v>205</v>
      </c>
      <c r="B106" s="59">
        <v>45322</v>
      </c>
    </row>
    <row r="108" spans="1:4" ht="69.95" customHeight="1" x14ac:dyDescent="0.25">
      <c r="A108" s="76" t="s">
        <v>206</v>
      </c>
      <c r="B108" s="76" t="s">
        <v>207</v>
      </c>
      <c r="C108" s="76" t="s">
        <v>5</v>
      </c>
      <c r="D108" s="76" t="s">
        <v>6</v>
      </c>
    </row>
    <row r="109" spans="1:4" ht="69.95" customHeight="1" x14ac:dyDescent="0.25">
      <c r="A109" s="76" t="s">
        <v>297</v>
      </c>
      <c r="B109" s="76"/>
      <c r="C109" s="76" t="s">
        <v>11</v>
      </c>
      <c r="D10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13"/>
  <sheetViews>
    <sheetView showGridLines="0" workbookViewId="0">
      <pane ySplit="4" topLeftCell="A52" activePane="bottomLeft" state="frozen"/>
      <selection activeCell="B191" sqref="B191"/>
      <selection pane="bottomLeft" activeCell="B56" sqref="B5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2023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2024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1256</v>
      </c>
      <c r="B8" s="30" t="s">
        <v>1257</v>
      </c>
      <c r="C8" s="30" t="s">
        <v>1255</v>
      </c>
      <c r="D8" s="13">
        <v>160000</v>
      </c>
      <c r="E8" s="14">
        <v>1932.24</v>
      </c>
      <c r="F8" s="15">
        <v>5.2600000000000001E-2</v>
      </c>
      <c r="G8" s="15"/>
    </row>
    <row r="9" spans="1:8" x14ac:dyDescent="0.25">
      <c r="A9" s="12" t="s">
        <v>1364</v>
      </c>
      <c r="B9" s="30" t="s">
        <v>1365</v>
      </c>
      <c r="C9" s="30" t="s">
        <v>1263</v>
      </c>
      <c r="D9" s="13">
        <v>311400</v>
      </c>
      <c r="E9" s="14">
        <v>1744.77</v>
      </c>
      <c r="F9" s="15">
        <v>4.7500000000000001E-2</v>
      </c>
      <c r="G9" s="15"/>
    </row>
    <row r="10" spans="1:8" x14ac:dyDescent="0.25">
      <c r="A10" s="12" t="s">
        <v>1386</v>
      </c>
      <c r="B10" s="30" t="s">
        <v>1387</v>
      </c>
      <c r="C10" s="30" t="s">
        <v>1161</v>
      </c>
      <c r="D10" s="13">
        <v>147256</v>
      </c>
      <c r="E10" s="14">
        <v>1514.01</v>
      </c>
      <c r="F10" s="15">
        <v>4.1200000000000001E-2</v>
      </c>
      <c r="G10" s="15"/>
    </row>
    <row r="11" spans="1:8" x14ac:dyDescent="0.25">
      <c r="A11" s="12" t="s">
        <v>1159</v>
      </c>
      <c r="B11" s="30" t="s">
        <v>1160</v>
      </c>
      <c r="C11" s="30" t="s">
        <v>1161</v>
      </c>
      <c r="D11" s="13">
        <v>95774</v>
      </c>
      <c r="E11" s="14">
        <v>1400.74</v>
      </c>
      <c r="F11" s="15">
        <v>3.8100000000000002E-2</v>
      </c>
      <c r="G11" s="15"/>
    </row>
    <row r="12" spans="1:8" x14ac:dyDescent="0.25">
      <c r="A12" s="12" t="s">
        <v>1214</v>
      </c>
      <c r="B12" s="30" t="s">
        <v>1215</v>
      </c>
      <c r="C12" s="30" t="s">
        <v>1161</v>
      </c>
      <c r="D12" s="13">
        <v>69699</v>
      </c>
      <c r="E12" s="14">
        <v>1272.18</v>
      </c>
      <c r="F12" s="15">
        <v>3.4599999999999999E-2</v>
      </c>
      <c r="G12" s="15"/>
    </row>
    <row r="13" spans="1:8" x14ac:dyDescent="0.25">
      <c r="A13" s="12" t="s">
        <v>1346</v>
      </c>
      <c r="B13" s="30" t="s">
        <v>1347</v>
      </c>
      <c r="C13" s="30" t="s">
        <v>1161</v>
      </c>
      <c r="D13" s="13">
        <v>58874</v>
      </c>
      <c r="E13" s="14">
        <v>903.16</v>
      </c>
      <c r="F13" s="15">
        <v>2.46E-2</v>
      </c>
      <c r="G13" s="15"/>
    </row>
    <row r="14" spans="1:8" x14ac:dyDescent="0.25">
      <c r="A14" s="12" t="s">
        <v>1236</v>
      </c>
      <c r="B14" s="30" t="s">
        <v>1237</v>
      </c>
      <c r="C14" s="30" t="s">
        <v>1161</v>
      </c>
      <c r="D14" s="13">
        <v>579345</v>
      </c>
      <c r="E14" s="14">
        <v>853.38</v>
      </c>
      <c r="F14" s="15">
        <v>2.3199999999999998E-2</v>
      </c>
      <c r="G14" s="15"/>
    </row>
    <row r="15" spans="1:8" x14ac:dyDescent="0.25">
      <c r="A15" s="12" t="s">
        <v>1181</v>
      </c>
      <c r="B15" s="30" t="s">
        <v>1182</v>
      </c>
      <c r="C15" s="30" t="s">
        <v>1183</v>
      </c>
      <c r="D15" s="13">
        <v>29905</v>
      </c>
      <c r="E15" s="14">
        <v>853.26</v>
      </c>
      <c r="F15" s="15">
        <v>2.3199999999999998E-2</v>
      </c>
      <c r="G15" s="15"/>
    </row>
    <row r="16" spans="1:8" x14ac:dyDescent="0.25">
      <c r="A16" s="12" t="s">
        <v>1400</v>
      </c>
      <c r="B16" s="30" t="s">
        <v>1401</v>
      </c>
      <c r="C16" s="30" t="s">
        <v>1402</v>
      </c>
      <c r="D16" s="13">
        <v>23466</v>
      </c>
      <c r="E16" s="14">
        <v>816.56</v>
      </c>
      <c r="F16" s="15">
        <v>2.2200000000000001E-2</v>
      </c>
      <c r="G16" s="15"/>
    </row>
    <row r="17" spans="1:7" x14ac:dyDescent="0.25">
      <c r="A17" s="12" t="s">
        <v>1258</v>
      </c>
      <c r="B17" s="30" t="s">
        <v>1259</v>
      </c>
      <c r="C17" s="30" t="s">
        <v>1260</v>
      </c>
      <c r="D17" s="13">
        <v>471000</v>
      </c>
      <c r="E17" s="14">
        <v>815.3</v>
      </c>
      <c r="F17" s="15">
        <v>2.2200000000000001E-2</v>
      </c>
      <c r="G17" s="15"/>
    </row>
    <row r="18" spans="1:7" x14ac:dyDescent="0.25">
      <c r="A18" s="12" t="s">
        <v>1266</v>
      </c>
      <c r="B18" s="30" t="s">
        <v>1267</v>
      </c>
      <c r="C18" s="30" t="s">
        <v>1202</v>
      </c>
      <c r="D18" s="13">
        <v>438000</v>
      </c>
      <c r="E18" s="14">
        <v>809.21</v>
      </c>
      <c r="F18" s="15">
        <v>2.1999999999999999E-2</v>
      </c>
      <c r="G18" s="15"/>
    </row>
    <row r="19" spans="1:7" x14ac:dyDescent="0.25">
      <c r="A19" s="12" t="s">
        <v>1465</v>
      </c>
      <c r="B19" s="30" t="s">
        <v>1466</v>
      </c>
      <c r="C19" s="30" t="s">
        <v>1263</v>
      </c>
      <c r="D19" s="13">
        <v>24600</v>
      </c>
      <c r="E19" s="14">
        <v>625.9</v>
      </c>
      <c r="F19" s="15">
        <v>1.7000000000000001E-2</v>
      </c>
      <c r="G19" s="15"/>
    </row>
    <row r="20" spans="1:7" x14ac:dyDescent="0.25">
      <c r="A20" s="12" t="s">
        <v>1203</v>
      </c>
      <c r="B20" s="30" t="s">
        <v>1204</v>
      </c>
      <c r="C20" s="30" t="s">
        <v>1205</v>
      </c>
      <c r="D20" s="13">
        <v>128294</v>
      </c>
      <c r="E20" s="14">
        <v>521.07000000000005</v>
      </c>
      <c r="F20" s="15">
        <v>1.4200000000000001E-2</v>
      </c>
      <c r="G20" s="15"/>
    </row>
    <row r="21" spans="1:7" x14ac:dyDescent="0.25">
      <c r="A21" s="12" t="s">
        <v>1519</v>
      </c>
      <c r="B21" s="30" t="s">
        <v>1520</v>
      </c>
      <c r="C21" s="30" t="s">
        <v>1227</v>
      </c>
      <c r="D21" s="13">
        <v>33052</v>
      </c>
      <c r="E21" s="14">
        <v>468.83</v>
      </c>
      <c r="F21" s="15">
        <v>1.2800000000000001E-2</v>
      </c>
      <c r="G21" s="15"/>
    </row>
    <row r="22" spans="1:7" x14ac:dyDescent="0.25">
      <c r="A22" s="12" t="s">
        <v>1187</v>
      </c>
      <c r="B22" s="30" t="s">
        <v>1188</v>
      </c>
      <c r="C22" s="30" t="s">
        <v>1161</v>
      </c>
      <c r="D22" s="13">
        <v>71000</v>
      </c>
      <c r="E22" s="14">
        <v>454.76</v>
      </c>
      <c r="F22" s="15">
        <v>1.24E-2</v>
      </c>
      <c r="G22" s="15"/>
    </row>
    <row r="23" spans="1:7" x14ac:dyDescent="0.25">
      <c r="A23" s="12" t="s">
        <v>1761</v>
      </c>
      <c r="B23" s="30" t="s">
        <v>1762</v>
      </c>
      <c r="C23" s="30" t="s">
        <v>1222</v>
      </c>
      <c r="D23" s="13">
        <v>84649</v>
      </c>
      <c r="E23" s="14">
        <v>417.02</v>
      </c>
      <c r="F23" s="15">
        <v>1.1299999999999999E-2</v>
      </c>
      <c r="G23" s="15"/>
    </row>
    <row r="24" spans="1:7" x14ac:dyDescent="0.25">
      <c r="A24" s="12" t="s">
        <v>1767</v>
      </c>
      <c r="B24" s="30" t="s">
        <v>1768</v>
      </c>
      <c r="C24" s="30" t="s">
        <v>1161</v>
      </c>
      <c r="D24" s="13">
        <v>80000</v>
      </c>
      <c r="E24" s="14">
        <v>399.08</v>
      </c>
      <c r="F24" s="15">
        <v>1.09E-2</v>
      </c>
      <c r="G24" s="15"/>
    </row>
    <row r="25" spans="1:7" x14ac:dyDescent="0.25">
      <c r="A25" s="12" t="s">
        <v>1165</v>
      </c>
      <c r="B25" s="30" t="s">
        <v>1166</v>
      </c>
      <c r="C25" s="30" t="s">
        <v>1167</v>
      </c>
      <c r="D25" s="13">
        <v>10500</v>
      </c>
      <c r="E25" s="14">
        <v>329.91</v>
      </c>
      <c r="F25" s="15">
        <v>8.9999999999999993E-3</v>
      </c>
      <c r="G25" s="15"/>
    </row>
    <row r="26" spans="1:7" x14ac:dyDescent="0.25">
      <c r="A26" s="12" t="s">
        <v>1281</v>
      </c>
      <c r="B26" s="30" t="s">
        <v>1282</v>
      </c>
      <c r="C26" s="30" t="s">
        <v>1283</v>
      </c>
      <c r="D26" s="13">
        <v>213750</v>
      </c>
      <c r="E26" s="14">
        <v>315.5</v>
      </c>
      <c r="F26" s="15">
        <v>8.6E-3</v>
      </c>
      <c r="G26" s="15"/>
    </row>
    <row r="27" spans="1:7" x14ac:dyDescent="0.25">
      <c r="A27" s="12" t="s">
        <v>1352</v>
      </c>
      <c r="B27" s="30" t="s">
        <v>1353</v>
      </c>
      <c r="C27" s="30" t="s">
        <v>1202</v>
      </c>
      <c r="D27" s="13">
        <v>4487</v>
      </c>
      <c r="E27" s="14">
        <v>307.94</v>
      </c>
      <c r="F27" s="15">
        <v>8.3999999999999995E-3</v>
      </c>
      <c r="G27" s="15"/>
    </row>
    <row r="28" spans="1:7" x14ac:dyDescent="0.25">
      <c r="A28" s="12" t="s">
        <v>1179</v>
      </c>
      <c r="B28" s="30" t="s">
        <v>1180</v>
      </c>
      <c r="C28" s="30" t="s">
        <v>1161</v>
      </c>
      <c r="D28" s="13">
        <v>264000</v>
      </c>
      <c r="E28" s="14">
        <v>302.02</v>
      </c>
      <c r="F28" s="15">
        <v>8.2000000000000007E-3</v>
      </c>
      <c r="G28" s="15"/>
    </row>
    <row r="29" spans="1:7" x14ac:dyDescent="0.25">
      <c r="A29" s="12" t="s">
        <v>1242</v>
      </c>
      <c r="B29" s="30" t="s">
        <v>1243</v>
      </c>
      <c r="C29" s="30" t="s">
        <v>1244</v>
      </c>
      <c r="D29" s="13">
        <v>67800</v>
      </c>
      <c r="E29" s="14">
        <v>299.37</v>
      </c>
      <c r="F29" s="15">
        <v>8.0999999999999996E-3</v>
      </c>
      <c r="G29" s="15"/>
    </row>
    <row r="30" spans="1:7" x14ac:dyDescent="0.25">
      <c r="A30" s="12" t="s">
        <v>1456</v>
      </c>
      <c r="B30" s="30" t="s">
        <v>1457</v>
      </c>
      <c r="C30" s="30" t="s">
        <v>1196</v>
      </c>
      <c r="D30" s="13">
        <v>14570</v>
      </c>
      <c r="E30" s="14">
        <v>241.99</v>
      </c>
      <c r="F30" s="15">
        <v>6.6E-3</v>
      </c>
      <c r="G30" s="15"/>
    </row>
    <row r="31" spans="1:7" x14ac:dyDescent="0.25">
      <c r="A31" s="12" t="s">
        <v>1382</v>
      </c>
      <c r="B31" s="30" t="s">
        <v>1383</v>
      </c>
      <c r="C31" s="30" t="s">
        <v>1227</v>
      </c>
      <c r="D31" s="13">
        <v>3912</v>
      </c>
      <c r="E31" s="14">
        <v>239.46</v>
      </c>
      <c r="F31" s="15">
        <v>6.4999999999999997E-3</v>
      </c>
      <c r="G31" s="15"/>
    </row>
    <row r="32" spans="1:7" x14ac:dyDescent="0.25">
      <c r="A32" s="12" t="s">
        <v>1238</v>
      </c>
      <c r="B32" s="30" t="s">
        <v>1239</v>
      </c>
      <c r="C32" s="30" t="s">
        <v>1202</v>
      </c>
      <c r="D32" s="13">
        <v>50852</v>
      </c>
      <c r="E32" s="14">
        <v>225.4</v>
      </c>
      <c r="F32" s="15">
        <v>6.1000000000000004E-3</v>
      </c>
      <c r="G32" s="15"/>
    </row>
    <row r="33" spans="1:7" x14ac:dyDescent="0.25">
      <c r="A33" s="12" t="s">
        <v>1248</v>
      </c>
      <c r="B33" s="30" t="s">
        <v>1249</v>
      </c>
      <c r="C33" s="30" t="s">
        <v>1230</v>
      </c>
      <c r="D33" s="13">
        <v>2100</v>
      </c>
      <c r="E33" s="14">
        <v>213.92</v>
      </c>
      <c r="F33" s="15">
        <v>5.7999999999999996E-3</v>
      </c>
      <c r="G33" s="15"/>
    </row>
    <row r="34" spans="1:7" x14ac:dyDescent="0.25">
      <c r="A34" s="12" t="s">
        <v>1458</v>
      </c>
      <c r="B34" s="30" t="s">
        <v>1459</v>
      </c>
      <c r="C34" s="30" t="s">
        <v>1186</v>
      </c>
      <c r="D34" s="13">
        <v>18133</v>
      </c>
      <c r="E34" s="14">
        <v>212.28</v>
      </c>
      <c r="F34" s="15">
        <v>5.7999999999999996E-3</v>
      </c>
      <c r="G34" s="15"/>
    </row>
    <row r="35" spans="1:7" x14ac:dyDescent="0.25">
      <c r="A35" s="12" t="s">
        <v>1358</v>
      </c>
      <c r="B35" s="30" t="s">
        <v>1359</v>
      </c>
      <c r="C35" s="30" t="s">
        <v>1161</v>
      </c>
      <c r="D35" s="13">
        <v>19400</v>
      </c>
      <c r="E35" s="14">
        <v>207.14</v>
      </c>
      <c r="F35" s="15">
        <v>5.5999999999999999E-3</v>
      </c>
      <c r="G35" s="15"/>
    </row>
    <row r="36" spans="1:7" x14ac:dyDescent="0.25">
      <c r="A36" s="12" t="s">
        <v>1297</v>
      </c>
      <c r="B36" s="30" t="s">
        <v>1298</v>
      </c>
      <c r="C36" s="30" t="s">
        <v>1230</v>
      </c>
      <c r="D36" s="13">
        <v>23257</v>
      </c>
      <c r="E36" s="14">
        <v>205.64</v>
      </c>
      <c r="F36" s="15">
        <v>5.5999999999999999E-3</v>
      </c>
      <c r="G36" s="15"/>
    </row>
    <row r="37" spans="1:7" x14ac:dyDescent="0.25">
      <c r="A37" s="12" t="s">
        <v>2025</v>
      </c>
      <c r="B37" s="30" t="s">
        <v>2026</v>
      </c>
      <c r="C37" s="30" t="s">
        <v>1862</v>
      </c>
      <c r="D37" s="13">
        <v>7000</v>
      </c>
      <c r="E37" s="14">
        <v>198.19</v>
      </c>
      <c r="F37" s="15">
        <v>5.4000000000000003E-3</v>
      </c>
      <c r="G37" s="15"/>
    </row>
    <row r="38" spans="1:7" x14ac:dyDescent="0.25">
      <c r="A38" s="12" t="s">
        <v>2027</v>
      </c>
      <c r="B38" s="30" t="s">
        <v>2028</v>
      </c>
      <c r="C38" s="30" t="s">
        <v>1222</v>
      </c>
      <c r="D38" s="13">
        <v>110000</v>
      </c>
      <c r="E38" s="14">
        <v>196.57</v>
      </c>
      <c r="F38" s="15">
        <v>5.3E-3</v>
      </c>
      <c r="G38" s="15"/>
    </row>
    <row r="39" spans="1:7" x14ac:dyDescent="0.25">
      <c r="A39" s="12" t="s">
        <v>1211</v>
      </c>
      <c r="B39" s="30" t="s">
        <v>1212</v>
      </c>
      <c r="C39" s="30" t="s">
        <v>1213</v>
      </c>
      <c r="D39" s="13">
        <v>59373</v>
      </c>
      <c r="E39" s="14">
        <v>188.51</v>
      </c>
      <c r="F39" s="15">
        <v>5.1000000000000004E-3</v>
      </c>
      <c r="G39" s="15"/>
    </row>
    <row r="40" spans="1:7" x14ac:dyDescent="0.25">
      <c r="A40" s="12" t="s">
        <v>1200</v>
      </c>
      <c r="B40" s="30" t="s">
        <v>1201</v>
      </c>
      <c r="C40" s="30" t="s">
        <v>1202</v>
      </c>
      <c r="D40" s="13">
        <v>34000</v>
      </c>
      <c r="E40" s="14">
        <v>169.68</v>
      </c>
      <c r="F40" s="15">
        <v>4.5999999999999999E-3</v>
      </c>
      <c r="G40" s="15"/>
    </row>
    <row r="41" spans="1:7" x14ac:dyDescent="0.25">
      <c r="A41" s="12" t="s">
        <v>1757</v>
      </c>
      <c r="B41" s="30" t="s">
        <v>1758</v>
      </c>
      <c r="C41" s="30" t="s">
        <v>1319</v>
      </c>
      <c r="D41" s="13">
        <v>3196</v>
      </c>
      <c r="E41" s="14">
        <v>166.14</v>
      </c>
      <c r="F41" s="15">
        <v>4.4999999999999997E-3</v>
      </c>
      <c r="G41" s="15"/>
    </row>
    <row r="42" spans="1:7" x14ac:dyDescent="0.25">
      <c r="A42" s="12" t="s">
        <v>1784</v>
      </c>
      <c r="B42" s="30" t="s">
        <v>1785</v>
      </c>
      <c r="C42" s="30" t="s">
        <v>1202</v>
      </c>
      <c r="D42" s="13">
        <v>13765</v>
      </c>
      <c r="E42" s="14">
        <v>162.38999999999999</v>
      </c>
      <c r="F42" s="15">
        <v>4.4000000000000003E-3</v>
      </c>
      <c r="G42" s="15"/>
    </row>
    <row r="43" spans="1:7" x14ac:dyDescent="0.25">
      <c r="A43" s="12" t="s">
        <v>2029</v>
      </c>
      <c r="B43" s="30" t="s">
        <v>2030</v>
      </c>
      <c r="C43" s="30" t="s">
        <v>1310</v>
      </c>
      <c r="D43" s="13">
        <v>53186</v>
      </c>
      <c r="E43" s="14">
        <v>160.12</v>
      </c>
      <c r="F43" s="15">
        <v>4.4000000000000003E-3</v>
      </c>
      <c r="G43" s="15"/>
    </row>
    <row r="44" spans="1:7" x14ac:dyDescent="0.25">
      <c r="A44" s="12" t="s">
        <v>1860</v>
      </c>
      <c r="B44" s="30" t="s">
        <v>1861</v>
      </c>
      <c r="C44" s="30" t="s">
        <v>1862</v>
      </c>
      <c r="D44" s="13">
        <v>28621</v>
      </c>
      <c r="E44" s="14">
        <v>158.5</v>
      </c>
      <c r="F44" s="15">
        <v>4.3E-3</v>
      </c>
      <c r="G44" s="15"/>
    </row>
    <row r="45" spans="1:7" x14ac:dyDescent="0.25">
      <c r="A45" s="12" t="s">
        <v>1313</v>
      </c>
      <c r="B45" s="30" t="s">
        <v>1314</v>
      </c>
      <c r="C45" s="30" t="s">
        <v>1227</v>
      </c>
      <c r="D45" s="13">
        <v>17400</v>
      </c>
      <c r="E45" s="14">
        <v>158.37</v>
      </c>
      <c r="F45" s="15">
        <v>4.3E-3</v>
      </c>
      <c r="G45" s="15"/>
    </row>
    <row r="46" spans="1:7" x14ac:dyDescent="0.25">
      <c r="A46" s="12" t="s">
        <v>1194</v>
      </c>
      <c r="B46" s="30" t="s">
        <v>1195</v>
      </c>
      <c r="C46" s="30" t="s">
        <v>1196</v>
      </c>
      <c r="D46" s="13">
        <v>4021</v>
      </c>
      <c r="E46" s="14">
        <v>153.44</v>
      </c>
      <c r="F46" s="15">
        <v>4.1999999999999997E-3</v>
      </c>
      <c r="G46" s="15"/>
    </row>
    <row r="47" spans="1:7" x14ac:dyDescent="0.25">
      <c r="A47" s="12" t="s">
        <v>1228</v>
      </c>
      <c r="B47" s="30" t="s">
        <v>1229</v>
      </c>
      <c r="C47" s="30" t="s">
        <v>1230</v>
      </c>
      <c r="D47" s="13">
        <v>7640</v>
      </c>
      <c r="E47" s="14">
        <v>152.9</v>
      </c>
      <c r="F47" s="15">
        <v>4.1999999999999997E-3</v>
      </c>
      <c r="G47" s="15"/>
    </row>
    <row r="48" spans="1:7" x14ac:dyDescent="0.25">
      <c r="A48" s="12" t="s">
        <v>1438</v>
      </c>
      <c r="B48" s="30" t="s">
        <v>1439</v>
      </c>
      <c r="C48" s="30" t="s">
        <v>1286</v>
      </c>
      <c r="D48" s="13">
        <v>13597</v>
      </c>
      <c r="E48" s="14">
        <v>148.16999999999999</v>
      </c>
      <c r="F48" s="15">
        <v>4.0000000000000001E-3</v>
      </c>
      <c r="G48" s="15"/>
    </row>
    <row r="49" spans="1:7" x14ac:dyDescent="0.25">
      <c r="A49" s="12" t="s">
        <v>1863</v>
      </c>
      <c r="B49" s="30" t="s">
        <v>1864</v>
      </c>
      <c r="C49" s="30" t="s">
        <v>1196</v>
      </c>
      <c r="D49" s="13">
        <v>9339</v>
      </c>
      <c r="E49" s="14">
        <v>144.83000000000001</v>
      </c>
      <c r="F49" s="15">
        <v>3.8999999999999998E-3</v>
      </c>
      <c r="G49" s="15"/>
    </row>
    <row r="50" spans="1:7" x14ac:dyDescent="0.25">
      <c r="A50" s="12" t="s">
        <v>1475</v>
      </c>
      <c r="B50" s="30" t="s">
        <v>1476</v>
      </c>
      <c r="C50" s="30" t="s">
        <v>1263</v>
      </c>
      <c r="D50" s="13">
        <v>1401</v>
      </c>
      <c r="E50" s="14">
        <v>142.44</v>
      </c>
      <c r="F50" s="15">
        <v>3.8999999999999998E-3</v>
      </c>
      <c r="G50" s="15"/>
    </row>
    <row r="51" spans="1:7" x14ac:dyDescent="0.25">
      <c r="A51" s="12" t="s">
        <v>1434</v>
      </c>
      <c r="B51" s="30" t="s">
        <v>1435</v>
      </c>
      <c r="C51" s="30" t="s">
        <v>1202</v>
      </c>
      <c r="D51" s="13">
        <v>80316</v>
      </c>
      <c r="E51" s="14">
        <v>139.11000000000001</v>
      </c>
      <c r="F51" s="15">
        <v>3.8E-3</v>
      </c>
      <c r="G51" s="15"/>
    </row>
    <row r="52" spans="1:7" x14ac:dyDescent="0.25">
      <c r="A52" s="12" t="s">
        <v>1206</v>
      </c>
      <c r="B52" s="30" t="s">
        <v>1207</v>
      </c>
      <c r="C52" s="30" t="s">
        <v>1183</v>
      </c>
      <c r="D52" s="13">
        <v>28355</v>
      </c>
      <c r="E52" s="14">
        <v>131.35</v>
      </c>
      <c r="F52" s="15">
        <v>3.5999999999999999E-3</v>
      </c>
      <c r="G52" s="15"/>
    </row>
    <row r="53" spans="1:7" x14ac:dyDescent="0.25">
      <c r="A53" s="12" t="s">
        <v>1245</v>
      </c>
      <c r="B53" s="30" t="s">
        <v>1246</v>
      </c>
      <c r="C53" s="30" t="s">
        <v>1247</v>
      </c>
      <c r="D53" s="13">
        <v>46000</v>
      </c>
      <c r="E53" s="14">
        <v>125.97</v>
      </c>
      <c r="F53" s="15">
        <v>3.3999999999999998E-3</v>
      </c>
      <c r="G53" s="15"/>
    </row>
    <row r="54" spans="1:7" x14ac:dyDescent="0.25">
      <c r="A54" s="12" t="s">
        <v>1322</v>
      </c>
      <c r="B54" s="30" t="s">
        <v>1323</v>
      </c>
      <c r="C54" s="30" t="s">
        <v>1283</v>
      </c>
      <c r="D54" s="13">
        <v>3653</v>
      </c>
      <c r="E54" s="14">
        <v>124.72</v>
      </c>
      <c r="F54" s="15">
        <v>3.3999999999999998E-3</v>
      </c>
      <c r="G54" s="15"/>
    </row>
    <row r="55" spans="1:7" x14ac:dyDescent="0.25">
      <c r="A55" s="12" t="s">
        <v>1171</v>
      </c>
      <c r="B55" s="30" t="s">
        <v>1172</v>
      </c>
      <c r="C55" s="30" t="s">
        <v>1161</v>
      </c>
      <c r="D55" s="13">
        <v>49812</v>
      </c>
      <c r="E55" s="14">
        <v>123.33</v>
      </c>
      <c r="F55" s="15">
        <v>3.3999999999999998E-3</v>
      </c>
      <c r="G55" s="15"/>
    </row>
    <row r="56" spans="1:7" x14ac:dyDescent="0.25">
      <c r="A56" s="12" t="s">
        <v>1454</v>
      </c>
      <c r="B56" s="30" t="s">
        <v>1455</v>
      </c>
      <c r="C56" s="30" t="s">
        <v>1196</v>
      </c>
      <c r="D56" s="13">
        <v>7672</v>
      </c>
      <c r="E56" s="14">
        <v>120.91</v>
      </c>
      <c r="F56" s="15">
        <v>3.3E-3</v>
      </c>
      <c r="G56" s="15"/>
    </row>
    <row r="57" spans="1:7" x14ac:dyDescent="0.25">
      <c r="A57" s="12" t="s">
        <v>1191</v>
      </c>
      <c r="B57" s="30" t="s">
        <v>1192</v>
      </c>
      <c r="C57" s="30" t="s">
        <v>1193</v>
      </c>
      <c r="D57" s="13">
        <v>54000</v>
      </c>
      <c r="E57" s="14">
        <v>118.72</v>
      </c>
      <c r="F57" s="15">
        <v>3.2000000000000002E-3</v>
      </c>
      <c r="G57" s="15"/>
    </row>
    <row r="58" spans="1:7" x14ac:dyDescent="0.25">
      <c r="A58" s="12" t="s">
        <v>2031</v>
      </c>
      <c r="B58" s="30" t="s">
        <v>2032</v>
      </c>
      <c r="C58" s="30" t="s">
        <v>1310</v>
      </c>
      <c r="D58" s="13">
        <v>27474</v>
      </c>
      <c r="E58" s="14">
        <v>105.42</v>
      </c>
      <c r="F58" s="15">
        <v>2.8999999999999998E-3</v>
      </c>
      <c r="G58" s="15"/>
    </row>
    <row r="59" spans="1:7" x14ac:dyDescent="0.25">
      <c r="A59" s="12" t="s">
        <v>1231</v>
      </c>
      <c r="B59" s="30" t="s">
        <v>1232</v>
      </c>
      <c r="C59" s="30" t="s">
        <v>1183</v>
      </c>
      <c r="D59" s="13">
        <v>20232</v>
      </c>
      <c r="E59" s="14">
        <v>101.64</v>
      </c>
      <c r="F59" s="15">
        <v>2.8E-3</v>
      </c>
      <c r="G59" s="15"/>
    </row>
    <row r="60" spans="1:7" x14ac:dyDescent="0.25">
      <c r="A60" s="12" t="s">
        <v>1390</v>
      </c>
      <c r="B60" s="30" t="s">
        <v>1391</v>
      </c>
      <c r="C60" s="30" t="s">
        <v>1244</v>
      </c>
      <c r="D60" s="13">
        <v>4000</v>
      </c>
      <c r="E60" s="14">
        <v>99.26</v>
      </c>
      <c r="F60" s="15">
        <v>2.7000000000000001E-3</v>
      </c>
      <c r="G60" s="15"/>
    </row>
    <row r="61" spans="1:7" x14ac:dyDescent="0.25">
      <c r="A61" s="12" t="s">
        <v>1769</v>
      </c>
      <c r="B61" s="30" t="s">
        <v>1770</v>
      </c>
      <c r="C61" s="30" t="s">
        <v>1213</v>
      </c>
      <c r="D61" s="13">
        <v>9465</v>
      </c>
      <c r="E61" s="14">
        <v>98.44</v>
      </c>
      <c r="F61" s="15">
        <v>2.7000000000000001E-3</v>
      </c>
      <c r="G61" s="15"/>
    </row>
    <row r="62" spans="1:7" x14ac:dyDescent="0.25">
      <c r="A62" s="12" t="s">
        <v>1446</v>
      </c>
      <c r="B62" s="30" t="s">
        <v>1447</v>
      </c>
      <c r="C62" s="30" t="s">
        <v>1227</v>
      </c>
      <c r="D62" s="13">
        <v>379</v>
      </c>
      <c r="E62" s="14">
        <v>98.19</v>
      </c>
      <c r="F62" s="15">
        <v>2.7000000000000001E-3</v>
      </c>
      <c r="G62" s="15"/>
    </row>
    <row r="63" spans="1:7" x14ac:dyDescent="0.25">
      <c r="A63" s="12" t="s">
        <v>1818</v>
      </c>
      <c r="B63" s="30" t="s">
        <v>1819</v>
      </c>
      <c r="C63" s="30" t="s">
        <v>1210</v>
      </c>
      <c r="D63" s="13">
        <v>37400</v>
      </c>
      <c r="E63" s="14">
        <v>94.86</v>
      </c>
      <c r="F63" s="15">
        <v>2.5999999999999999E-3</v>
      </c>
      <c r="G63" s="15"/>
    </row>
    <row r="64" spans="1:7" x14ac:dyDescent="0.25">
      <c r="A64" s="12" t="s">
        <v>1777</v>
      </c>
      <c r="B64" s="30" t="s">
        <v>1778</v>
      </c>
      <c r="C64" s="30" t="s">
        <v>1326</v>
      </c>
      <c r="D64" s="13">
        <v>2200</v>
      </c>
      <c r="E64" s="14">
        <v>90.36</v>
      </c>
      <c r="F64" s="15">
        <v>2.5000000000000001E-3</v>
      </c>
      <c r="G64" s="15"/>
    </row>
    <row r="65" spans="1:7" x14ac:dyDescent="0.25">
      <c r="A65" s="12" t="s">
        <v>1889</v>
      </c>
      <c r="B65" s="30" t="s">
        <v>1890</v>
      </c>
      <c r="C65" s="30" t="s">
        <v>1278</v>
      </c>
      <c r="D65" s="13">
        <v>2030</v>
      </c>
      <c r="E65" s="14">
        <v>90.07</v>
      </c>
      <c r="F65" s="15">
        <v>2.5000000000000001E-3</v>
      </c>
      <c r="G65" s="15"/>
    </row>
    <row r="66" spans="1:7" x14ac:dyDescent="0.25">
      <c r="A66" s="12" t="s">
        <v>1287</v>
      </c>
      <c r="B66" s="30" t="s">
        <v>1288</v>
      </c>
      <c r="C66" s="30" t="s">
        <v>1227</v>
      </c>
      <c r="D66" s="13">
        <v>5950</v>
      </c>
      <c r="E66" s="14">
        <v>89.57</v>
      </c>
      <c r="F66" s="15">
        <v>2.3999999999999998E-3</v>
      </c>
      <c r="G66" s="15"/>
    </row>
    <row r="67" spans="1:7" x14ac:dyDescent="0.25">
      <c r="A67" s="12" t="s">
        <v>1759</v>
      </c>
      <c r="B67" s="30" t="s">
        <v>1760</v>
      </c>
      <c r="C67" s="30" t="s">
        <v>1210</v>
      </c>
      <c r="D67" s="13">
        <v>8632</v>
      </c>
      <c r="E67" s="14">
        <v>88.5</v>
      </c>
      <c r="F67" s="15">
        <v>2.3999999999999998E-3</v>
      </c>
      <c r="G67" s="15"/>
    </row>
    <row r="68" spans="1:7" x14ac:dyDescent="0.25">
      <c r="A68" s="12" t="s">
        <v>1820</v>
      </c>
      <c r="B68" s="30" t="s">
        <v>1821</v>
      </c>
      <c r="C68" s="30" t="s">
        <v>1255</v>
      </c>
      <c r="D68" s="13">
        <v>40000</v>
      </c>
      <c r="E68" s="14">
        <v>86</v>
      </c>
      <c r="F68" s="15">
        <v>2.3E-3</v>
      </c>
      <c r="G68" s="15"/>
    </row>
    <row r="69" spans="1:7" x14ac:dyDescent="0.25">
      <c r="A69" s="12" t="s">
        <v>2033</v>
      </c>
      <c r="B69" s="30" t="s">
        <v>2034</v>
      </c>
      <c r="C69" s="30" t="s">
        <v>1429</v>
      </c>
      <c r="D69" s="13">
        <v>12769</v>
      </c>
      <c r="E69" s="14">
        <v>85.69</v>
      </c>
      <c r="F69" s="15">
        <v>2.3E-3</v>
      </c>
      <c r="G69" s="15"/>
    </row>
    <row r="70" spans="1:7" x14ac:dyDescent="0.25">
      <c r="A70" s="12" t="s">
        <v>1369</v>
      </c>
      <c r="B70" s="30" t="s">
        <v>1370</v>
      </c>
      <c r="C70" s="30" t="s">
        <v>1170</v>
      </c>
      <c r="D70" s="13">
        <v>1800</v>
      </c>
      <c r="E70" s="14">
        <v>84.09</v>
      </c>
      <c r="F70" s="15">
        <v>2.3E-3</v>
      </c>
      <c r="G70" s="15"/>
    </row>
    <row r="71" spans="1:7" x14ac:dyDescent="0.25">
      <c r="A71" s="12" t="s">
        <v>1317</v>
      </c>
      <c r="B71" s="30" t="s">
        <v>1318</v>
      </c>
      <c r="C71" s="30" t="s">
        <v>1319</v>
      </c>
      <c r="D71" s="13">
        <v>3330</v>
      </c>
      <c r="E71" s="14">
        <v>83.45</v>
      </c>
      <c r="F71" s="15">
        <v>2.3E-3</v>
      </c>
      <c r="G71" s="15"/>
    </row>
    <row r="72" spans="1:7" x14ac:dyDescent="0.25">
      <c r="A72" s="12" t="s">
        <v>1485</v>
      </c>
      <c r="B72" s="30" t="s">
        <v>1486</v>
      </c>
      <c r="C72" s="30" t="s">
        <v>1227</v>
      </c>
      <c r="D72" s="13">
        <v>10861</v>
      </c>
      <c r="E72" s="14">
        <v>82.63</v>
      </c>
      <c r="F72" s="15">
        <v>2.2000000000000001E-3</v>
      </c>
      <c r="G72" s="15"/>
    </row>
    <row r="73" spans="1:7" x14ac:dyDescent="0.25">
      <c r="A73" s="12" t="s">
        <v>1295</v>
      </c>
      <c r="B73" s="30" t="s">
        <v>1296</v>
      </c>
      <c r="C73" s="30" t="s">
        <v>1199</v>
      </c>
      <c r="D73" s="13">
        <v>14000</v>
      </c>
      <c r="E73" s="14">
        <v>81.11</v>
      </c>
      <c r="F73" s="15">
        <v>2.2000000000000001E-3</v>
      </c>
      <c r="G73" s="15"/>
    </row>
    <row r="74" spans="1:7" x14ac:dyDescent="0.25">
      <c r="A74" s="12" t="s">
        <v>1425</v>
      </c>
      <c r="B74" s="30" t="s">
        <v>1426</v>
      </c>
      <c r="C74" s="30" t="s">
        <v>1202</v>
      </c>
      <c r="D74" s="13">
        <v>67810</v>
      </c>
      <c r="E74" s="14">
        <v>81</v>
      </c>
      <c r="F74" s="15">
        <v>2.2000000000000001E-3</v>
      </c>
      <c r="G74" s="15"/>
    </row>
    <row r="75" spans="1:7" x14ac:dyDescent="0.25">
      <c r="A75" s="12" t="s">
        <v>1495</v>
      </c>
      <c r="B75" s="30" t="s">
        <v>1496</v>
      </c>
      <c r="C75" s="30" t="s">
        <v>1326</v>
      </c>
      <c r="D75" s="13">
        <v>3523</v>
      </c>
      <c r="E75" s="14">
        <v>80.81</v>
      </c>
      <c r="F75" s="15">
        <v>2.2000000000000001E-3</v>
      </c>
      <c r="G75" s="15"/>
    </row>
    <row r="76" spans="1:7" x14ac:dyDescent="0.25">
      <c r="A76" s="12" t="s">
        <v>1517</v>
      </c>
      <c r="B76" s="30" t="s">
        <v>1518</v>
      </c>
      <c r="C76" s="30" t="s">
        <v>1202</v>
      </c>
      <c r="D76" s="13">
        <v>4957</v>
      </c>
      <c r="E76" s="14">
        <v>80.67</v>
      </c>
      <c r="F76" s="15">
        <v>2.2000000000000001E-3</v>
      </c>
      <c r="G76" s="15"/>
    </row>
    <row r="77" spans="1:7" x14ac:dyDescent="0.25">
      <c r="A77" s="12" t="s">
        <v>1479</v>
      </c>
      <c r="B77" s="30" t="s">
        <v>1480</v>
      </c>
      <c r="C77" s="30" t="s">
        <v>1307</v>
      </c>
      <c r="D77" s="13">
        <v>10296</v>
      </c>
      <c r="E77" s="14">
        <v>77.27</v>
      </c>
      <c r="F77" s="15">
        <v>2.0999999999999999E-3</v>
      </c>
      <c r="G77" s="15"/>
    </row>
    <row r="78" spans="1:7" x14ac:dyDescent="0.25">
      <c r="A78" s="12" t="s">
        <v>1417</v>
      </c>
      <c r="B78" s="30" t="s">
        <v>1418</v>
      </c>
      <c r="C78" s="30" t="s">
        <v>1230</v>
      </c>
      <c r="D78" s="13">
        <v>2000</v>
      </c>
      <c r="E78" s="14">
        <v>76.790000000000006</v>
      </c>
      <c r="F78" s="15">
        <v>2.0999999999999999E-3</v>
      </c>
      <c r="G78" s="15"/>
    </row>
    <row r="79" spans="1:7" x14ac:dyDescent="0.25">
      <c r="A79" s="12" t="s">
        <v>1782</v>
      </c>
      <c r="B79" s="30" t="s">
        <v>1783</v>
      </c>
      <c r="C79" s="30" t="s">
        <v>1202</v>
      </c>
      <c r="D79" s="13">
        <v>4586</v>
      </c>
      <c r="E79" s="14">
        <v>72.91</v>
      </c>
      <c r="F79" s="15">
        <v>2E-3</v>
      </c>
      <c r="G79" s="15"/>
    </row>
    <row r="80" spans="1:7" x14ac:dyDescent="0.25">
      <c r="A80" s="12" t="s">
        <v>1802</v>
      </c>
      <c r="B80" s="30" t="s">
        <v>1803</v>
      </c>
      <c r="C80" s="30" t="s">
        <v>1301</v>
      </c>
      <c r="D80" s="13">
        <v>6510</v>
      </c>
      <c r="E80" s="14">
        <v>71.98</v>
      </c>
      <c r="F80" s="15">
        <v>2E-3</v>
      </c>
      <c r="G80" s="15"/>
    </row>
    <row r="81" spans="1:7" x14ac:dyDescent="0.25">
      <c r="A81" s="12" t="s">
        <v>2035</v>
      </c>
      <c r="B81" s="30" t="s">
        <v>2036</v>
      </c>
      <c r="C81" s="30" t="s">
        <v>1278</v>
      </c>
      <c r="D81" s="13">
        <v>4000</v>
      </c>
      <c r="E81" s="14">
        <v>65.650000000000006</v>
      </c>
      <c r="F81" s="15">
        <v>1.8E-3</v>
      </c>
      <c r="G81" s="15"/>
    </row>
    <row r="82" spans="1:7" x14ac:dyDescent="0.25">
      <c r="A82" s="12" t="s">
        <v>1356</v>
      </c>
      <c r="B82" s="30" t="s">
        <v>1357</v>
      </c>
      <c r="C82" s="30" t="s">
        <v>1175</v>
      </c>
      <c r="D82" s="13">
        <v>41934</v>
      </c>
      <c r="E82" s="14">
        <v>57.01</v>
      </c>
      <c r="F82" s="15">
        <v>1.6000000000000001E-3</v>
      </c>
      <c r="G82" s="15"/>
    </row>
    <row r="83" spans="1:7" x14ac:dyDescent="0.25">
      <c r="A83" s="12" t="s">
        <v>1786</v>
      </c>
      <c r="B83" s="30" t="s">
        <v>1787</v>
      </c>
      <c r="C83" s="30" t="s">
        <v>1310</v>
      </c>
      <c r="D83" s="13">
        <v>8193</v>
      </c>
      <c r="E83" s="14">
        <v>56.54</v>
      </c>
      <c r="F83" s="15">
        <v>1.5E-3</v>
      </c>
      <c r="G83" s="15"/>
    </row>
    <row r="84" spans="1:7" x14ac:dyDescent="0.25">
      <c r="A84" s="12" t="s">
        <v>1218</v>
      </c>
      <c r="B84" s="30" t="s">
        <v>1219</v>
      </c>
      <c r="C84" s="30" t="s">
        <v>1196</v>
      </c>
      <c r="D84" s="13">
        <v>900</v>
      </c>
      <c r="E84" s="14">
        <v>56.25</v>
      </c>
      <c r="F84" s="15">
        <v>1.5E-3</v>
      </c>
      <c r="G84" s="15"/>
    </row>
    <row r="85" spans="1:7" x14ac:dyDescent="0.25">
      <c r="A85" s="12" t="s">
        <v>1798</v>
      </c>
      <c r="B85" s="30" t="s">
        <v>1799</v>
      </c>
      <c r="C85" s="30" t="s">
        <v>1442</v>
      </c>
      <c r="D85" s="13">
        <v>1658</v>
      </c>
      <c r="E85" s="14">
        <v>55.92</v>
      </c>
      <c r="F85" s="15">
        <v>1.5E-3</v>
      </c>
      <c r="G85" s="15"/>
    </row>
    <row r="86" spans="1:7" x14ac:dyDescent="0.25">
      <c r="A86" s="12" t="s">
        <v>1331</v>
      </c>
      <c r="B86" s="30" t="s">
        <v>1332</v>
      </c>
      <c r="C86" s="30" t="s">
        <v>1301</v>
      </c>
      <c r="D86" s="13">
        <v>1760</v>
      </c>
      <c r="E86" s="14">
        <v>54.33</v>
      </c>
      <c r="F86" s="15">
        <v>1.5E-3</v>
      </c>
      <c r="G86" s="15"/>
    </row>
    <row r="87" spans="1:7" x14ac:dyDescent="0.25">
      <c r="A87" s="12" t="s">
        <v>1409</v>
      </c>
      <c r="B87" s="30" t="s">
        <v>1410</v>
      </c>
      <c r="C87" s="30" t="s">
        <v>1252</v>
      </c>
      <c r="D87" s="13">
        <v>30000</v>
      </c>
      <c r="E87" s="14">
        <v>52.77</v>
      </c>
      <c r="F87" s="15">
        <v>1.4E-3</v>
      </c>
      <c r="G87" s="15"/>
    </row>
    <row r="88" spans="1:7" x14ac:dyDescent="0.25">
      <c r="A88" s="12" t="s">
        <v>1806</v>
      </c>
      <c r="B88" s="30" t="s">
        <v>1807</v>
      </c>
      <c r="C88" s="30" t="s">
        <v>1307</v>
      </c>
      <c r="D88" s="13">
        <v>6737</v>
      </c>
      <c r="E88" s="14">
        <v>52.6</v>
      </c>
      <c r="F88" s="15">
        <v>1.4E-3</v>
      </c>
      <c r="G88" s="15"/>
    </row>
    <row r="89" spans="1:7" x14ac:dyDescent="0.25">
      <c r="A89" s="12" t="s">
        <v>1763</v>
      </c>
      <c r="B89" s="30" t="s">
        <v>1764</v>
      </c>
      <c r="C89" s="30" t="s">
        <v>1375</v>
      </c>
      <c r="D89" s="13">
        <v>4432</v>
      </c>
      <c r="E89" s="14">
        <v>51.6</v>
      </c>
      <c r="F89" s="15">
        <v>1.4E-3</v>
      </c>
      <c r="G89" s="15"/>
    </row>
    <row r="90" spans="1:7" x14ac:dyDescent="0.25">
      <c r="A90" s="12" t="s">
        <v>1812</v>
      </c>
      <c r="B90" s="30" t="s">
        <v>1813</v>
      </c>
      <c r="C90" s="30" t="s">
        <v>1202</v>
      </c>
      <c r="D90" s="13">
        <v>1355</v>
      </c>
      <c r="E90" s="14">
        <v>48.34</v>
      </c>
      <c r="F90" s="15">
        <v>1.2999999999999999E-3</v>
      </c>
      <c r="G90" s="15"/>
    </row>
    <row r="91" spans="1:7" x14ac:dyDescent="0.25">
      <c r="A91" s="12" t="s">
        <v>1396</v>
      </c>
      <c r="B91" s="30" t="s">
        <v>1397</v>
      </c>
      <c r="C91" s="30" t="s">
        <v>1227</v>
      </c>
      <c r="D91" s="13">
        <v>17500</v>
      </c>
      <c r="E91" s="14">
        <v>46.97</v>
      </c>
      <c r="F91" s="15">
        <v>1.2999999999999999E-3</v>
      </c>
      <c r="G91" s="15"/>
    </row>
    <row r="92" spans="1:7" x14ac:dyDescent="0.25">
      <c r="A92" s="12" t="s">
        <v>1501</v>
      </c>
      <c r="B92" s="30" t="s">
        <v>1502</v>
      </c>
      <c r="C92" s="30" t="s">
        <v>1368</v>
      </c>
      <c r="D92" s="13">
        <v>9236</v>
      </c>
      <c r="E92" s="14">
        <v>46.48</v>
      </c>
      <c r="F92" s="15">
        <v>1.2999999999999999E-3</v>
      </c>
      <c r="G92" s="15"/>
    </row>
    <row r="93" spans="1:7" x14ac:dyDescent="0.25">
      <c r="A93" s="12" t="s">
        <v>1376</v>
      </c>
      <c r="B93" s="30" t="s">
        <v>1377</v>
      </c>
      <c r="C93" s="30" t="s">
        <v>1202</v>
      </c>
      <c r="D93" s="13">
        <v>1800</v>
      </c>
      <c r="E93" s="14">
        <v>44.4</v>
      </c>
      <c r="F93" s="15">
        <v>1.1999999999999999E-3</v>
      </c>
      <c r="G93" s="15"/>
    </row>
    <row r="94" spans="1:7" x14ac:dyDescent="0.25">
      <c r="A94" s="12" t="s">
        <v>2037</v>
      </c>
      <c r="B94" s="30" t="s">
        <v>2038</v>
      </c>
      <c r="C94" s="30" t="s">
        <v>1210</v>
      </c>
      <c r="D94" s="13">
        <v>12000</v>
      </c>
      <c r="E94" s="14">
        <v>38.590000000000003</v>
      </c>
      <c r="F94" s="15">
        <v>1E-3</v>
      </c>
      <c r="G94" s="15"/>
    </row>
    <row r="95" spans="1:7" x14ac:dyDescent="0.25">
      <c r="A95" s="12" t="s">
        <v>2002</v>
      </c>
      <c r="B95" s="30" t="s">
        <v>2003</v>
      </c>
      <c r="C95" s="30" t="s">
        <v>1310</v>
      </c>
      <c r="D95" s="13">
        <v>26013</v>
      </c>
      <c r="E95" s="14">
        <v>30.83</v>
      </c>
      <c r="F95" s="15">
        <v>8.0000000000000004E-4</v>
      </c>
      <c r="G95" s="15"/>
    </row>
    <row r="96" spans="1:7" x14ac:dyDescent="0.25">
      <c r="A96" s="16" t="s">
        <v>124</v>
      </c>
      <c r="B96" s="31"/>
      <c r="C96" s="31"/>
      <c r="D96" s="17"/>
      <c r="E96" s="37">
        <v>24845.39</v>
      </c>
      <c r="F96" s="38">
        <v>0.67600000000000005</v>
      </c>
      <c r="G96" s="20"/>
    </row>
    <row r="97" spans="1:7" x14ac:dyDescent="0.25">
      <c r="A97" s="16" t="s">
        <v>1525</v>
      </c>
      <c r="B97" s="30"/>
      <c r="C97" s="30"/>
      <c r="D97" s="13"/>
      <c r="E97" s="14"/>
      <c r="F97" s="15"/>
      <c r="G97" s="15"/>
    </row>
    <row r="98" spans="1:7" x14ac:dyDescent="0.25">
      <c r="A98" s="16" t="s">
        <v>124</v>
      </c>
      <c r="B98" s="30"/>
      <c r="C98" s="30"/>
      <c r="D98" s="13"/>
      <c r="E98" s="39" t="s">
        <v>118</v>
      </c>
      <c r="F98" s="40" t="s">
        <v>118</v>
      </c>
      <c r="G98" s="15"/>
    </row>
    <row r="99" spans="1:7" x14ac:dyDescent="0.25">
      <c r="A99" s="21" t="s">
        <v>157</v>
      </c>
      <c r="B99" s="32"/>
      <c r="C99" s="32"/>
      <c r="D99" s="22"/>
      <c r="E99" s="27">
        <v>24845.39</v>
      </c>
      <c r="F99" s="28">
        <v>0.67600000000000005</v>
      </c>
      <c r="G99" s="20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16" t="s">
        <v>1526</v>
      </c>
      <c r="B101" s="30"/>
      <c r="C101" s="30"/>
      <c r="D101" s="13"/>
      <c r="E101" s="14"/>
      <c r="F101" s="15"/>
      <c r="G101" s="15"/>
    </row>
    <row r="102" spans="1:7" x14ac:dyDescent="0.25">
      <c r="A102" s="16" t="s">
        <v>1527</v>
      </c>
      <c r="B102" s="30"/>
      <c r="C102" s="30"/>
      <c r="D102" s="13"/>
      <c r="E102" s="14"/>
      <c r="F102" s="15"/>
      <c r="G102" s="15"/>
    </row>
    <row r="103" spans="1:7" x14ac:dyDescent="0.25">
      <c r="A103" s="12" t="s">
        <v>1668</v>
      </c>
      <c r="B103" s="30"/>
      <c r="C103" s="30" t="s">
        <v>1230</v>
      </c>
      <c r="D103" s="41">
        <v>-1050</v>
      </c>
      <c r="E103" s="23">
        <v>-21.11</v>
      </c>
      <c r="F103" s="24">
        <v>-5.7399999999999997E-4</v>
      </c>
      <c r="G103" s="15"/>
    </row>
    <row r="104" spans="1:7" x14ac:dyDescent="0.25">
      <c r="A104" s="12" t="s">
        <v>1603</v>
      </c>
      <c r="B104" s="30"/>
      <c r="C104" s="30" t="s">
        <v>1202</v>
      </c>
      <c r="D104" s="41">
        <v>-1800</v>
      </c>
      <c r="E104" s="23">
        <v>-44.45</v>
      </c>
      <c r="F104" s="24">
        <v>-1.209E-3</v>
      </c>
      <c r="G104" s="15"/>
    </row>
    <row r="105" spans="1:7" x14ac:dyDescent="0.25">
      <c r="A105" s="12" t="s">
        <v>1593</v>
      </c>
      <c r="B105" s="30"/>
      <c r="C105" s="30" t="s">
        <v>1227</v>
      </c>
      <c r="D105" s="41">
        <v>-17500</v>
      </c>
      <c r="E105" s="23">
        <v>-47.26</v>
      </c>
      <c r="F105" s="24">
        <v>-1.2849999999999999E-3</v>
      </c>
      <c r="G105" s="15"/>
    </row>
    <row r="106" spans="1:7" x14ac:dyDescent="0.25">
      <c r="A106" s="12" t="s">
        <v>1587</v>
      </c>
      <c r="B106" s="30"/>
      <c r="C106" s="30" t="s">
        <v>1252</v>
      </c>
      <c r="D106" s="41">
        <v>-30000</v>
      </c>
      <c r="E106" s="23">
        <v>-53.1</v>
      </c>
      <c r="F106" s="24">
        <v>-1.444E-3</v>
      </c>
      <c r="G106" s="15"/>
    </row>
    <row r="107" spans="1:7" x14ac:dyDescent="0.25">
      <c r="A107" s="12" t="s">
        <v>1671</v>
      </c>
      <c r="B107" s="30"/>
      <c r="C107" s="30" t="s">
        <v>1196</v>
      </c>
      <c r="D107" s="41">
        <v>-900</v>
      </c>
      <c r="E107" s="23">
        <v>-56.5</v>
      </c>
      <c r="F107" s="24">
        <v>-1.536E-3</v>
      </c>
      <c r="G107" s="15"/>
    </row>
    <row r="108" spans="1:7" x14ac:dyDescent="0.25">
      <c r="A108" s="12" t="s">
        <v>1565</v>
      </c>
      <c r="B108" s="30"/>
      <c r="C108" s="30" t="s">
        <v>1196</v>
      </c>
      <c r="D108" s="41">
        <v>-4000</v>
      </c>
      <c r="E108" s="23">
        <v>-66.81</v>
      </c>
      <c r="F108" s="24">
        <v>-1.817E-3</v>
      </c>
      <c r="G108" s="15"/>
    </row>
    <row r="109" spans="1:7" x14ac:dyDescent="0.25">
      <c r="A109" s="12" t="s">
        <v>1682</v>
      </c>
      <c r="B109" s="30"/>
      <c r="C109" s="30" t="s">
        <v>1193</v>
      </c>
      <c r="D109" s="41">
        <v>-31500</v>
      </c>
      <c r="E109" s="23">
        <v>-69.55</v>
      </c>
      <c r="F109" s="24">
        <v>-1.892E-3</v>
      </c>
      <c r="G109" s="15"/>
    </row>
    <row r="110" spans="1:7" x14ac:dyDescent="0.25">
      <c r="A110" s="12" t="s">
        <v>1640</v>
      </c>
      <c r="B110" s="30"/>
      <c r="C110" s="30" t="s">
        <v>1199</v>
      </c>
      <c r="D110" s="41">
        <v>-14000</v>
      </c>
      <c r="E110" s="23">
        <v>-81.489999999999995</v>
      </c>
      <c r="F110" s="24">
        <v>-2.2169999999999998E-3</v>
      </c>
      <c r="G110" s="15"/>
    </row>
    <row r="111" spans="1:7" x14ac:dyDescent="0.25">
      <c r="A111" s="12" t="s">
        <v>1573</v>
      </c>
      <c r="B111" s="30"/>
      <c r="C111" s="30" t="s">
        <v>1286</v>
      </c>
      <c r="D111" s="41">
        <v>-7700</v>
      </c>
      <c r="E111" s="23">
        <v>-84.36</v>
      </c>
      <c r="F111" s="24">
        <v>-2.2950000000000002E-3</v>
      </c>
      <c r="G111" s="15"/>
    </row>
    <row r="112" spans="1:7" x14ac:dyDescent="0.25">
      <c r="A112" s="12" t="s">
        <v>1615</v>
      </c>
      <c r="B112" s="30"/>
      <c r="C112" s="30" t="s">
        <v>1202</v>
      </c>
      <c r="D112" s="41">
        <v>-1250</v>
      </c>
      <c r="E112" s="23">
        <v>-86.4</v>
      </c>
      <c r="F112" s="24">
        <v>-2.3500000000000001E-3</v>
      </c>
      <c r="G112" s="15"/>
    </row>
    <row r="113" spans="1:7" x14ac:dyDescent="0.25">
      <c r="A113" s="12" t="s">
        <v>1644</v>
      </c>
      <c r="B113" s="30"/>
      <c r="C113" s="30" t="s">
        <v>1227</v>
      </c>
      <c r="D113" s="41">
        <v>-5950</v>
      </c>
      <c r="E113" s="23">
        <v>-89.94</v>
      </c>
      <c r="F113" s="24">
        <v>-2.4459999999999998E-3</v>
      </c>
      <c r="G113" s="15"/>
    </row>
    <row r="114" spans="1:7" x14ac:dyDescent="0.25">
      <c r="A114" s="12" t="s">
        <v>1638</v>
      </c>
      <c r="B114" s="30"/>
      <c r="C114" s="30" t="s">
        <v>1230</v>
      </c>
      <c r="D114" s="41">
        <v>-11400</v>
      </c>
      <c r="E114" s="23">
        <v>-101.05</v>
      </c>
      <c r="F114" s="24">
        <v>-2.7490000000000001E-3</v>
      </c>
      <c r="G114" s="15"/>
    </row>
    <row r="115" spans="1:7" x14ac:dyDescent="0.25">
      <c r="A115" s="12" t="s">
        <v>1662</v>
      </c>
      <c r="B115" s="30"/>
      <c r="C115" s="30" t="s">
        <v>1247</v>
      </c>
      <c r="D115" s="41">
        <v>-46000</v>
      </c>
      <c r="E115" s="23">
        <v>-126.96</v>
      </c>
      <c r="F115" s="24">
        <v>-3.4529999999999999E-3</v>
      </c>
      <c r="G115" s="15"/>
    </row>
    <row r="116" spans="1:7" x14ac:dyDescent="0.25">
      <c r="A116" s="12" t="s">
        <v>1599</v>
      </c>
      <c r="B116" s="30"/>
      <c r="C116" s="30" t="s">
        <v>1227</v>
      </c>
      <c r="D116" s="41">
        <v>-2125</v>
      </c>
      <c r="E116" s="23">
        <v>-130.63999999999999</v>
      </c>
      <c r="F116" s="24">
        <v>-3.5539999999999999E-3</v>
      </c>
      <c r="G116" s="15"/>
    </row>
    <row r="117" spans="1:7" x14ac:dyDescent="0.25">
      <c r="A117" s="12" t="s">
        <v>1575</v>
      </c>
      <c r="B117" s="30"/>
      <c r="C117" s="30" t="s">
        <v>1202</v>
      </c>
      <c r="D117" s="41">
        <v>-80316</v>
      </c>
      <c r="E117" s="23">
        <v>-140.11000000000001</v>
      </c>
      <c r="F117" s="24">
        <v>-3.8110000000000002E-3</v>
      </c>
      <c r="G117" s="15"/>
    </row>
    <row r="118" spans="1:7" x14ac:dyDescent="0.25">
      <c r="A118" s="12" t="s">
        <v>1634</v>
      </c>
      <c r="B118" s="30"/>
      <c r="C118" s="30" t="s">
        <v>1227</v>
      </c>
      <c r="D118" s="41">
        <v>-17400</v>
      </c>
      <c r="E118" s="23">
        <v>-159.32</v>
      </c>
      <c r="F118" s="24">
        <v>-4.3340000000000002E-3</v>
      </c>
      <c r="G118" s="15"/>
    </row>
    <row r="119" spans="1:7" x14ac:dyDescent="0.25">
      <c r="A119" s="12" t="s">
        <v>1680</v>
      </c>
      <c r="B119" s="30"/>
      <c r="C119" s="30" t="s">
        <v>1202</v>
      </c>
      <c r="D119" s="41">
        <v>-34000</v>
      </c>
      <c r="E119" s="23">
        <v>-170.39</v>
      </c>
      <c r="F119" s="24">
        <v>-4.6350000000000002E-3</v>
      </c>
      <c r="G119" s="15"/>
    </row>
    <row r="120" spans="1:7" x14ac:dyDescent="0.25">
      <c r="A120" s="12" t="s">
        <v>1684</v>
      </c>
      <c r="B120" s="30"/>
      <c r="C120" s="30" t="s">
        <v>1161</v>
      </c>
      <c r="D120" s="41">
        <v>-30000</v>
      </c>
      <c r="E120" s="23">
        <v>-193.7</v>
      </c>
      <c r="F120" s="24">
        <v>-5.2690000000000002E-3</v>
      </c>
      <c r="G120" s="15"/>
    </row>
    <row r="121" spans="1:7" x14ac:dyDescent="0.25">
      <c r="A121" s="12" t="s">
        <v>1687</v>
      </c>
      <c r="B121" s="30"/>
      <c r="C121" s="30" t="s">
        <v>1161</v>
      </c>
      <c r="D121" s="41">
        <v>-264000</v>
      </c>
      <c r="E121" s="23">
        <v>-303.47000000000003</v>
      </c>
      <c r="F121" s="24">
        <v>-8.2550000000000002E-3</v>
      </c>
      <c r="G121" s="15"/>
    </row>
    <row r="122" spans="1:7" x14ac:dyDescent="0.25">
      <c r="A122" s="12" t="s">
        <v>1645</v>
      </c>
      <c r="B122" s="30"/>
      <c r="C122" s="30" t="s">
        <v>1283</v>
      </c>
      <c r="D122" s="41">
        <v>-213750</v>
      </c>
      <c r="E122" s="23">
        <v>-315.27999999999997</v>
      </c>
      <c r="F122" s="24">
        <v>-8.5769999999999996E-3</v>
      </c>
      <c r="G122" s="15"/>
    </row>
    <row r="123" spans="1:7" x14ac:dyDescent="0.25">
      <c r="A123" s="12" t="s">
        <v>1692</v>
      </c>
      <c r="B123" s="30"/>
      <c r="C123" s="30" t="s">
        <v>1167</v>
      </c>
      <c r="D123" s="41">
        <v>-10500</v>
      </c>
      <c r="E123" s="23">
        <v>-331.68</v>
      </c>
      <c r="F123" s="24">
        <v>-9.0229999999999998E-3</v>
      </c>
      <c r="G123" s="15"/>
    </row>
    <row r="124" spans="1:7" x14ac:dyDescent="0.25">
      <c r="A124" s="12" t="s">
        <v>1826</v>
      </c>
      <c r="B124" s="30"/>
      <c r="C124" s="30" t="s">
        <v>1222</v>
      </c>
      <c r="D124" s="41">
        <v>-74000</v>
      </c>
      <c r="E124" s="23">
        <v>-366.97</v>
      </c>
      <c r="F124" s="24">
        <v>-9.9830000000000006E-3</v>
      </c>
      <c r="G124" s="15"/>
    </row>
    <row r="125" spans="1:7" x14ac:dyDescent="0.25">
      <c r="A125" s="12" t="s">
        <v>1530</v>
      </c>
      <c r="B125" s="30"/>
      <c r="C125" s="30" t="s">
        <v>1227</v>
      </c>
      <c r="D125" s="41">
        <v>-27300</v>
      </c>
      <c r="E125" s="23">
        <v>-386.38</v>
      </c>
      <c r="F125" s="24">
        <v>-1.0511E-2</v>
      </c>
      <c r="G125" s="15"/>
    </row>
    <row r="126" spans="1:7" x14ac:dyDescent="0.25">
      <c r="A126" s="12" t="s">
        <v>1679</v>
      </c>
      <c r="B126" s="30"/>
      <c r="C126" s="30" t="s">
        <v>1205</v>
      </c>
      <c r="D126" s="41">
        <v>-105000</v>
      </c>
      <c r="E126" s="23">
        <v>-426.25</v>
      </c>
      <c r="F126" s="24">
        <v>-1.1594999999999999E-2</v>
      </c>
      <c r="G126" s="15"/>
    </row>
    <row r="127" spans="1:7" x14ac:dyDescent="0.25">
      <c r="A127" s="12" t="s">
        <v>1686</v>
      </c>
      <c r="B127" s="30"/>
      <c r="C127" s="30" t="s">
        <v>1183</v>
      </c>
      <c r="D127" s="41">
        <v>-15000</v>
      </c>
      <c r="E127" s="23">
        <v>-430.88</v>
      </c>
      <c r="F127" s="24">
        <v>-1.1722E-2</v>
      </c>
      <c r="G127" s="15"/>
    </row>
    <row r="128" spans="1:7" x14ac:dyDescent="0.25">
      <c r="A128" s="12" t="s">
        <v>1591</v>
      </c>
      <c r="B128" s="30"/>
      <c r="C128" s="30" t="s">
        <v>1402</v>
      </c>
      <c r="D128" s="41">
        <v>-15600</v>
      </c>
      <c r="E128" s="23">
        <v>-545.30999999999995</v>
      </c>
      <c r="F128" s="24">
        <v>-1.4834E-2</v>
      </c>
      <c r="G128" s="15"/>
    </row>
    <row r="129" spans="1:7" x14ac:dyDescent="0.25">
      <c r="A129" s="12" t="s">
        <v>1562</v>
      </c>
      <c r="B129" s="30"/>
      <c r="C129" s="30" t="s">
        <v>1263</v>
      </c>
      <c r="D129" s="41">
        <v>-24600</v>
      </c>
      <c r="E129" s="23">
        <v>-630.28</v>
      </c>
      <c r="F129" s="24">
        <v>-1.7146000000000002E-2</v>
      </c>
      <c r="G129" s="15"/>
    </row>
    <row r="130" spans="1:7" x14ac:dyDescent="0.25">
      <c r="A130" s="12" t="s">
        <v>1618</v>
      </c>
      <c r="B130" s="30"/>
      <c r="C130" s="30" t="s">
        <v>1161</v>
      </c>
      <c r="D130" s="41">
        <v>-50500</v>
      </c>
      <c r="E130" s="23">
        <v>-780.88</v>
      </c>
      <c r="F130" s="24">
        <v>-2.1243000000000001E-2</v>
      </c>
      <c r="G130" s="15"/>
    </row>
    <row r="131" spans="1:7" x14ac:dyDescent="0.25">
      <c r="A131" s="12" t="s">
        <v>1665</v>
      </c>
      <c r="B131" s="30"/>
      <c r="C131" s="30" t="s">
        <v>1161</v>
      </c>
      <c r="D131" s="41">
        <v>-530000</v>
      </c>
      <c r="E131" s="23">
        <v>-785.2</v>
      </c>
      <c r="F131" s="24">
        <v>-2.1360000000000001E-2</v>
      </c>
      <c r="G131" s="15"/>
    </row>
    <row r="132" spans="1:7" x14ac:dyDescent="0.25">
      <c r="A132" s="12" t="s">
        <v>1652</v>
      </c>
      <c r="B132" s="30"/>
      <c r="C132" s="30" t="s">
        <v>1202</v>
      </c>
      <c r="D132" s="41">
        <v>-438000</v>
      </c>
      <c r="E132" s="23">
        <v>-809.21</v>
      </c>
      <c r="F132" s="24">
        <v>-2.2013999999999999E-2</v>
      </c>
      <c r="G132" s="15"/>
    </row>
    <row r="133" spans="1:7" x14ac:dyDescent="0.25">
      <c r="A133" s="12" t="s">
        <v>1656</v>
      </c>
      <c r="B133" s="30"/>
      <c r="C133" s="30" t="s">
        <v>1260</v>
      </c>
      <c r="D133" s="41">
        <v>-471000</v>
      </c>
      <c r="E133" s="23">
        <v>-820.72</v>
      </c>
      <c r="F133" s="24">
        <v>-2.2327E-2</v>
      </c>
      <c r="G133" s="15"/>
    </row>
    <row r="134" spans="1:7" x14ac:dyDescent="0.25">
      <c r="A134" s="12" t="s">
        <v>1694</v>
      </c>
      <c r="B134" s="30"/>
      <c r="C134" s="30" t="s">
        <v>1161</v>
      </c>
      <c r="D134" s="41">
        <v>-62150</v>
      </c>
      <c r="E134" s="23">
        <v>-915.03</v>
      </c>
      <c r="F134" s="24">
        <v>-2.4892999999999998E-2</v>
      </c>
      <c r="G134" s="15"/>
    </row>
    <row r="135" spans="1:7" x14ac:dyDescent="0.25">
      <c r="A135" s="12" t="s">
        <v>1598</v>
      </c>
      <c r="B135" s="30"/>
      <c r="C135" s="30" t="s">
        <v>1161</v>
      </c>
      <c r="D135" s="41">
        <v>-105000</v>
      </c>
      <c r="E135" s="23">
        <v>-1085.49</v>
      </c>
      <c r="F135" s="24">
        <v>-2.9530000000000001E-2</v>
      </c>
      <c r="G135" s="15"/>
    </row>
    <row r="136" spans="1:7" x14ac:dyDescent="0.25">
      <c r="A136" s="12" t="s">
        <v>1674</v>
      </c>
      <c r="B136" s="30"/>
      <c r="C136" s="30" t="s">
        <v>1161</v>
      </c>
      <c r="D136" s="41">
        <v>-62800</v>
      </c>
      <c r="E136" s="23">
        <v>-1151.8499999999999</v>
      </c>
      <c r="F136" s="24">
        <v>-3.1335000000000002E-2</v>
      </c>
      <c r="G136" s="15"/>
    </row>
    <row r="137" spans="1:7" x14ac:dyDescent="0.25">
      <c r="A137" s="12" t="s">
        <v>1608</v>
      </c>
      <c r="B137" s="30"/>
      <c r="C137" s="30" t="s">
        <v>1263</v>
      </c>
      <c r="D137" s="41">
        <v>-311400</v>
      </c>
      <c r="E137" s="23">
        <v>-1752.56</v>
      </c>
      <c r="F137" s="24">
        <v>-4.7676999999999997E-2</v>
      </c>
      <c r="G137" s="15"/>
    </row>
    <row r="138" spans="1:7" x14ac:dyDescent="0.25">
      <c r="A138" s="12" t="s">
        <v>1657</v>
      </c>
      <c r="B138" s="30"/>
      <c r="C138" s="30" t="s">
        <v>1255</v>
      </c>
      <c r="D138" s="41">
        <v>-160000</v>
      </c>
      <c r="E138" s="23">
        <v>-1940.88</v>
      </c>
      <c r="F138" s="24">
        <v>-5.2801000000000001E-2</v>
      </c>
      <c r="G138" s="15"/>
    </row>
    <row r="139" spans="1:7" x14ac:dyDescent="0.25">
      <c r="A139" s="16" t="s">
        <v>124</v>
      </c>
      <c r="B139" s="31"/>
      <c r="C139" s="31"/>
      <c r="D139" s="17"/>
      <c r="E139" s="42">
        <v>-15501.46</v>
      </c>
      <c r="F139" s="43">
        <v>-0.42169600000000002</v>
      </c>
      <c r="G139" s="20"/>
    </row>
    <row r="140" spans="1:7" x14ac:dyDescent="0.25">
      <c r="A140" s="12"/>
      <c r="B140" s="30"/>
      <c r="C140" s="30"/>
      <c r="D140" s="13"/>
      <c r="E140" s="14"/>
      <c r="F140" s="15"/>
      <c r="G140" s="15"/>
    </row>
    <row r="141" spans="1:7" x14ac:dyDescent="0.25">
      <c r="A141" s="12"/>
      <c r="B141" s="30"/>
      <c r="C141" s="30"/>
      <c r="D141" s="13"/>
      <c r="E141" s="14"/>
      <c r="F141" s="15"/>
      <c r="G141" s="15"/>
    </row>
    <row r="142" spans="1:7" x14ac:dyDescent="0.25">
      <c r="A142" s="12"/>
      <c r="B142" s="30"/>
      <c r="C142" s="30"/>
      <c r="D142" s="13"/>
      <c r="E142" s="14"/>
      <c r="F142" s="15"/>
      <c r="G142" s="15"/>
    </row>
    <row r="143" spans="1:7" x14ac:dyDescent="0.25">
      <c r="A143" s="21" t="s">
        <v>157</v>
      </c>
      <c r="B143" s="32"/>
      <c r="C143" s="32"/>
      <c r="D143" s="22"/>
      <c r="E143" s="44">
        <v>-15501.46</v>
      </c>
      <c r="F143" s="45">
        <v>-0.42169600000000002</v>
      </c>
      <c r="G143" s="20"/>
    </row>
    <row r="144" spans="1:7" x14ac:dyDescent="0.25">
      <c r="A144" s="12"/>
      <c r="B144" s="30"/>
      <c r="C144" s="30"/>
      <c r="D144" s="13"/>
      <c r="E144" s="14"/>
      <c r="F144" s="15"/>
      <c r="G144" s="15"/>
    </row>
    <row r="145" spans="1:7" x14ac:dyDescent="0.25">
      <c r="A145" s="16" t="s">
        <v>210</v>
      </c>
      <c r="B145" s="30"/>
      <c r="C145" s="30"/>
      <c r="D145" s="13"/>
      <c r="E145" s="14"/>
      <c r="F145" s="15"/>
      <c r="G145" s="15"/>
    </row>
    <row r="146" spans="1:7" x14ac:dyDescent="0.25">
      <c r="A146" s="16" t="s">
        <v>211</v>
      </c>
      <c r="B146" s="30"/>
      <c r="C146" s="30"/>
      <c r="D146" s="13"/>
      <c r="E146" s="14"/>
      <c r="F146" s="15"/>
      <c r="G146" s="15"/>
    </row>
    <row r="147" spans="1:7" x14ac:dyDescent="0.25">
      <c r="A147" s="12" t="s">
        <v>754</v>
      </c>
      <c r="B147" s="30" t="s">
        <v>755</v>
      </c>
      <c r="C147" s="30" t="s">
        <v>217</v>
      </c>
      <c r="D147" s="13">
        <v>500000</v>
      </c>
      <c r="E147" s="14">
        <v>497.07</v>
      </c>
      <c r="F147" s="15">
        <v>1.35E-2</v>
      </c>
      <c r="G147" s="15">
        <v>7.7450000000000005E-2</v>
      </c>
    </row>
    <row r="148" spans="1:7" x14ac:dyDescent="0.25">
      <c r="A148" s="16" t="s">
        <v>124</v>
      </c>
      <c r="B148" s="31"/>
      <c r="C148" s="31"/>
      <c r="D148" s="17"/>
      <c r="E148" s="37">
        <v>497.07</v>
      </c>
      <c r="F148" s="38">
        <v>1.35E-2</v>
      </c>
      <c r="G148" s="20"/>
    </row>
    <row r="149" spans="1:7" x14ac:dyDescent="0.25">
      <c r="A149" s="12"/>
      <c r="B149" s="30"/>
      <c r="C149" s="30"/>
      <c r="D149" s="13"/>
      <c r="E149" s="14"/>
      <c r="F149" s="15"/>
      <c r="G149" s="15"/>
    </row>
    <row r="150" spans="1:7" x14ac:dyDescent="0.25">
      <c r="A150" s="16" t="s">
        <v>437</v>
      </c>
      <c r="B150" s="30"/>
      <c r="C150" s="30"/>
      <c r="D150" s="13"/>
      <c r="E150" s="14"/>
      <c r="F150" s="15"/>
      <c r="G150" s="15"/>
    </row>
    <row r="151" spans="1:7" x14ac:dyDescent="0.25">
      <c r="A151" s="12" t="s">
        <v>2039</v>
      </c>
      <c r="B151" s="30" t="s">
        <v>2040</v>
      </c>
      <c r="C151" s="30" t="s">
        <v>123</v>
      </c>
      <c r="D151" s="13">
        <v>2650000</v>
      </c>
      <c r="E151" s="14">
        <v>2576.9899999999998</v>
      </c>
      <c r="F151" s="15">
        <v>7.0099999999999996E-2</v>
      </c>
      <c r="G151" s="15">
        <v>7.1212580036000006E-2</v>
      </c>
    </row>
    <row r="152" spans="1:7" x14ac:dyDescent="0.25">
      <c r="A152" s="12" t="s">
        <v>694</v>
      </c>
      <c r="B152" s="30" t="s">
        <v>695</v>
      </c>
      <c r="C152" s="30" t="s">
        <v>123</v>
      </c>
      <c r="D152" s="13">
        <v>2500000</v>
      </c>
      <c r="E152" s="14">
        <v>2501.29</v>
      </c>
      <c r="F152" s="15">
        <v>6.8000000000000005E-2</v>
      </c>
      <c r="G152" s="15">
        <v>7.1654568055999998E-2</v>
      </c>
    </row>
    <row r="153" spans="1:7" x14ac:dyDescent="0.25">
      <c r="A153" s="12" t="s">
        <v>438</v>
      </c>
      <c r="B153" s="30" t="s">
        <v>439</v>
      </c>
      <c r="C153" s="30" t="s">
        <v>123</v>
      </c>
      <c r="D153" s="13">
        <v>1000000</v>
      </c>
      <c r="E153" s="14">
        <v>1000.8</v>
      </c>
      <c r="F153" s="15">
        <v>2.7199999999999998E-2</v>
      </c>
      <c r="G153" s="15">
        <v>7.2030381320999995E-2</v>
      </c>
    </row>
    <row r="154" spans="1:7" x14ac:dyDescent="0.25">
      <c r="A154" s="16" t="s">
        <v>124</v>
      </c>
      <c r="B154" s="31"/>
      <c r="C154" s="31"/>
      <c r="D154" s="17"/>
      <c r="E154" s="37">
        <v>6079.08</v>
      </c>
      <c r="F154" s="38">
        <v>0.1653</v>
      </c>
      <c r="G154" s="20"/>
    </row>
    <row r="155" spans="1:7" x14ac:dyDescent="0.25">
      <c r="A155" s="12"/>
      <c r="B155" s="30"/>
      <c r="C155" s="30"/>
      <c r="D155" s="13"/>
      <c r="E155" s="14"/>
      <c r="F155" s="15"/>
      <c r="G155" s="15"/>
    </row>
    <row r="156" spans="1:7" x14ac:dyDescent="0.25">
      <c r="A156" s="16" t="s">
        <v>291</v>
      </c>
      <c r="B156" s="30"/>
      <c r="C156" s="30"/>
      <c r="D156" s="13"/>
      <c r="E156" s="14"/>
      <c r="F156" s="15"/>
      <c r="G156" s="15"/>
    </row>
    <row r="157" spans="1:7" x14ac:dyDescent="0.25">
      <c r="A157" s="16" t="s">
        <v>124</v>
      </c>
      <c r="B157" s="30"/>
      <c r="C157" s="30"/>
      <c r="D157" s="13"/>
      <c r="E157" s="39" t="s">
        <v>118</v>
      </c>
      <c r="F157" s="40" t="s">
        <v>118</v>
      </c>
      <c r="G157" s="15"/>
    </row>
    <row r="158" spans="1:7" x14ac:dyDescent="0.25">
      <c r="A158" s="12"/>
      <c r="B158" s="30"/>
      <c r="C158" s="30"/>
      <c r="D158" s="13"/>
      <c r="E158" s="14"/>
      <c r="F158" s="15"/>
      <c r="G158" s="15"/>
    </row>
    <row r="159" spans="1:7" x14ac:dyDescent="0.25">
      <c r="A159" s="16" t="s">
        <v>292</v>
      </c>
      <c r="B159" s="30"/>
      <c r="C159" s="30"/>
      <c r="D159" s="13"/>
      <c r="E159" s="14"/>
      <c r="F159" s="15"/>
      <c r="G159" s="15"/>
    </row>
    <row r="160" spans="1:7" x14ac:dyDescent="0.25">
      <c r="A160" s="16" t="s">
        <v>124</v>
      </c>
      <c r="B160" s="30"/>
      <c r="C160" s="30"/>
      <c r="D160" s="13"/>
      <c r="E160" s="39" t="s">
        <v>118</v>
      </c>
      <c r="F160" s="40" t="s">
        <v>118</v>
      </c>
      <c r="G160" s="15"/>
    </row>
    <row r="161" spans="1:7" x14ac:dyDescent="0.25">
      <c r="A161" s="12"/>
      <c r="B161" s="30"/>
      <c r="C161" s="30"/>
      <c r="D161" s="13"/>
      <c r="E161" s="14"/>
      <c r="F161" s="15"/>
      <c r="G161" s="15"/>
    </row>
    <row r="162" spans="1:7" x14ac:dyDescent="0.25">
      <c r="A162" s="21" t="s">
        <v>157</v>
      </c>
      <c r="B162" s="32"/>
      <c r="C162" s="32"/>
      <c r="D162" s="22"/>
      <c r="E162" s="18">
        <v>6576.15</v>
      </c>
      <c r="F162" s="19">
        <v>0.17879999999999999</v>
      </c>
      <c r="G162" s="20"/>
    </row>
    <row r="163" spans="1:7" x14ac:dyDescent="0.25">
      <c r="A163" s="12"/>
      <c r="B163" s="30"/>
      <c r="C163" s="30"/>
      <c r="D163" s="13"/>
      <c r="E163" s="14"/>
      <c r="F163" s="15"/>
      <c r="G163" s="15"/>
    </row>
    <row r="164" spans="1:7" x14ac:dyDescent="0.25">
      <c r="A164" s="12"/>
      <c r="B164" s="30"/>
      <c r="C164" s="30"/>
      <c r="D164" s="13"/>
      <c r="E164" s="14"/>
      <c r="F164" s="15"/>
      <c r="G164" s="15"/>
    </row>
    <row r="165" spans="1:7" x14ac:dyDescent="0.25">
      <c r="A165" s="16" t="s">
        <v>838</v>
      </c>
      <c r="B165" s="30"/>
      <c r="C165" s="30"/>
      <c r="D165" s="13"/>
      <c r="E165" s="14"/>
      <c r="F165" s="15"/>
      <c r="G165" s="15"/>
    </row>
    <row r="166" spans="1:7" x14ac:dyDescent="0.25">
      <c r="A166" s="12" t="s">
        <v>2041</v>
      </c>
      <c r="B166" s="30" t="s">
        <v>2042</v>
      </c>
      <c r="C166" s="30"/>
      <c r="D166" s="13">
        <v>47098.75</v>
      </c>
      <c r="E166" s="14">
        <v>1450.22</v>
      </c>
      <c r="F166" s="15">
        <v>3.95E-2</v>
      </c>
      <c r="G166" s="15"/>
    </row>
    <row r="167" spans="1:7" x14ac:dyDescent="0.25">
      <c r="A167" s="12"/>
      <c r="B167" s="30"/>
      <c r="C167" s="30"/>
      <c r="D167" s="13"/>
      <c r="E167" s="14"/>
      <c r="F167" s="15"/>
      <c r="G167" s="15"/>
    </row>
    <row r="168" spans="1:7" x14ac:dyDescent="0.25">
      <c r="A168" s="21" t="s">
        <v>157</v>
      </c>
      <c r="B168" s="32"/>
      <c r="C168" s="32"/>
      <c r="D168" s="22"/>
      <c r="E168" s="18">
        <v>1450.22</v>
      </c>
      <c r="F168" s="19">
        <v>3.95E-2</v>
      </c>
      <c r="G168" s="20"/>
    </row>
    <row r="169" spans="1:7" x14ac:dyDescent="0.25">
      <c r="A169" s="12"/>
      <c r="B169" s="30"/>
      <c r="C169" s="30"/>
      <c r="D169" s="13"/>
      <c r="E169" s="14"/>
      <c r="F169" s="15"/>
      <c r="G169" s="15"/>
    </row>
    <row r="170" spans="1:7" x14ac:dyDescent="0.25">
      <c r="A170" s="16" t="s">
        <v>161</v>
      </c>
      <c r="B170" s="30"/>
      <c r="C170" s="30"/>
      <c r="D170" s="13"/>
      <c r="E170" s="14"/>
      <c r="F170" s="15"/>
      <c r="G170" s="15"/>
    </row>
    <row r="171" spans="1:7" x14ac:dyDescent="0.25">
      <c r="A171" s="12" t="s">
        <v>162</v>
      </c>
      <c r="B171" s="30"/>
      <c r="C171" s="30"/>
      <c r="D171" s="13"/>
      <c r="E171" s="14">
        <v>4580.16</v>
      </c>
      <c r="F171" s="15">
        <v>0.1246</v>
      </c>
      <c r="G171" s="15">
        <v>6.6865999999999995E-2</v>
      </c>
    </row>
    <row r="172" spans="1:7" x14ac:dyDescent="0.25">
      <c r="A172" s="16" t="s">
        <v>124</v>
      </c>
      <c r="B172" s="31"/>
      <c r="C172" s="31"/>
      <c r="D172" s="17"/>
      <c r="E172" s="37">
        <v>4580.16</v>
      </c>
      <c r="F172" s="38">
        <v>0.1246</v>
      </c>
      <c r="G172" s="20"/>
    </row>
    <row r="173" spans="1:7" x14ac:dyDescent="0.25">
      <c r="A173" s="12"/>
      <c r="B173" s="30"/>
      <c r="C173" s="30"/>
      <c r="D173" s="13"/>
      <c r="E173" s="14"/>
      <c r="F173" s="15"/>
      <c r="G173" s="15"/>
    </row>
    <row r="174" spans="1:7" x14ac:dyDescent="0.25">
      <c r="A174" s="21" t="s">
        <v>157</v>
      </c>
      <c r="B174" s="32"/>
      <c r="C174" s="32"/>
      <c r="D174" s="22"/>
      <c r="E174" s="18">
        <v>4580.16</v>
      </c>
      <c r="F174" s="19">
        <v>0.1246</v>
      </c>
      <c r="G174" s="20"/>
    </row>
    <row r="175" spans="1:7" x14ac:dyDescent="0.25">
      <c r="A175" s="12" t="s">
        <v>163</v>
      </c>
      <c r="B175" s="30"/>
      <c r="C175" s="30"/>
      <c r="D175" s="13"/>
      <c r="E175" s="14">
        <v>144.7120137</v>
      </c>
      <c r="F175" s="15">
        <v>3.9360000000000003E-3</v>
      </c>
      <c r="G175" s="15"/>
    </row>
    <row r="176" spans="1:7" x14ac:dyDescent="0.25">
      <c r="A176" s="12" t="s">
        <v>164</v>
      </c>
      <c r="B176" s="30"/>
      <c r="C176" s="30"/>
      <c r="D176" s="13"/>
      <c r="E176" s="23">
        <v>-838.2720137</v>
      </c>
      <c r="F176" s="24">
        <v>-2.2835999999999999E-2</v>
      </c>
      <c r="G176" s="15">
        <v>6.6865999999999995E-2</v>
      </c>
    </row>
    <row r="177" spans="1:7" x14ac:dyDescent="0.25">
      <c r="A177" s="25" t="s">
        <v>165</v>
      </c>
      <c r="B177" s="33"/>
      <c r="C177" s="33"/>
      <c r="D177" s="26"/>
      <c r="E177" s="27">
        <v>36758.36</v>
      </c>
      <c r="F177" s="28">
        <v>1</v>
      </c>
      <c r="G177" s="28"/>
    </row>
    <row r="179" spans="1:7" x14ac:dyDescent="0.25">
      <c r="A179" s="1" t="s">
        <v>1752</v>
      </c>
    </row>
    <row r="180" spans="1:7" x14ac:dyDescent="0.25">
      <c r="A180" s="1" t="s">
        <v>167</v>
      </c>
    </row>
    <row r="182" spans="1:7" x14ac:dyDescent="0.25">
      <c r="A182" s="1" t="s">
        <v>168</v>
      </c>
    </row>
    <row r="183" spans="1:7" x14ac:dyDescent="0.25">
      <c r="A183" s="47" t="s">
        <v>169</v>
      </c>
      <c r="B183" s="34" t="s">
        <v>118</v>
      </c>
    </row>
    <row r="184" spans="1:7" x14ac:dyDescent="0.25">
      <c r="A184" t="s">
        <v>170</v>
      </c>
    </row>
    <row r="185" spans="1:7" x14ac:dyDescent="0.25">
      <c r="A185" t="s">
        <v>171</v>
      </c>
      <c r="B185" t="s">
        <v>172</v>
      </c>
      <c r="C185" t="s">
        <v>172</v>
      </c>
    </row>
    <row r="186" spans="1:7" x14ac:dyDescent="0.25">
      <c r="B186" s="48">
        <v>45289</v>
      </c>
      <c r="C186" s="48">
        <v>45322</v>
      </c>
    </row>
    <row r="187" spans="1:7" x14ac:dyDescent="0.25">
      <c r="A187" t="s">
        <v>174</v>
      </c>
      <c r="B187">
        <v>23.196000000000002</v>
      </c>
      <c r="C187">
        <v>23.5505</v>
      </c>
      <c r="E187" s="2"/>
    </row>
    <row r="188" spans="1:7" x14ac:dyDescent="0.25">
      <c r="A188" t="s">
        <v>176</v>
      </c>
      <c r="B188">
        <v>23.1877</v>
      </c>
      <c r="C188">
        <v>23.542400000000001</v>
      </c>
      <c r="E188" s="2"/>
    </row>
    <row r="189" spans="1:7" x14ac:dyDescent="0.25">
      <c r="A189" t="s">
        <v>177</v>
      </c>
      <c r="B189">
        <v>16.855399999999999</v>
      </c>
      <c r="C189">
        <v>17.113299999999999</v>
      </c>
      <c r="E189" s="2"/>
    </row>
    <row r="190" spans="1:7" x14ac:dyDescent="0.25">
      <c r="A190" t="s">
        <v>647</v>
      </c>
      <c r="B190">
        <v>14.940799999999999</v>
      </c>
      <c r="C190">
        <v>15.0891</v>
      </c>
      <c r="E190" s="2"/>
    </row>
    <row r="191" spans="1:7" x14ac:dyDescent="0.25">
      <c r="A191" t="s">
        <v>185</v>
      </c>
      <c r="B191">
        <v>21.339200000000002</v>
      </c>
      <c r="C191">
        <v>21.644100000000002</v>
      </c>
      <c r="E191" s="2"/>
    </row>
    <row r="192" spans="1:7" x14ac:dyDescent="0.25">
      <c r="A192" t="s">
        <v>650</v>
      </c>
      <c r="B192">
        <v>21.3276</v>
      </c>
      <c r="C192">
        <v>21.632999999999999</v>
      </c>
      <c r="E192" s="2"/>
    </row>
    <row r="193" spans="1:5" x14ac:dyDescent="0.25">
      <c r="A193" t="s">
        <v>651</v>
      </c>
      <c r="B193">
        <v>14.7402</v>
      </c>
      <c r="C193">
        <v>14.9513</v>
      </c>
      <c r="E193" s="2"/>
    </row>
    <row r="194" spans="1:5" x14ac:dyDescent="0.25">
      <c r="A194" t="s">
        <v>652</v>
      </c>
      <c r="B194">
        <v>13.542299999999999</v>
      </c>
      <c r="C194">
        <v>13.655900000000001</v>
      </c>
      <c r="E194" s="2"/>
    </row>
    <row r="195" spans="1:5" x14ac:dyDescent="0.25">
      <c r="E195" s="2"/>
    </row>
    <row r="196" spans="1:5" x14ac:dyDescent="0.25">
      <c r="A196" t="s">
        <v>654</v>
      </c>
    </row>
    <row r="198" spans="1:5" x14ac:dyDescent="0.25">
      <c r="A198" s="50" t="s">
        <v>655</v>
      </c>
      <c r="B198" s="50" t="s">
        <v>1850</v>
      </c>
      <c r="C198" s="50" t="s">
        <v>656</v>
      </c>
      <c r="D198" s="50" t="s">
        <v>657</v>
      </c>
    </row>
    <row r="199" spans="1:5" x14ac:dyDescent="0.25">
      <c r="A199" s="50" t="s">
        <v>660</v>
      </c>
      <c r="B199" s="50"/>
      <c r="C199" s="50">
        <v>0.08</v>
      </c>
      <c r="D199" s="50">
        <v>0.08</v>
      </c>
    </row>
    <row r="200" spans="1:5" x14ac:dyDescent="0.25">
      <c r="A200" s="50" t="s">
        <v>664</v>
      </c>
      <c r="B200" s="50"/>
      <c r="C200" s="50">
        <v>0.08</v>
      </c>
      <c r="D200" s="50">
        <v>0.08</v>
      </c>
    </row>
    <row r="202" spans="1:5" x14ac:dyDescent="0.25">
      <c r="A202" t="s">
        <v>188</v>
      </c>
      <c r="B202" s="34" t="s">
        <v>118</v>
      </c>
    </row>
    <row r="203" spans="1:5" ht="30" customHeight="1" x14ac:dyDescent="0.25">
      <c r="A203" s="47" t="s">
        <v>189</v>
      </c>
      <c r="B203" s="34" t="s">
        <v>118</v>
      </c>
    </row>
    <row r="204" spans="1:5" ht="30" customHeight="1" x14ac:dyDescent="0.25">
      <c r="A204" s="47" t="s">
        <v>190</v>
      </c>
      <c r="B204" s="34" t="s">
        <v>118</v>
      </c>
    </row>
    <row r="205" spans="1:5" x14ac:dyDescent="0.25">
      <c r="A205" t="s">
        <v>1753</v>
      </c>
      <c r="B205" s="49">
        <v>6.025874</v>
      </c>
    </row>
    <row r="206" spans="1:5" ht="45" customHeight="1" x14ac:dyDescent="0.25">
      <c r="A206" s="47" t="s">
        <v>192</v>
      </c>
      <c r="B206" s="34">
        <v>0</v>
      </c>
    </row>
    <row r="207" spans="1:5" ht="30" customHeight="1" x14ac:dyDescent="0.25">
      <c r="A207" s="47" t="s">
        <v>193</v>
      </c>
      <c r="B207" s="34" t="s">
        <v>118</v>
      </c>
    </row>
    <row r="208" spans="1:5" ht="30" customHeight="1" x14ac:dyDescent="0.25">
      <c r="A208" s="47" t="s">
        <v>194</v>
      </c>
      <c r="B208" s="34" t="s">
        <v>118</v>
      </c>
    </row>
    <row r="209" spans="1:4" x14ac:dyDescent="0.25">
      <c r="A209" t="s">
        <v>195</v>
      </c>
      <c r="B209" s="34" t="s">
        <v>118</v>
      </c>
    </row>
    <row r="210" spans="1:4" x14ac:dyDescent="0.25">
      <c r="A210" t="s">
        <v>196</v>
      </c>
      <c r="B210" s="34" t="s">
        <v>118</v>
      </c>
    </row>
    <row r="212" spans="1:4" ht="69.95" customHeight="1" x14ac:dyDescent="0.25">
      <c r="A212" s="76" t="s">
        <v>206</v>
      </c>
      <c r="B212" s="76" t="s">
        <v>207</v>
      </c>
      <c r="C212" s="76" t="s">
        <v>5</v>
      </c>
      <c r="D212" s="76" t="s">
        <v>6</v>
      </c>
    </row>
    <row r="213" spans="1:4" ht="69.95" customHeight="1" x14ac:dyDescent="0.25">
      <c r="A213" s="76" t="s">
        <v>2043</v>
      </c>
      <c r="B213" s="76"/>
      <c r="C213" s="76" t="s">
        <v>62</v>
      </c>
      <c r="D21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77"/>
  <sheetViews>
    <sheetView showGridLines="0" workbookViewId="0">
      <pane ySplit="4" topLeftCell="A5" activePane="bottomLeft" state="frozen"/>
      <selection activeCell="B191" sqref="B191"/>
      <selection pane="bottomLeft" activeCell="B9" sqref="B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2044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2045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1386</v>
      </c>
      <c r="B8" s="30" t="s">
        <v>1387</v>
      </c>
      <c r="C8" s="30" t="s">
        <v>1161</v>
      </c>
      <c r="D8" s="13">
        <v>530874</v>
      </c>
      <c r="E8" s="14">
        <v>5458.18</v>
      </c>
      <c r="F8" s="15">
        <v>7.9699999999999993E-2</v>
      </c>
      <c r="G8" s="15"/>
    </row>
    <row r="9" spans="1:8" x14ac:dyDescent="0.25">
      <c r="A9" s="12" t="s">
        <v>1400</v>
      </c>
      <c r="B9" s="30" t="s">
        <v>1401</v>
      </c>
      <c r="C9" s="30" t="s">
        <v>1402</v>
      </c>
      <c r="D9" s="13">
        <v>128534</v>
      </c>
      <c r="E9" s="14">
        <v>4472.66</v>
      </c>
      <c r="F9" s="15">
        <v>6.5299999999999997E-2</v>
      </c>
      <c r="G9" s="15"/>
    </row>
    <row r="10" spans="1:8" x14ac:dyDescent="0.25">
      <c r="A10" s="12" t="s">
        <v>1194</v>
      </c>
      <c r="B10" s="30" t="s">
        <v>1195</v>
      </c>
      <c r="C10" s="30" t="s">
        <v>1196</v>
      </c>
      <c r="D10" s="13">
        <v>116440</v>
      </c>
      <c r="E10" s="14">
        <v>4443.29</v>
      </c>
      <c r="F10" s="15">
        <v>6.4899999999999999E-2</v>
      </c>
      <c r="G10" s="15"/>
    </row>
    <row r="11" spans="1:8" x14ac:dyDescent="0.25">
      <c r="A11" s="12" t="s">
        <v>1159</v>
      </c>
      <c r="B11" s="30" t="s">
        <v>1160</v>
      </c>
      <c r="C11" s="30" t="s">
        <v>1161</v>
      </c>
      <c r="D11" s="13">
        <v>297404</v>
      </c>
      <c r="E11" s="14">
        <v>4349.68</v>
      </c>
      <c r="F11" s="15">
        <v>6.3500000000000001E-2</v>
      </c>
      <c r="G11" s="15"/>
    </row>
    <row r="12" spans="1:8" x14ac:dyDescent="0.25">
      <c r="A12" s="12" t="s">
        <v>1181</v>
      </c>
      <c r="B12" s="30" t="s">
        <v>1182</v>
      </c>
      <c r="C12" s="30" t="s">
        <v>1183</v>
      </c>
      <c r="D12" s="13">
        <v>138295</v>
      </c>
      <c r="E12" s="14">
        <v>3945.9</v>
      </c>
      <c r="F12" s="15">
        <v>5.7599999999999998E-2</v>
      </c>
      <c r="G12" s="15"/>
    </row>
    <row r="13" spans="1:8" x14ac:dyDescent="0.25">
      <c r="A13" s="12" t="s">
        <v>1331</v>
      </c>
      <c r="B13" s="30" t="s">
        <v>1332</v>
      </c>
      <c r="C13" s="30" t="s">
        <v>1301</v>
      </c>
      <c r="D13" s="13">
        <v>98098</v>
      </c>
      <c r="E13" s="14">
        <v>3028.24</v>
      </c>
      <c r="F13" s="15">
        <v>4.4200000000000003E-2</v>
      </c>
      <c r="G13" s="15"/>
    </row>
    <row r="14" spans="1:8" x14ac:dyDescent="0.25">
      <c r="A14" s="12" t="s">
        <v>1816</v>
      </c>
      <c r="B14" s="30" t="s">
        <v>1817</v>
      </c>
      <c r="C14" s="30" t="s">
        <v>1196</v>
      </c>
      <c r="D14" s="13">
        <v>35663</v>
      </c>
      <c r="E14" s="14">
        <v>2978.98</v>
      </c>
      <c r="F14" s="15">
        <v>4.3499999999999997E-2</v>
      </c>
      <c r="G14" s="15"/>
    </row>
    <row r="15" spans="1:8" x14ac:dyDescent="0.25">
      <c r="A15" s="12" t="s">
        <v>1342</v>
      </c>
      <c r="B15" s="30" t="s">
        <v>1343</v>
      </c>
      <c r="C15" s="30" t="s">
        <v>1178</v>
      </c>
      <c r="D15" s="13">
        <v>1455308</v>
      </c>
      <c r="E15" s="14">
        <v>2705.42</v>
      </c>
      <c r="F15" s="15">
        <v>3.95E-2</v>
      </c>
      <c r="G15" s="15"/>
    </row>
    <row r="16" spans="1:8" x14ac:dyDescent="0.25">
      <c r="A16" s="12" t="s">
        <v>1475</v>
      </c>
      <c r="B16" s="30" t="s">
        <v>1476</v>
      </c>
      <c r="C16" s="30" t="s">
        <v>1263</v>
      </c>
      <c r="D16" s="13">
        <v>23811</v>
      </c>
      <c r="E16" s="14">
        <v>2420.9499999999998</v>
      </c>
      <c r="F16" s="15">
        <v>3.5299999999999998E-2</v>
      </c>
      <c r="G16" s="15"/>
    </row>
    <row r="17" spans="1:7" x14ac:dyDescent="0.25">
      <c r="A17" s="12" t="s">
        <v>1887</v>
      </c>
      <c r="B17" s="30" t="s">
        <v>1888</v>
      </c>
      <c r="C17" s="30" t="s">
        <v>1326</v>
      </c>
      <c r="D17" s="13">
        <v>75565</v>
      </c>
      <c r="E17" s="14">
        <v>2412.87</v>
      </c>
      <c r="F17" s="15">
        <v>3.5200000000000002E-2</v>
      </c>
      <c r="G17" s="15"/>
    </row>
    <row r="18" spans="1:7" x14ac:dyDescent="0.25">
      <c r="A18" s="12" t="s">
        <v>1242</v>
      </c>
      <c r="B18" s="30" t="s">
        <v>1243</v>
      </c>
      <c r="C18" s="30" t="s">
        <v>1244</v>
      </c>
      <c r="D18" s="13">
        <v>493797</v>
      </c>
      <c r="E18" s="14">
        <v>2180.36</v>
      </c>
      <c r="F18" s="15">
        <v>3.1800000000000002E-2</v>
      </c>
      <c r="G18" s="15"/>
    </row>
    <row r="19" spans="1:7" x14ac:dyDescent="0.25">
      <c r="A19" s="12" t="s">
        <v>1519</v>
      </c>
      <c r="B19" s="30" t="s">
        <v>1520</v>
      </c>
      <c r="C19" s="30" t="s">
        <v>1227</v>
      </c>
      <c r="D19" s="13">
        <v>148034</v>
      </c>
      <c r="E19" s="14">
        <v>2099.79</v>
      </c>
      <c r="F19" s="15">
        <v>3.0700000000000002E-2</v>
      </c>
      <c r="G19" s="15"/>
    </row>
    <row r="20" spans="1:7" x14ac:dyDescent="0.25">
      <c r="A20" s="12" t="s">
        <v>1187</v>
      </c>
      <c r="B20" s="30" t="s">
        <v>1188</v>
      </c>
      <c r="C20" s="30" t="s">
        <v>1161</v>
      </c>
      <c r="D20" s="13">
        <v>315157</v>
      </c>
      <c r="E20" s="14">
        <v>2018.58</v>
      </c>
      <c r="F20" s="15">
        <v>2.9499999999999998E-2</v>
      </c>
      <c r="G20" s="15"/>
    </row>
    <row r="21" spans="1:7" x14ac:dyDescent="0.25">
      <c r="A21" s="12" t="s">
        <v>1358</v>
      </c>
      <c r="B21" s="30" t="s">
        <v>1359</v>
      </c>
      <c r="C21" s="30" t="s">
        <v>1161</v>
      </c>
      <c r="D21" s="13">
        <v>188278</v>
      </c>
      <c r="E21" s="14">
        <v>2010.34</v>
      </c>
      <c r="F21" s="15">
        <v>2.93E-2</v>
      </c>
      <c r="G21" s="15"/>
    </row>
    <row r="22" spans="1:7" x14ac:dyDescent="0.25">
      <c r="A22" s="12" t="s">
        <v>1218</v>
      </c>
      <c r="B22" s="30" t="s">
        <v>1219</v>
      </c>
      <c r="C22" s="30" t="s">
        <v>1196</v>
      </c>
      <c r="D22" s="13">
        <v>30751</v>
      </c>
      <c r="E22" s="14">
        <v>1921.97</v>
      </c>
      <c r="F22" s="15">
        <v>2.81E-2</v>
      </c>
      <c r="G22" s="15"/>
    </row>
    <row r="23" spans="1:7" x14ac:dyDescent="0.25">
      <c r="A23" s="12" t="s">
        <v>1211</v>
      </c>
      <c r="B23" s="30" t="s">
        <v>1212</v>
      </c>
      <c r="C23" s="30" t="s">
        <v>1213</v>
      </c>
      <c r="D23" s="13">
        <v>605172</v>
      </c>
      <c r="E23" s="14">
        <v>1921.42</v>
      </c>
      <c r="F23" s="15">
        <v>2.81E-2</v>
      </c>
      <c r="G23" s="15"/>
    </row>
    <row r="24" spans="1:7" x14ac:dyDescent="0.25">
      <c r="A24" s="12" t="s">
        <v>1352</v>
      </c>
      <c r="B24" s="30" t="s">
        <v>1353</v>
      </c>
      <c r="C24" s="30" t="s">
        <v>1202</v>
      </c>
      <c r="D24" s="13">
        <v>26994</v>
      </c>
      <c r="E24" s="14">
        <v>1852.57</v>
      </c>
      <c r="F24" s="15">
        <v>2.7E-2</v>
      </c>
      <c r="G24" s="15"/>
    </row>
    <row r="25" spans="1:7" x14ac:dyDescent="0.25">
      <c r="A25" s="12" t="s">
        <v>1228</v>
      </c>
      <c r="B25" s="30" t="s">
        <v>1229</v>
      </c>
      <c r="C25" s="30" t="s">
        <v>1230</v>
      </c>
      <c r="D25" s="13">
        <v>92204</v>
      </c>
      <c r="E25" s="14">
        <v>1845.32</v>
      </c>
      <c r="F25" s="15">
        <v>2.69E-2</v>
      </c>
      <c r="G25" s="15"/>
    </row>
    <row r="26" spans="1:7" x14ac:dyDescent="0.25">
      <c r="A26" s="12" t="s">
        <v>1297</v>
      </c>
      <c r="B26" s="30" t="s">
        <v>1298</v>
      </c>
      <c r="C26" s="30" t="s">
        <v>1230</v>
      </c>
      <c r="D26" s="13">
        <v>190986</v>
      </c>
      <c r="E26" s="14">
        <v>1688.7</v>
      </c>
      <c r="F26" s="15">
        <v>2.47E-2</v>
      </c>
      <c r="G26" s="15"/>
    </row>
    <row r="27" spans="1:7" x14ac:dyDescent="0.25">
      <c r="A27" s="12" t="s">
        <v>1421</v>
      </c>
      <c r="B27" s="30" t="s">
        <v>1422</v>
      </c>
      <c r="C27" s="30" t="s">
        <v>1202</v>
      </c>
      <c r="D27" s="13">
        <v>134117</v>
      </c>
      <c r="E27" s="14">
        <v>1588.15</v>
      </c>
      <c r="F27" s="15">
        <v>2.3199999999999998E-2</v>
      </c>
      <c r="G27" s="15"/>
    </row>
    <row r="28" spans="1:7" x14ac:dyDescent="0.25">
      <c r="A28" s="12" t="s">
        <v>1901</v>
      </c>
      <c r="B28" s="30" t="s">
        <v>1902</v>
      </c>
      <c r="C28" s="30" t="s">
        <v>1310</v>
      </c>
      <c r="D28" s="13">
        <v>68232</v>
      </c>
      <c r="E28" s="14">
        <v>1436.45</v>
      </c>
      <c r="F28" s="15">
        <v>2.1000000000000001E-2</v>
      </c>
      <c r="G28" s="15"/>
    </row>
    <row r="29" spans="1:7" x14ac:dyDescent="0.25">
      <c r="A29" s="12" t="s">
        <v>1885</v>
      </c>
      <c r="B29" s="30" t="s">
        <v>1886</v>
      </c>
      <c r="C29" s="30" t="s">
        <v>1210</v>
      </c>
      <c r="D29" s="13">
        <v>58670</v>
      </c>
      <c r="E29" s="14">
        <v>1394.67</v>
      </c>
      <c r="F29" s="15">
        <v>2.0400000000000001E-2</v>
      </c>
      <c r="G29" s="15"/>
    </row>
    <row r="30" spans="1:7" x14ac:dyDescent="0.25">
      <c r="A30" s="12" t="s">
        <v>1315</v>
      </c>
      <c r="B30" s="30" t="s">
        <v>1316</v>
      </c>
      <c r="C30" s="30" t="s">
        <v>1278</v>
      </c>
      <c r="D30" s="13">
        <v>21659</v>
      </c>
      <c r="E30" s="14">
        <v>1297.6099999999999</v>
      </c>
      <c r="F30" s="15">
        <v>1.89E-2</v>
      </c>
      <c r="G30" s="15"/>
    </row>
    <row r="31" spans="1:7" x14ac:dyDescent="0.25">
      <c r="A31" s="12" t="s">
        <v>1479</v>
      </c>
      <c r="B31" s="30" t="s">
        <v>1480</v>
      </c>
      <c r="C31" s="30" t="s">
        <v>1307</v>
      </c>
      <c r="D31" s="13">
        <v>168776</v>
      </c>
      <c r="E31" s="14">
        <v>1266.6600000000001</v>
      </c>
      <c r="F31" s="15">
        <v>1.8499999999999999E-2</v>
      </c>
      <c r="G31" s="15"/>
    </row>
    <row r="32" spans="1:7" x14ac:dyDescent="0.25">
      <c r="A32" s="12" t="s">
        <v>1369</v>
      </c>
      <c r="B32" s="30" t="s">
        <v>1370</v>
      </c>
      <c r="C32" s="30" t="s">
        <v>1170</v>
      </c>
      <c r="D32" s="13">
        <v>26061</v>
      </c>
      <c r="E32" s="14">
        <v>1217.47</v>
      </c>
      <c r="F32" s="15">
        <v>1.78E-2</v>
      </c>
      <c r="G32" s="15"/>
    </row>
    <row r="33" spans="1:7" x14ac:dyDescent="0.25">
      <c r="A33" s="12" t="s">
        <v>1513</v>
      </c>
      <c r="B33" s="30" t="s">
        <v>1514</v>
      </c>
      <c r="C33" s="30" t="s">
        <v>1278</v>
      </c>
      <c r="D33" s="13">
        <v>30940</v>
      </c>
      <c r="E33" s="14">
        <v>1144.02</v>
      </c>
      <c r="F33" s="15">
        <v>1.67E-2</v>
      </c>
      <c r="G33" s="15"/>
    </row>
    <row r="34" spans="1:7" x14ac:dyDescent="0.25">
      <c r="A34" s="12" t="s">
        <v>1346</v>
      </c>
      <c r="B34" s="30" t="s">
        <v>1347</v>
      </c>
      <c r="C34" s="30" t="s">
        <v>1161</v>
      </c>
      <c r="D34" s="13">
        <v>73644</v>
      </c>
      <c r="E34" s="14">
        <v>1129.74</v>
      </c>
      <c r="F34" s="15">
        <v>1.6500000000000001E-2</v>
      </c>
      <c r="G34" s="15"/>
    </row>
    <row r="35" spans="1:7" x14ac:dyDescent="0.25">
      <c r="A35" s="12" t="s">
        <v>1276</v>
      </c>
      <c r="B35" s="30" t="s">
        <v>1277</v>
      </c>
      <c r="C35" s="30" t="s">
        <v>1278</v>
      </c>
      <c r="D35" s="13">
        <v>98812</v>
      </c>
      <c r="E35" s="14">
        <v>1079.77</v>
      </c>
      <c r="F35" s="15">
        <v>1.5800000000000002E-2</v>
      </c>
      <c r="G35" s="15"/>
    </row>
    <row r="36" spans="1:7" x14ac:dyDescent="0.25">
      <c r="A36" s="12" t="s">
        <v>1765</v>
      </c>
      <c r="B36" s="30" t="s">
        <v>1766</v>
      </c>
      <c r="C36" s="30" t="s">
        <v>1278</v>
      </c>
      <c r="D36" s="13">
        <v>77138</v>
      </c>
      <c r="E36" s="14">
        <v>1067.5899999999999</v>
      </c>
      <c r="F36" s="15">
        <v>1.5599999999999999E-2</v>
      </c>
      <c r="G36" s="15"/>
    </row>
    <row r="37" spans="1:7" x14ac:dyDescent="0.25">
      <c r="A37" s="16" t="s">
        <v>124</v>
      </c>
      <c r="B37" s="31"/>
      <c r="C37" s="31"/>
      <c r="D37" s="17"/>
      <c r="E37" s="37">
        <v>66377.350000000006</v>
      </c>
      <c r="F37" s="38">
        <v>0.96919999999999995</v>
      </c>
      <c r="G37" s="20"/>
    </row>
    <row r="38" spans="1:7" x14ac:dyDescent="0.25">
      <c r="A38" s="16" t="s">
        <v>1525</v>
      </c>
      <c r="B38" s="30"/>
      <c r="C38" s="30"/>
      <c r="D38" s="13"/>
      <c r="E38" s="14"/>
      <c r="F38" s="15"/>
      <c r="G38" s="15"/>
    </row>
    <row r="39" spans="1:7" x14ac:dyDescent="0.25">
      <c r="A39" s="16" t="s">
        <v>124</v>
      </c>
      <c r="B39" s="30"/>
      <c r="C39" s="30"/>
      <c r="D39" s="13"/>
      <c r="E39" s="39" t="s">
        <v>118</v>
      </c>
      <c r="F39" s="40" t="s">
        <v>118</v>
      </c>
      <c r="G39" s="15"/>
    </row>
    <row r="40" spans="1:7" x14ac:dyDescent="0.25">
      <c r="A40" s="21" t="s">
        <v>157</v>
      </c>
      <c r="B40" s="32"/>
      <c r="C40" s="32"/>
      <c r="D40" s="22"/>
      <c r="E40" s="27">
        <v>66377.350000000006</v>
      </c>
      <c r="F40" s="28">
        <v>0.96919999999999995</v>
      </c>
      <c r="G40" s="20"/>
    </row>
    <row r="41" spans="1:7" x14ac:dyDescent="0.25">
      <c r="A41" s="12"/>
      <c r="B41" s="30"/>
      <c r="C41" s="30"/>
      <c r="D41" s="13"/>
      <c r="E41" s="14"/>
      <c r="F41" s="15"/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6" t="s">
        <v>161</v>
      </c>
      <c r="B43" s="30"/>
      <c r="C43" s="30"/>
      <c r="D43" s="13"/>
      <c r="E43" s="14"/>
      <c r="F43" s="15"/>
      <c r="G43" s="15"/>
    </row>
    <row r="44" spans="1:7" x14ac:dyDescent="0.25">
      <c r="A44" s="12" t="s">
        <v>162</v>
      </c>
      <c r="B44" s="30"/>
      <c r="C44" s="30"/>
      <c r="D44" s="13"/>
      <c r="E44" s="14">
        <v>2278.58</v>
      </c>
      <c r="F44" s="15">
        <v>3.3300000000000003E-2</v>
      </c>
      <c r="G44" s="15">
        <v>6.6865999999999995E-2</v>
      </c>
    </row>
    <row r="45" spans="1:7" x14ac:dyDescent="0.25">
      <c r="A45" s="16" t="s">
        <v>124</v>
      </c>
      <c r="B45" s="31"/>
      <c r="C45" s="31"/>
      <c r="D45" s="17"/>
      <c r="E45" s="37">
        <v>2278.58</v>
      </c>
      <c r="F45" s="38">
        <v>3.3300000000000003E-2</v>
      </c>
      <c r="G45" s="20"/>
    </row>
    <row r="46" spans="1:7" x14ac:dyDescent="0.25">
      <c r="A46" s="12"/>
      <c r="B46" s="30"/>
      <c r="C46" s="30"/>
      <c r="D46" s="13"/>
      <c r="E46" s="14"/>
      <c r="F46" s="15"/>
      <c r="G46" s="15"/>
    </row>
    <row r="47" spans="1:7" x14ac:dyDescent="0.25">
      <c r="A47" s="21" t="s">
        <v>157</v>
      </c>
      <c r="B47" s="32"/>
      <c r="C47" s="32"/>
      <c r="D47" s="22"/>
      <c r="E47" s="18">
        <v>2278.58</v>
      </c>
      <c r="F47" s="19">
        <v>3.3300000000000003E-2</v>
      </c>
      <c r="G47" s="20"/>
    </row>
    <row r="48" spans="1:7" x14ac:dyDescent="0.25">
      <c r="A48" s="12" t="s">
        <v>163</v>
      </c>
      <c r="B48" s="30"/>
      <c r="C48" s="30"/>
      <c r="D48" s="13"/>
      <c r="E48" s="14">
        <v>0.41742380000000001</v>
      </c>
      <c r="F48" s="15">
        <v>6.0000000000000002E-6</v>
      </c>
      <c r="G48" s="15"/>
    </row>
    <row r="49" spans="1:7" x14ac:dyDescent="0.25">
      <c r="A49" s="12" t="s">
        <v>164</v>
      </c>
      <c r="B49" s="30"/>
      <c r="C49" s="30"/>
      <c r="D49" s="13"/>
      <c r="E49" s="23">
        <v>-157.45742379999999</v>
      </c>
      <c r="F49" s="24">
        <v>-2.506E-3</v>
      </c>
      <c r="G49" s="15">
        <v>6.6865999999999995E-2</v>
      </c>
    </row>
    <row r="50" spans="1:7" x14ac:dyDescent="0.25">
      <c r="A50" s="25" t="s">
        <v>165</v>
      </c>
      <c r="B50" s="33"/>
      <c r="C50" s="33"/>
      <c r="D50" s="26"/>
      <c r="E50" s="27">
        <v>68498.89</v>
      </c>
      <c r="F50" s="28">
        <v>1</v>
      </c>
      <c r="G50" s="28"/>
    </row>
    <row r="55" spans="1:7" x14ac:dyDescent="0.25">
      <c r="A55" s="1" t="s">
        <v>168</v>
      </c>
    </row>
    <row r="56" spans="1:7" x14ac:dyDescent="0.25">
      <c r="A56" s="47" t="s">
        <v>169</v>
      </c>
      <c r="B56" s="34" t="s">
        <v>118</v>
      </c>
    </row>
    <row r="57" spans="1:7" x14ac:dyDescent="0.25">
      <c r="A57" t="s">
        <v>170</v>
      </c>
    </row>
    <row r="58" spans="1:7" x14ac:dyDescent="0.25">
      <c r="A58" t="s">
        <v>171</v>
      </c>
      <c r="B58" t="s">
        <v>172</v>
      </c>
      <c r="C58" t="s">
        <v>172</v>
      </c>
    </row>
    <row r="59" spans="1:7" x14ac:dyDescent="0.25">
      <c r="B59" s="48">
        <v>45289</v>
      </c>
      <c r="C59" s="48">
        <v>45322</v>
      </c>
    </row>
    <row r="60" spans="1:7" x14ac:dyDescent="0.25">
      <c r="A60" t="s">
        <v>687</v>
      </c>
      <c r="B60">
        <v>13.724</v>
      </c>
      <c r="C60">
        <v>13.79</v>
      </c>
      <c r="E60" s="2"/>
    </row>
    <row r="61" spans="1:7" x14ac:dyDescent="0.25">
      <c r="A61" t="s">
        <v>177</v>
      </c>
      <c r="B61">
        <v>13.723000000000001</v>
      </c>
      <c r="C61">
        <v>13.789</v>
      </c>
      <c r="E61" s="2"/>
    </row>
    <row r="62" spans="1:7" x14ac:dyDescent="0.25">
      <c r="A62" t="s">
        <v>688</v>
      </c>
      <c r="B62">
        <v>13.396000000000001</v>
      </c>
      <c r="C62">
        <v>13.441000000000001</v>
      </c>
      <c r="E62" s="2"/>
    </row>
    <row r="63" spans="1:7" x14ac:dyDescent="0.25">
      <c r="A63" t="s">
        <v>651</v>
      </c>
      <c r="B63">
        <v>13.395</v>
      </c>
      <c r="C63">
        <v>13.44</v>
      </c>
      <c r="E63" s="2"/>
    </row>
    <row r="64" spans="1:7" x14ac:dyDescent="0.25">
      <c r="E64" s="2"/>
    </row>
    <row r="65" spans="1:4" x14ac:dyDescent="0.25">
      <c r="A65" t="s">
        <v>187</v>
      </c>
      <c r="B65" s="34" t="s">
        <v>118</v>
      </c>
    </row>
    <row r="66" spans="1:4" x14ac:dyDescent="0.25">
      <c r="A66" t="s">
        <v>188</v>
      </c>
      <c r="B66" s="34" t="s">
        <v>118</v>
      </c>
    </row>
    <row r="67" spans="1:4" ht="30" customHeight="1" x14ac:dyDescent="0.25">
      <c r="A67" s="47" t="s">
        <v>189</v>
      </c>
      <c r="B67" s="34" t="s">
        <v>118</v>
      </c>
    </row>
    <row r="68" spans="1:4" ht="30" customHeight="1" x14ac:dyDescent="0.25">
      <c r="A68" s="47" t="s">
        <v>190</v>
      </c>
      <c r="B68" s="34" t="s">
        <v>118</v>
      </c>
    </row>
    <row r="69" spans="1:4" x14ac:dyDescent="0.25">
      <c r="A69" t="s">
        <v>1753</v>
      </c>
      <c r="B69" s="49">
        <v>0.49240400000000001</v>
      </c>
    </row>
    <row r="70" spans="1:4" ht="45" customHeight="1" x14ac:dyDescent="0.25">
      <c r="A70" s="47" t="s">
        <v>192</v>
      </c>
      <c r="B70" s="34" t="s">
        <v>118</v>
      </c>
    </row>
    <row r="71" spans="1:4" ht="30" customHeight="1" x14ac:dyDescent="0.25">
      <c r="A71" s="47" t="s">
        <v>193</v>
      </c>
      <c r="B71" s="34" t="s">
        <v>118</v>
      </c>
    </row>
    <row r="72" spans="1:4" ht="30" customHeight="1" x14ac:dyDescent="0.25">
      <c r="A72" s="47" t="s">
        <v>194</v>
      </c>
      <c r="B72" s="34" t="s">
        <v>118</v>
      </c>
    </row>
    <row r="73" spans="1:4" x14ac:dyDescent="0.25">
      <c r="A73" t="s">
        <v>195</v>
      </c>
      <c r="B73" s="34" t="s">
        <v>118</v>
      </c>
    </row>
    <row r="74" spans="1:4" x14ac:dyDescent="0.25">
      <c r="A74" t="s">
        <v>196</v>
      </c>
      <c r="B74" s="34" t="s">
        <v>118</v>
      </c>
    </row>
    <row r="76" spans="1:4" ht="69.95" customHeight="1" x14ac:dyDescent="0.25">
      <c r="A76" s="76" t="s">
        <v>206</v>
      </c>
      <c r="B76" s="76" t="s">
        <v>207</v>
      </c>
      <c r="C76" s="76" t="s">
        <v>5</v>
      </c>
      <c r="D76" s="76" t="s">
        <v>6</v>
      </c>
    </row>
    <row r="77" spans="1:4" ht="69.95" customHeight="1" x14ac:dyDescent="0.25">
      <c r="A77" s="76" t="s">
        <v>2046</v>
      </c>
      <c r="B77" s="76"/>
      <c r="C77" s="76" t="s">
        <v>55</v>
      </c>
      <c r="D7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5" activePane="bottomLeft" state="frozen"/>
      <selection activeCell="B191" sqref="B191"/>
      <selection pane="bottomLeft" activeCell="B9" sqref="B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2047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2048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1203</v>
      </c>
      <c r="B8" s="30" t="s">
        <v>1204</v>
      </c>
      <c r="C8" s="30" t="s">
        <v>1205</v>
      </c>
      <c r="D8" s="13">
        <v>27049</v>
      </c>
      <c r="E8" s="14">
        <v>109.86</v>
      </c>
      <c r="F8" s="15">
        <v>5.5E-2</v>
      </c>
      <c r="G8" s="15"/>
    </row>
    <row r="9" spans="1:8" x14ac:dyDescent="0.25">
      <c r="A9" s="12" t="s">
        <v>1454</v>
      </c>
      <c r="B9" s="30" t="s">
        <v>1455</v>
      </c>
      <c r="C9" s="30" t="s">
        <v>1196</v>
      </c>
      <c r="D9" s="13">
        <v>6775</v>
      </c>
      <c r="E9" s="14">
        <v>106.77</v>
      </c>
      <c r="F9" s="15">
        <v>5.3499999999999999E-2</v>
      </c>
      <c r="G9" s="15"/>
    </row>
    <row r="10" spans="1:8" x14ac:dyDescent="0.25">
      <c r="A10" s="12" t="s">
        <v>1456</v>
      </c>
      <c r="B10" s="30" t="s">
        <v>1457</v>
      </c>
      <c r="C10" s="30" t="s">
        <v>1196</v>
      </c>
      <c r="D10" s="13">
        <v>6413</v>
      </c>
      <c r="E10" s="14">
        <v>106.51</v>
      </c>
      <c r="F10" s="15">
        <v>5.3400000000000003E-2</v>
      </c>
      <c r="G10" s="15"/>
    </row>
    <row r="11" spans="1:8" x14ac:dyDescent="0.25">
      <c r="A11" s="12" t="s">
        <v>1194</v>
      </c>
      <c r="B11" s="30" t="s">
        <v>1195</v>
      </c>
      <c r="C11" s="30" t="s">
        <v>1196</v>
      </c>
      <c r="D11" s="13">
        <v>2609</v>
      </c>
      <c r="E11" s="14">
        <v>99.56</v>
      </c>
      <c r="F11" s="15">
        <v>4.99E-2</v>
      </c>
      <c r="G11" s="15"/>
    </row>
    <row r="12" spans="1:8" x14ac:dyDescent="0.25">
      <c r="A12" s="12" t="s">
        <v>1317</v>
      </c>
      <c r="B12" s="30" t="s">
        <v>1318</v>
      </c>
      <c r="C12" s="30" t="s">
        <v>1319</v>
      </c>
      <c r="D12" s="13">
        <v>3873</v>
      </c>
      <c r="E12" s="14">
        <v>97.06</v>
      </c>
      <c r="F12" s="15">
        <v>4.8599999999999997E-2</v>
      </c>
      <c r="G12" s="15"/>
    </row>
    <row r="13" spans="1:8" x14ac:dyDescent="0.25">
      <c r="A13" s="12" t="s">
        <v>1242</v>
      </c>
      <c r="B13" s="30" t="s">
        <v>1243</v>
      </c>
      <c r="C13" s="30" t="s">
        <v>1244</v>
      </c>
      <c r="D13" s="13">
        <v>21692</v>
      </c>
      <c r="E13" s="14">
        <v>95.78</v>
      </c>
      <c r="F13" s="15">
        <v>4.8000000000000001E-2</v>
      </c>
      <c r="G13" s="15"/>
    </row>
    <row r="14" spans="1:8" x14ac:dyDescent="0.25">
      <c r="A14" s="12" t="s">
        <v>1390</v>
      </c>
      <c r="B14" s="30" t="s">
        <v>1391</v>
      </c>
      <c r="C14" s="30" t="s">
        <v>1244</v>
      </c>
      <c r="D14" s="13">
        <v>3831</v>
      </c>
      <c r="E14" s="14">
        <v>95.07</v>
      </c>
      <c r="F14" s="15">
        <v>4.7600000000000003E-2</v>
      </c>
      <c r="G14" s="15"/>
    </row>
    <row r="15" spans="1:8" x14ac:dyDescent="0.25">
      <c r="A15" s="12" t="s">
        <v>1477</v>
      </c>
      <c r="B15" s="30" t="s">
        <v>1478</v>
      </c>
      <c r="C15" s="30" t="s">
        <v>1278</v>
      </c>
      <c r="D15" s="13">
        <v>2926</v>
      </c>
      <c r="E15" s="14">
        <v>86.55</v>
      </c>
      <c r="F15" s="15">
        <v>4.3400000000000001E-2</v>
      </c>
      <c r="G15" s="15"/>
    </row>
    <row r="16" spans="1:8" x14ac:dyDescent="0.25">
      <c r="A16" s="12" t="s">
        <v>1159</v>
      </c>
      <c r="B16" s="30" t="s">
        <v>1160</v>
      </c>
      <c r="C16" s="30" t="s">
        <v>1161</v>
      </c>
      <c r="D16" s="13">
        <v>5885</v>
      </c>
      <c r="E16" s="14">
        <v>86.07</v>
      </c>
      <c r="F16" s="15">
        <v>4.3099999999999999E-2</v>
      </c>
      <c r="G16" s="15"/>
    </row>
    <row r="17" spans="1:7" x14ac:dyDescent="0.25">
      <c r="A17" s="12" t="s">
        <v>1757</v>
      </c>
      <c r="B17" s="30" t="s">
        <v>1758</v>
      </c>
      <c r="C17" s="30" t="s">
        <v>1319</v>
      </c>
      <c r="D17" s="13">
        <v>1556</v>
      </c>
      <c r="E17" s="14">
        <v>80.89</v>
      </c>
      <c r="F17" s="15">
        <v>4.0500000000000001E-2</v>
      </c>
      <c r="G17" s="15"/>
    </row>
    <row r="18" spans="1:7" x14ac:dyDescent="0.25">
      <c r="A18" s="12" t="s">
        <v>1481</v>
      </c>
      <c r="B18" s="30" t="s">
        <v>1482</v>
      </c>
      <c r="C18" s="30" t="s">
        <v>1230</v>
      </c>
      <c r="D18" s="13">
        <v>1006</v>
      </c>
      <c r="E18" s="14">
        <v>77.14</v>
      </c>
      <c r="F18" s="15">
        <v>3.8600000000000002E-2</v>
      </c>
      <c r="G18" s="15"/>
    </row>
    <row r="19" spans="1:7" x14ac:dyDescent="0.25">
      <c r="A19" s="12" t="s">
        <v>1771</v>
      </c>
      <c r="B19" s="30" t="s">
        <v>1772</v>
      </c>
      <c r="C19" s="30" t="s">
        <v>1375</v>
      </c>
      <c r="D19" s="13">
        <v>2920</v>
      </c>
      <c r="E19" s="14">
        <v>75.02</v>
      </c>
      <c r="F19" s="15">
        <v>3.7600000000000001E-2</v>
      </c>
      <c r="G19" s="15"/>
    </row>
    <row r="20" spans="1:7" x14ac:dyDescent="0.25">
      <c r="A20" s="12" t="s">
        <v>1248</v>
      </c>
      <c r="B20" s="30" t="s">
        <v>1249</v>
      </c>
      <c r="C20" s="30" t="s">
        <v>1230</v>
      </c>
      <c r="D20" s="13">
        <v>731</v>
      </c>
      <c r="E20" s="14">
        <v>74.47</v>
      </c>
      <c r="F20" s="15">
        <v>3.73E-2</v>
      </c>
      <c r="G20" s="15"/>
    </row>
    <row r="21" spans="1:7" x14ac:dyDescent="0.25">
      <c r="A21" s="12" t="s">
        <v>1432</v>
      </c>
      <c r="B21" s="30" t="s">
        <v>1433</v>
      </c>
      <c r="C21" s="30" t="s">
        <v>1196</v>
      </c>
      <c r="D21" s="13">
        <v>4994</v>
      </c>
      <c r="E21" s="14">
        <v>66.599999999999994</v>
      </c>
      <c r="F21" s="15">
        <v>3.3399999999999999E-2</v>
      </c>
      <c r="G21" s="15"/>
    </row>
    <row r="22" spans="1:7" x14ac:dyDescent="0.25">
      <c r="A22" s="12" t="s">
        <v>1342</v>
      </c>
      <c r="B22" s="30" t="s">
        <v>1343</v>
      </c>
      <c r="C22" s="30" t="s">
        <v>1178</v>
      </c>
      <c r="D22" s="13">
        <v>33849</v>
      </c>
      <c r="E22" s="14">
        <v>62.93</v>
      </c>
      <c r="F22" s="15">
        <v>3.15E-2</v>
      </c>
      <c r="G22" s="15"/>
    </row>
    <row r="23" spans="1:7" x14ac:dyDescent="0.25">
      <c r="A23" s="12" t="s">
        <v>2049</v>
      </c>
      <c r="B23" s="30" t="s">
        <v>2050</v>
      </c>
      <c r="C23" s="30" t="s">
        <v>1230</v>
      </c>
      <c r="D23" s="13">
        <v>1300</v>
      </c>
      <c r="E23" s="14">
        <v>60.08</v>
      </c>
      <c r="F23" s="15">
        <v>3.0099999999999998E-2</v>
      </c>
      <c r="G23" s="15"/>
    </row>
    <row r="24" spans="1:7" x14ac:dyDescent="0.25">
      <c r="A24" s="12" t="s">
        <v>1176</v>
      </c>
      <c r="B24" s="30" t="s">
        <v>1177</v>
      </c>
      <c r="C24" s="30" t="s">
        <v>1178</v>
      </c>
      <c r="D24" s="13">
        <v>2001</v>
      </c>
      <c r="E24" s="14">
        <v>60.02</v>
      </c>
      <c r="F24" s="15">
        <v>3.0099999999999998E-2</v>
      </c>
      <c r="G24" s="15"/>
    </row>
    <row r="25" spans="1:7" x14ac:dyDescent="0.25">
      <c r="A25" s="12" t="s">
        <v>1223</v>
      </c>
      <c r="B25" s="30" t="s">
        <v>1224</v>
      </c>
      <c r="C25" s="30" t="s">
        <v>1196</v>
      </c>
      <c r="D25" s="13">
        <v>11332</v>
      </c>
      <c r="E25" s="14">
        <v>54.18</v>
      </c>
      <c r="F25" s="15">
        <v>2.7099999999999999E-2</v>
      </c>
      <c r="G25" s="15"/>
    </row>
    <row r="26" spans="1:7" x14ac:dyDescent="0.25">
      <c r="A26" s="12" t="s">
        <v>1499</v>
      </c>
      <c r="B26" s="30" t="s">
        <v>1500</v>
      </c>
      <c r="C26" s="30" t="s">
        <v>1196</v>
      </c>
      <c r="D26" s="13">
        <v>954</v>
      </c>
      <c r="E26" s="14">
        <v>51.98</v>
      </c>
      <c r="F26" s="15">
        <v>2.5999999999999999E-2</v>
      </c>
      <c r="G26" s="15"/>
    </row>
    <row r="27" spans="1:7" x14ac:dyDescent="0.25">
      <c r="A27" s="12" t="s">
        <v>1417</v>
      </c>
      <c r="B27" s="30" t="s">
        <v>1418</v>
      </c>
      <c r="C27" s="30" t="s">
        <v>1230</v>
      </c>
      <c r="D27" s="13">
        <v>1335</v>
      </c>
      <c r="E27" s="14">
        <v>51.26</v>
      </c>
      <c r="F27" s="15">
        <v>2.5700000000000001E-2</v>
      </c>
      <c r="G27" s="15"/>
    </row>
    <row r="28" spans="1:7" x14ac:dyDescent="0.25">
      <c r="A28" s="12" t="s">
        <v>1220</v>
      </c>
      <c r="B28" s="30" t="s">
        <v>1221</v>
      </c>
      <c r="C28" s="30" t="s">
        <v>1222</v>
      </c>
      <c r="D28" s="13">
        <v>5176</v>
      </c>
      <c r="E28" s="14">
        <v>50.58</v>
      </c>
      <c r="F28" s="15">
        <v>2.53E-2</v>
      </c>
      <c r="G28" s="15"/>
    </row>
    <row r="29" spans="1:7" x14ac:dyDescent="0.25">
      <c r="A29" s="12" t="s">
        <v>1427</v>
      </c>
      <c r="B29" s="30" t="s">
        <v>1428</v>
      </c>
      <c r="C29" s="30" t="s">
        <v>1429</v>
      </c>
      <c r="D29" s="13">
        <v>8993</v>
      </c>
      <c r="E29" s="14">
        <v>47.47</v>
      </c>
      <c r="F29" s="15">
        <v>2.3800000000000002E-2</v>
      </c>
      <c r="G29" s="15"/>
    </row>
    <row r="30" spans="1:7" x14ac:dyDescent="0.25">
      <c r="A30" s="12" t="s">
        <v>1274</v>
      </c>
      <c r="B30" s="30" t="s">
        <v>1275</v>
      </c>
      <c r="C30" s="30" t="s">
        <v>1227</v>
      </c>
      <c r="D30" s="13">
        <v>1235</v>
      </c>
      <c r="E30" s="14">
        <v>45.33</v>
      </c>
      <c r="F30" s="15">
        <v>2.2700000000000001E-2</v>
      </c>
      <c r="G30" s="15"/>
    </row>
    <row r="31" spans="1:7" x14ac:dyDescent="0.25">
      <c r="A31" s="12" t="s">
        <v>1497</v>
      </c>
      <c r="B31" s="30" t="s">
        <v>1498</v>
      </c>
      <c r="C31" s="30" t="s">
        <v>1337</v>
      </c>
      <c r="D31" s="13">
        <v>1752</v>
      </c>
      <c r="E31" s="14">
        <v>44.38</v>
      </c>
      <c r="F31" s="15">
        <v>2.2200000000000001E-2</v>
      </c>
      <c r="G31" s="15"/>
    </row>
    <row r="32" spans="1:7" x14ac:dyDescent="0.25">
      <c r="A32" s="12" t="s">
        <v>1763</v>
      </c>
      <c r="B32" s="30" t="s">
        <v>1764</v>
      </c>
      <c r="C32" s="30" t="s">
        <v>1375</v>
      </c>
      <c r="D32" s="13">
        <v>3801</v>
      </c>
      <c r="E32" s="14">
        <v>44.25</v>
      </c>
      <c r="F32" s="15">
        <v>2.2200000000000001E-2</v>
      </c>
      <c r="G32" s="15"/>
    </row>
    <row r="33" spans="1:7" x14ac:dyDescent="0.25">
      <c r="A33" s="12" t="s">
        <v>1373</v>
      </c>
      <c r="B33" s="30" t="s">
        <v>1374</v>
      </c>
      <c r="C33" s="30" t="s">
        <v>1375</v>
      </c>
      <c r="D33" s="13">
        <v>7594</v>
      </c>
      <c r="E33" s="14">
        <v>40.98</v>
      </c>
      <c r="F33" s="15">
        <v>2.0500000000000001E-2</v>
      </c>
      <c r="G33" s="15"/>
    </row>
    <row r="34" spans="1:7" x14ac:dyDescent="0.25">
      <c r="A34" s="12" t="s">
        <v>1329</v>
      </c>
      <c r="B34" s="30" t="s">
        <v>1330</v>
      </c>
      <c r="C34" s="30" t="s">
        <v>1278</v>
      </c>
      <c r="D34" s="13">
        <v>3098</v>
      </c>
      <c r="E34" s="14">
        <v>40.1</v>
      </c>
      <c r="F34" s="15">
        <v>2.01E-2</v>
      </c>
      <c r="G34" s="15"/>
    </row>
    <row r="35" spans="1:7" x14ac:dyDescent="0.25">
      <c r="A35" s="12" t="s">
        <v>1773</v>
      </c>
      <c r="B35" s="30" t="s">
        <v>1774</v>
      </c>
      <c r="C35" s="30" t="s">
        <v>1310</v>
      </c>
      <c r="D35" s="13">
        <v>138</v>
      </c>
      <c r="E35" s="14">
        <v>32.520000000000003</v>
      </c>
      <c r="F35" s="15">
        <v>1.6299999999999999E-2</v>
      </c>
      <c r="G35" s="15"/>
    </row>
    <row r="36" spans="1:7" x14ac:dyDescent="0.25">
      <c r="A36" s="12" t="s">
        <v>2051</v>
      </c>
      <c r="B36" s="30" t="s">
        <v>2052</v>
      </c>
      <c r="C36" s="30" t="s">
        <v>1278</v>
      </c>
      <c r="D36" s="13">
        <v>4799</v>
      </c>
      <c r="E36" s="14">
        <v>27.12</v>
      </c>
      <c r="F36" s="15">
        <v>1.3599999999999999E-2</v>
      </c>
      <c r="G36" s="15"/>
    </row>
    <row r="37" spans="1:7" x14ac:dyDescent="0.25">
      <c r="A37" s="12" t="s">
        <v>1463</v>
      </c>
      <c r="B37" s="30" t="s">
        <v>1464</v>
      </c>
      <c r="C37" s="30" t="s">
        <v>1202</v>
      </c>
      <c r="D37" s="13">
        <v>1703</v>
      </c>
      <c r="E37" s="14">
        <v>23.76</v>
      </c>
      <c r="F37" s="15">
        <v>1.1900000000000001E-2</v>
      </c>
      <c r="G37" s="15"/>
    </row>
    <row r="38" spans="1:7" x14ac:dyDescent="0.25">
      <c r="A38" s="16" t="s">
        <v>124</v>
      </c>
      <c r="B38" s="31"/>
      <c r="C38" s="31"/>
      <c r="D38" s="17"/>
      <c r="E38" s="37">
        <v>1994.29</v>
      </c>
      <c r="F38" s="38">
        <v>0.999</v>
      </c>
      <c r="G38" s="20"/>
    </row>
    <row r="39" spans="1:7" x14ac:dyDescent="0.25">
      <c r="A39" s="16" t="s">
        <v>1525</v>
      </c>
      <c r="B39" s="30"/>
      <c r="C39" s="30"/>
      <c r="D39" s="13"/>
      <c r="E39" s="14"/>
      <c r="F39" s="15"/>
      <c r="G39" s="15"/>
    </row>
    <row r="40" spans="1:7" x14ac:dyDescent="0.25">
      <c r="A40" s="16" t="s">
        <v>124</v>
      </c>
      <c r="B40" s="30"/>
      <c r="C40" s="30"/>
      <c r="D40" s="13"/>
      <c r="E40" s="39" t="s">
        <v>118</v>
      </c>
      <c r="F40" s="40" t="s">
        <v>118</v>
      </c>
      <c r="G40" s="15"/>
    </row>
    <row r="41" spans="1:7" x14ac:dyDescent="0.25">
      <c r="A41" s="21" t="s">
        <v>157</v>
      </c>
      <c r="B41" s="32"/>
      <c r="C41" s="32"/>
      <c r="D41" s="22"/>
      <c r="E41" s="27">
        <v>1994.29</v>
      </c>
      <c r="F41" s="28">
        <v>0.999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16" t="s">
        <v>161</v>
      </c>
      <c r="B44" s="30"/>
      <c r="C44" s="30"/>
      <c r="D44" s="13"/>
      <c r="E44" s="14"/>
      <c r="F44" s="15"/>
      <c r="G44" s="15"/>
    </row>
    <row r="45" spans="1:7" x14ac:dyDescent="0.25">
      <c r="A45" s="12" t="s">
        <v>162</v>
      </c>
      <c r="B45" s="30"/>
      <c r="C45" s="30"/>
      <c r="D45" s="13"/>
      <c r="E45" s="14">
        <v>4</v>
      </c>
      <c r="F45" s="15">
        <v>2E-3</v>
      </c>
      <c r="G45" s="15">
        <v>6.6865999999999995E-2</v>
      </c>
    </row>
    <row r="46" spans="1:7" x14ac:dyDescent="0.25">
      <c r="A46" s="16" t="s">
        <v>124</v>
      </c>
      <c r="B46" s="31"/>
      <c r="C46" s="31"/>
      <c r="D46" s="17"/>
      <c r="E46" s="37">
        <v>4</v>
      </c>
      <c r="F46" s="38">
        <v>2E-3</v>
      </c>
      <c r="G46" s="20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157</v>
      </c>
      <c r="B48" s="32"/>
      <c r="C48" s="32"/>
      <c r="D48" s="22"/>
      <c r="E48" s="18">
        <v>4</v>
      </c>
      <c r="F48" s="19">
        <v>2E-3</v>
      </c>
      <c r="G48" s="20"/>
    </row>
    <row r="49" spans="1:7" x14ac:dyDescent="0.25">
      <c r="A49" s="12" t="s">
        <v>163</v>
      </c>
      <c r="B49" s="30"/>
      <c r="C49" s="30"/>
      <c r="D49" s="13"/>
      <c r="E49" s="14">
        <v>7.3260000000000003E-4</v>
      </c>
      <c r="F49" s="15">
        <v>0</v>
      </c>
      <c r="G49" s="15"/>
    </row>
    <row r="50" spans="1:7" x14ac:dyDescent="0.25">
      <c r="A50" s="12" t="s">
        <v>164</v>
      </c>
      <c r="B50" s="30"/>
      <c r="C50" s="30"/>
      <c r="D50" s="13"/>
      <c r="E50" s="23">
        <v>-1.8307325999999999</v>
      </c>
      <c r="F50" s="24">
        <v>-1E-3</v>
      </c>
      <c r="G50" s="15">
        <v>6.6865999999999995E-2</v>
      </c>
    </row>
    <row r="51" spans="1:7" x14ac:dyDescent="0.25">
      <c r="A51" s="25" t="s">
        <v>165</v>
      </c>
      <c r="B51" s="33"/>
      <c r="C51" s="33"/>
      <c r="D51" s="26"/>
      <c r="E51" s="27">
        <v>1996.46</v>
      </c>
      <c r="F51" s="28">
        <v>1</v>
      </c>
      <c r="G51" s="28"/>
    </row>
    <row r="56" spans="1:7" x14ac:dyDescent="0.25">
      <c r="A56" s="1" t="s">
        <v>168</v>
      </c>
    </row>
    <row r="57" spans="1:7" x14ac:dyDescent="0.25">
      <c r="A57" s="47" t="s">
        <v>169</v>
      </c>
      <c r="B57" s="34" t="s">
        <v>118</v>
      </c>
    </row>
    <row r="58" spans="1:7" x14ac:dyDescent="0.25">
      <c r="A58" t="s">
        <v>170</v>
      </c>
    </row>
    <row r="59" spans="1:7" x14ac:dyDescent="0.25">
      <c r="A59" t="s">
        <v>171</v>
      </c>
      <c r="B59" t="s">
        <v>172</v>
      </c>
      <c r="C59" t="s">
        <v>172</v>
      </c>
    </row>
    <row r="60" spans="1:7" x14ac:dyDescent="0.25">
      <c r="B60" s="48">
        <v>45289</v>
      </c>
      <c r="C60" s="48">
        <v>45322</v>
      </c>
    </row>
    <row r="61" spans="1:7" x14ac:dyDescent="0.25">
      <c r="A61" t="s">
        <v>176</v>
      </c>
      <c r="B61">
        <v>12.849</v>
      </c>
      <c r="C61">
        <v>12.7361</v>
      </c>
      <c r="E61" s="2"/>
    </row>
    <row r="62" spans="1:7" x14ac:dyDescent="0.25">
      <c r="A62" t="s">
        <v>177</v>
      </c>
      <c r="B62">
        <v>12.6693</v>
      </c>
      <c r="C62">
        <v>12.5579</v>
      </c>
      <c r="E62" s="2"/>
    </row>
    <row r="63" spans="1:7" x14ac:dyDescent="0.25">
      <c r="A63" t="s">
        <v>650</v>
      </c>
      <c r="B63">
        <v>12.665800000000001</v>
      </c>
      <c r="C63">
        <v>12.5466</v>
      </c>
      <c r="E63" s="2"/>
    </row>
    <row r="64" spans="1:7" x14ac:dyDescent="0.25">
      <c r="A64" t="s">
        <v>651</v>
      </c>
      <c r="B64">
        <v>12.6653</v>
      </c>
      <c r="C64">
        <v>12.546099999999999</v>
      </c>
      <c r="E64" s="2"/>
    </row>
    <row r="65" spans="1:5" x14ac:dyDescent="0.25">
      <c r="E65" s="2"/>
    </row>
    <row r="66" spans="1:5" x14ac:dyDescent="0.25">
      <c r="A66" t="s">
        <v>187</v>
      </c>
      <c r="B66" s="34" t="s">
        <v>118</v>
      </c>
    </row>
    <row r="67" spans="1:5" x14ac:dyDescent="0.25">
      <c r="A67" t="s">
        <v>188</v>
      </c>
      <c r="B67" s="34" t="s">
        <v>118</v>
      </c>
    </row>
    <row r="68" spans="1:5" ht="30" customHeight="1" x14ac:dyDescent="0.25">
      <c r="A68" s="47" t="s">
        <v>189</v>
      </c>
      <c r="B68" s="34" t="s">
        <v>118</v>
      </c>
    </row>
    <row r="69" spans="1:5" ht="30" customHeight="1" x14ac:dyDescent="0.25">
      <c r="A69" s="47" t="s">
        <v>190</v>
      </c>
      <c r="B69" s="34" t="s">
        <v>118</v>
      </c>
    </row>
    <row r="70" spans="1:5" x14ac:dyDescent="0.25">
      <c r="A70" t="s">
        <v>1753</v>
      </c>
      <c r="B70" s="49">
        <v>0.44866099999999998</v>
      </c>
    </row>
    <row r="71" spans="1:5" ht="45" customHeight="1" x14ac:dyDescent="0.25">
      <c r="A71" s="47" t="s">
        <v>192</v>
      </c>
      <c r="B71" s="34" t="s">
        <v>118</v>
      </c>
    </row>
    <row r="72" spans="1:5" ht="30" customHeight="1" x14ac:dyDescent="0.25">
      <c r="A72" s="47" t="s">
        <v>193</v>
      </c>
      <c r="B72" s="34" t="s">
        <v>118</v>
      </c>
    </row>
    <row r="73" spans="1:5" ht="30" customHeight="1" x14ac:dyDescent="0.25">
      <c r="A73" s="47" t="s">
        <v>194</v>
      </c>
      <c r="B73" s="34" t="s">
        <v>118</v>
      </c>
    </row>
    <row r="74" spans="1:5" x14ac:dyDescent="0.25">
      <c r="A74" t="s">
        <v>195</v>
      </c>
      <c r="B74" s="34" t="s">
        <v>118</v>
      </c>
    </row>
    <row r="75" spans="1:5" x14ac:dyDescent="0.25">
      <c r="A75" t="s">
        <v>196</v>
      </c>
      <c r="B75" s="34" t="s">
        <v>118</v>
      </c>
    </row>
    <row r="77" spans="1:5" ht="69.95" customHeight="1" x14ac:dyDescent="0.25">
      <c r="A77" s="76" t="s">
        <v>206</v>
      </c>
      <c r="B77" s="76" t="s">
        <v>207</v>
      </c>
      <c r="C77" s="76" t="s">
        <v>5</v>
      </c>
      <c r="D77" s="76" t="s">
        <v>6</v>
      </c>
    </row>
    <row r="78" spans="1:5" ht="69.95" customHeight="1" x14ac:dyDescent="0.25">
      <c r="A78" s="76" t="s">
        <v>2053</v>
      </c>
      <c r="B78" s="76"/>
      <c r="C78" s="76" t="s">
        <v>65</v>
      </c>
      <c r="D7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8"/>
  <sheetViews>
    <sheetView showGridLines="0" workbookViewId="0">
      <pane ySplit="4" topLeftCell="A66" activePane="bottomLeft" state="frozen"/>
      <selection activeCell="B191" sqref="B191"/>
      <selection pane="bottomLeft" activeCell="B70" sqref="B7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2054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2055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1159</v>
      </c>
      <c r="B8" s="30" t="s">
        <v>1160</v>
      </c>
      <c r="C8" s="30" t="s">
        <v>1161</v>
      </c>
      <c r="D8" s="13">
        <v>24986</v>
      </c>
      <c r="E8" s="14">
        <v>365.43</v>
      </c>
      <c r="F8" s="15">
        <v>0.11559999999999999</v>
      </c>
      <c r="G8" s="15"/>
    </row>
    <row r="9" spans="1:8" x14ac:dyDescent="0.25">
      <c r="A9" s="12" t="s">
        <v>1181</v>
      </c>
      <c r="B9" s="30" t="s">
        <v>1182</v>
      </c>
      <c r="C9" s="30" t="s">
        <v>1183</v>
      </c>
      <c r="D9" s="13">
        <v>11248</v>
      </c>
      <c r="E9" s="14">
        <v>320.93</v>
      </c>
      <c r="F9" s="15">
        <v>0.10150000000000001</v>
      </c>
      <c r="G9" s="15"/>
    </row>
    <row r="10" spans="1:8" x14ac:dyDescent="0.25">
      <c r="A10" s="12" t="s">
        <v>1386</v>
      </c>
      <c r="B10" s="30" t="s">
        <v>1387</v>
      </c>
      <c r="C10" s="30" t="s">
        <v>1161</v>
      </c>
      <c r="D10" s="13">
        <v>23322</v>
      </c>
      <c r="E10" s="14">
        <v>239.79</v>
      </c>
      <c r="F10" s="15">
        <v>7.5800000000000006E-2</v>
      </c>
      <c r="G10" s="15"/>
    </row>
    <row r="11" spans="1:8" x14ac:dyDescent="0.25">
      <c r="A11" s="12" t="s">
        <v>1456</v>
      </c>
      <c r="B11" s="30" t="s">
        <v>1457</v>
      </c>
      <c r="C11" s="30" t="s">
        <v>1196</v>
      </c>
      <c r="D11" s="13">
        <v>11868</v>
      </c>
      <c r="E11" s="14">
        <v>197.12</v>
      </c>
      <c r="F11" s="15">
        <v>6.2300000000000001E-2</v>
      </c>
      <c r="G11" s="15"/>
    </row>
    <row r="12" spans="1:8" x14ac:dyDescent="0.25">
      <c r="A12" s="12" t="s">
        <v>1400</v>
      </c>
      <c r="B12" s="30" t="s">
        <v>1401</v>
      </c>
      <c r="C12" s="30" t="s">
        <v>1402</v>
      </c>
      <c r="D12" s="13">
        <v>3931</v>
      </c>
      <c r="E12" s="14">
        <v>136.79</v>
      </c>
      <c r="F12" s="15">
        <v>4.3299999999999998E-2</v>
      </c>
      <c r="G12" s="15"/>
    </row>
    <row r="13" spans="1:8" x14ac:dyDescent="0.25">
      <c r="A13" s="12" t="s">
        <v>1242</v>
      </c>
      <c r="B13" s="30" t="s">
        <v>1243</v>
      </c>
      <c r="C13" s="30" t="s">
        <v>1244</v>
      </c>
      <c r="D13" s="13">
        <v>29452</v>
      </c>
      <c r="E13" s="14">
        <v>130.05000000000001</v>
      </c>
      <c r="F13" s="15">
        <v>4.1099999999999998E-2</v>
      </c>
      <c r="G13" s="15"/>
    </row>
    <row r="14" spans="1:8" x14ac:dyDescent="0.25">
      <c r="A14" s="12" t="s">
        <v>1194</v>
      </c>
      <c r="B14" s="30" t="s">
        <v>1195</v>
      </c>
      <c r="C14" s="30" t="s">
        <v>1196</v>
      </c>
      <c r="D14" s="13">
        <v>3368</v>
      </c>
      <c r="E14" s="14">
        <v>128.52000000000001</v>
      </c>
      <c r="F14" s="15">
        <v>4.07E-2</v>
      </c>
      <c r="G14" s="15"/>
    </row>
    <row r="15" spans="1:8" x14ac:dyDescent="0.25">
      <c r="A15" s="12" t="s">
        <v>1358</v>
      </c>
      <c r="B15" s="30" t="s">
        <v>1359</v>
      </c>
      <c r="C15" s="30" t="s">
        <v>1161</v>
      </c>
      <c r="D15" s="13">
        <v>9228</v>
      </c>
      <c r="E15" s="14">
        <v>98.53</v>
      </c>
      <c r="F15" s="15">
        <v>3.1199999999999999E-2</v>
      </c>
      <c r="G15" s="15"/>
    </row>
    <row r="16" spans="1:8" x14ac:dyDescent="0.25">
      <c r="A16" s="12" t="s">
        <v>1458</v>
      </c>
      <c r="B16" s="30" t="s">
        <v>1459</v>
      </c>
      <c r="C16" s="30" t="s">
        <v>1186</v>
      </c>
      <c r="D16" s="13">
        <v>8412</v>
      </c>
      <c r="E16" s="14">
        <v>98.48</v>
      </c>
      <c r="F16" s="15">
        <v>3.1099999999999999E-2</v>
      </c>
      <c r="G16" s="15"/>
    </row>
    <row r="17" spans="1:7" x14ac:dyDescent="0.25">
      <c r="A17" s="12" t="s">
        <v>1214</v>
      </c>
      <c r="B17" s="30" t="s">
        <v>1215</v>
      </c>
      <c r="C17" s="30" t="s">
        <v>1161</v>
      </c>
      <c r="D17" s="13">
        <v>4890</v>
      </c>
      <c r="E17" s="14">
        <v>89.25</v>
      </c>
      <c r="F17" s="15">
        <v>2.8199999999999999E-2</v>
      </c>
      <c r="G17" s="15"/>
    </row>
    <row r="18" spans="1:7" x14ac:dyDescent="0.25">
      <c r="A18" s="12" t="s">
        <v>1187</v>
      </c>
      <c r="B18" s="30" t="s">
        <v>1188</v>
      </c>
      <c r="C18" s="30" t="s">
        <v>1161</v>
      </c>
      <c r="D18" s="13">
        <v>12760</v>
      </c>
      <c r="E18" s="14">
        <v>81.73</v>
      </c>
      <c r="F18" s="15">
        <v>2.5899999999999999E-2</v>
      </c>
      <c r="G18" s="15"/>
    </row>
    <row r="19" spans="1:7" x14ac:dyDescent="0.25">
      <c r="A19" s="12" t="s">
        <v>1390</v>
      </c>
      <c r="B19" s="30" t="s">
        <v>1391</v>
      </c>
      <c r="C19" s="30" t="s">
        <v>1244</v>
      </c>
      <c r="D19" s="13">
        <v>2969</v>
      </c>
      <c r="E19" s="14">
        <v>73.680000000000007</v>
      </c>
      <c r="F19" s="15">
        <v>2.3300000000000001E-2</v>
      </c>
      <c r="G19" s="15"/>
    </row>
    <row r="20" spans="1:7" x14ac:dyDescent="0.25">
      <c r="A20" s="12" t="s">
        <v>1352</v>
      </c>
      <c r="B20" s="30" t="s">
        <v>1353</v>
      </c>
      <c r="C20" s="30" t="s">
        <v>1202</v>
      </c>
      <c r="D20" s="13">
        <v>925</v>
      </c>
      <c r="E20" s="14">
        <v>63.48</v>
      </c>
      <c r="F20" s="15">
        <v>2.01E-2</v>
      </c>
      <c r="G20" s="15"/>
    </row>
    <row r="21" spans="1:7" x14ac:dyDescent="0.25">
      <c r="A21" s="12" t="s">
        <v>1454</v>
      </c>
      <c r="B21" s="30" t="s">
        <v>1455</v>
      </c>
      <c r="C21" s="30" t="s">
        <v>1196</v>
      </c>
      <c r="D21" s="13">
        <v>3519</v>
      </c>
      <c r="E21" s="14">
        <v>55.46</v>
      </c>
      <c r="F21" s="15">
        <v>1.7500000000000002E-2</v>
      </c>
      <c r="G21" s="15"/>
    </row>
    <row r="22" spans="1:7" x14ac:dyDescent="0.25">
      <c r="A22" s="12" t="s">
        <v>1297</v>
      </c>
      <c r="B22" s="30" t="s">
        <v>1298</v>
      </c>
      <c r="C22" s="30" t="s">
        <v>1230</v>
      </c>
      <c r="D22" s="13">
        <v>5856</v>
      </c>
      <c r="E22" s="14">
        <v>51.78</v>
      </c>
      <c r="F22" s="15">
        <v>1.6400000000000001E-2</v>
      </c>
      <c r="G22" s="15"/>
    </row>
    <row r="23" spans="1:7" x14ac:dyDescent="0.25">
      <c r="A23" s="12" t="s">
        <v>1513</v>
      </c>
      <c r="B23" s="30" t="s">
        <v>1514</v>
      </c>
      <c r="C23" s="30" t="s">
        <v>1278</v>
      </c>
      <c r="D23" s="13">
        <v>1387</v>
      </c>
      <c r="E23" s="14">
        <v>51.29</v>
      </c>
      <c r="F23" s="15">
        <v>1.6199999999999999E-2</v>
      </c>
      <c r="G23" s="15"/>
    </row>
    <row r="24" spans="1:7" x14ac:dyDescent="0.25">
      <c r="A24" s="12" t="s">
        <v>1519</v>
      </c>
      <c r="B24" s="30" t="s">
        <v>1520</v>
      </c>
      <c r="C24" s="30" t="s">
        <v>1227</v>
      </c>
      <c r="D24" s="13">
        <v>3590</v>
      </c>
      <c r="E24" s="14">
        <v>50.92</v>
      </c>
      <c r="F24" s="15">
        <v>1.61E-2</v>
      </c>
      <c r="G24" s="15"/>
    </row>
    <row r="25" spans="1:7" x14ac:dyDescent="0.25">
      <c r="A25" s="12" t="s">
        <v>1211</v>
      </c>
      <c r="B25" s="30" t="s">
        <v>1212</v>
      </c>
      <c r="C25" s="30" t="s">
        <v>1213</v>
      </c>
      <c r="D25" s="13">
        <v>15798</v>
      </c>
      <c r="E25" s="14">
        <v>50.16</v>
      </c>
      <c r="F25" s="15">
        <v>1.5900000000000001E-2</v>
      </c>
      <c r="G25" s="15"/>
    </row>
    <row r="26" spans="1:7" x14ac:dyDescent="0.25">
      <c r="A26" s="12" t="s">
        <v>1350</v>
      </c>
      <c r="B26" s="30" t="s">
        <v>1351</v>
      </c>
      <c r="C26" s="30" t="s">
        <v>1230</v>
      </c>
      <c r="D26" s="13">
        <v>2977</v>
      </c>
      <c r="E26" s="14">
        <v>49.17</v>
      </c>
      <c r="F26" s="15">
        <v>1.5599999999999999E-2</v>
      </c>
      <c r="G26" s="15"/>
    </row>
    <row r="27" spans="1:7" x14ac:dyDescent="0.25">
      <c r="A27" s="12" t="s">
        <v>1248</v>
      </c>
      <c r="B27" s="30" t="s">
        <v>1249</v>
      </c>
      <c r="C27" s="30" t="s">
        <v>1230</v>
      </c>
      <c r="D27" s="13">
        <v>439</v>
      </c>
      <c r="E27" s="14">
        <v>44.72</v>
      </c>
      <c r="F27" s="15">
        <v>1.41E-2</v>
      </c>
      <c r="G27" s="15"/>
    </row>
    <row r="28" spans="1:7" x14ac:dyDescent="0.25">
      <c r="A28" s="12" t="s">
        <v>1477</v>
      </c>
      <c r="B28" s="30" t="s">
        <v>1478</v>
      </c>
      <c r="C28" s="30" t="s">
        <v>1278</v>
      </c>
      <c r="D28" s="13">
        <v>1499</v>
      </c>
      <c r="E28" s="14">
        <v>44.34</v>
      </c>
      <c r="F28" s="15">
        <v>1.4E-2</v>
      </c>
      <c r="G28" s="15"/>
    </row>
    <row r="29" spans="1:7" x14ac:dyDescent="0.25">
      <c r="A29" s="12" t="s">
        <v>1858</v>
      </c>
      <c r="B29" s="30" t="s">
        <v>1859</v>
      </c>
      <c r="C29" s="30" t="s">
        <v>1213</v>
      </c>
      <c r="D29" s="13">
        <v>15153</v>
      </c>
      <c r="E29" s="14">
        <v>39.29</v>
      </c>
      <c r="F29" s="15">
        <v>1.24E-2</v>
      </c>
      <c r="G29" s="15"/>
    </row>
    <row r="30" spans="1:7" x14ac:dyDescent="0.25">
      <c r="A30" s="12" t="s">
        <v>1475</v>
      </c>
      <c r="B30" s="30" t="s">
        <v>1476</v>
      </c>
      <c r="C30" s="30" t="s">
        <v>1263</v>
      </c>
      <c r="D30" s="13">
        <v>384</v>
      </c>
      <c r="E30" s="14">
        <v>39.04</v>
      </c>
      <c r="F30" s="15">
        <v>1.23E-2</v>
      </c>
      <c r="G30" s="15"/>
    </row>
    <row r="31" spans="1:7" x14ac:dyDescent="0.25">
      <c r="A31" s="12" t="s">
        <v>1356</v>
      </c>
      <c r="B31" s="30" t="s">
        <v>1357</v>
      </c>
      <c r="C31" s="30" t="s">
        <v>1175</v>
      </c>
      <c r="D31" s="13">
        <v>27176</v>
      </c>
      <c r="E31" s="14">
        <v>36.950000000000003</v>
      </c>
      <c r="F31" s="15">
        <v>1.17E-2</v>
      </c>
      <c r="G31" s="15"/>
    </row>
    <row r="32" spans="1:7" x14ac:dyDescent="0.25">
      <c r="A32" s="12" t="s">
        <v>1346</v>
      </c>
      <c r="B32" s="30" t="s">
        <v>1347</v>
      </c>
      <c r="C32" s="30" t="s">
        <v>1161</v>
      </c>
      <c r="D32" s="13">
        <v>2198</v>
      </c>
      <c r="E32" s="14">
        <v>33.72</v>
      </c>
      <c r="F32" s="15">
        <v>1.0699999999999999E-2</v>
      </c>
      <c r="G32" s="15"/>
    </row>
    <row r="33" spans="1:7" x14ac:dyDescent="0.25">
      <c r="A33" s="12" t="s">
        <v>1162</v>
      </c>
      <c r="B33" s="30" t="s">
        <v>1163</v>
      </c>
      <c r="C33" s="30" t="s">
        <v>1164</v>
      </c>
      <c r="D33" s="13">
        <v>12967</v>
      </c>
      <c r="E33" s="14">
        <v>32.71</v>
      </c>
      <c r="F33" s="15">
        <v>1.03E-2</v>
      </c>
      <c r="G33" s="15"/>
    </row>
    <row r="34" spans="1:7" x14ac:dyDescent="0.25">
      <c r="A34" s="12" t="s">
        <v>1203</v>
      </c>
      <c r="B34" s="30" t="s">
        <v>1204</v>
      </c>
      <c r="C34" s="30" t="s">
        <v>1205</v>
      </c>
      <c r="D34" s="13">
        <v>7582</v>
      </c>
      <c r="E34" s="14">
        <v>30.79</v>
      </c>
      <c r="F34" s="15">
        <v>9.7000000000000003E-3</v>
      </c>
      <c r="G34" s="15"/>
    </row>
    <row r="35" spans="1:7" x14ac:dyDescent="0.25">
      <c r="A35" s="12" t="s">
        <v>1317</v>
      </c>
      <c r="B35" s="30" t="s">
        <v>1318</v>
      </c>
      <c r="C35" s="30" t="s">
        <v>1319</v>
      </c>
      <c r="D35" s="13">
        <v>1186</v>
      </c>
      <c r="E35" s="14">
        <v>29.72</v>
      </c>
      <c r="F35" s="15">
        <v>9.4000000000000004E-3</v>
      </c>
      <c r="G35" s="15"/>
    </row>
    <row r="36" spans="1:7" x14ac:dyDescent="0.25">
      <c r="A36" s="12" t="s">
        <v>1256</v>
      </c>
      <c r="B36" s="30" t="s">
        <v>1257</v>
      </c>
      <c r="C36" s="30" t="s">
        <v>1255</v>
      </c>
      <c r="D36" s="13">
        <v>2442</v>
      </c>
      <c r="E36" s="14">
        <v>29.49</v>
      </c>
      <c r="F36" s="15">
        <v>9.2999999999999992E-3</v>
      </c>
      <c r="G36" s="15"/>
    </row>
    <row r="37" spans="1:7" x14ac:dyDescent="0.25">
      <c r="A37" s="12" t="s">
        <v>1517</v>
      </c>
      <c r="B37" s="30" t="s">
        <v>1518</v>
      </c>
      <c r="C37" s="30" t="s">
        <v>1202</v>
      </c>
      <c r="D37" s="13">
        <v>1804</v>
      </c>
      <c r="E37" s="14">
        <v>29.36</v>
      </c>
      <c r="F37" s="15">
        <v>9.2999999999999992E-3</v>
      </c>
      <c r="G37" s="15"/>
    </row>
    <row r="38" spans="1:7" x14ac:dyDescent="0.25">
      <c r="A38" s="12" t="s">
        <v>1481</v>
      </c>
      <c r="B38" s="30" t="s">
        <v>1482</v>
      </c>
      <c r="C38" s="30" t="s">
        <v>1230</v>
      </c>
      <c r="D38" s="13">
        <v>376</v>
      </c>
      <c r="E38" s="14">
        <v>28.83</v>
      </c>
      <c r="F38" s="15">
        <v>9.1000000000000004E-3</v>
      </c>
      <c r="G38" s="15"/>
    </row>
    <row r="39" spans="1:7" x14ac:dyDescent="0.25">
      <c r="A39" s="12" t="s">
        <v>1295</v>
      </c>
      <c r="B39" s="30" t="s">
        <v>1296</v>
      </c>
      <c r="C39" s="30" t="s">
        <v>1199</v>
      </c>
      <c r="D39" s="13">
        <v>4857</v>
      </c>
      <c r="E39" s="14">
        <v>28.14</v>
      </c>
      <c r="F39" s="15">
        <v>8.8999999999999999E-3</v>
      </c>
      <c r="G39" s="15"/>
    </row>
    <row r="40" spans="1:7" x14ac:dyDescent="0.25">
      <c r="A40" s="12" t="s">
        <v>1432</v>
      </c>
      <c r="B40" s="30" t="s">
        <v>1433</v>
      </c>
      <c r="C40" s="30" t="s">
        <v>1196</v>
      </c>
      <c r="D40" s="13">
        <v>2077</v>
      </c>
      <c r="E40" s="14">
        <v>27.7</v>
      </c>
      <c r="F40" s="15">
        <v>8.8000000000000005E-3</v>
      </c>
      <c r="G40" s="15"/>
    </row>
    <row r="41" spans="1:7" x14ac:dyDescent="0.25">
      <c r="A41" s="12" t="s">
        <v>1165</v>
      </c>
      <c r="B41" s="30" t="s">
        <v>1166</v>
      </c>
      <c r="C41" s="30" t="s">
        <v>1167</v>
      </c>
      <c r="D41" s="13">
        <v>872</v>
      </c>
      <c r="E41" s="14">
        <v>27.4</v>
      </c>
      <c r="F41" s="15">
        <v>8.6999999999999994E-3</v>
      </c>
      <c r="G41" s="15"/>
    </row>
    <row r="42" spans="1:7" x14ac:dyDescent="0.25">
      <c r="A42" s="12" t="s">
        <v>1354</v>
      </c>
      <c r="B42" s="30" t="s">
        <v>1355</v>
      </c>
      <c r="C42" s="30" t="s">
        <v>1263</v>
      </c>
      <c r="D42" s="13">
        <v>1226</v>
      </c>
      <c r="E42" s="14">
        <v>26.67</v>
      </c>
      <c r="F42" s="15">
        <v>8.3999999999999995E-3</v>
      </c>
      <c r="G42" s="15"/>
    </row>
    <row r="43" spans="1:7" x14ac:dyDescent="0.25">
      <c r="A43" s="12" t="s">
        <v>1448</v>
      </c>
      <c r="B43" s="30" t="s">
        <v>1449</v>
      </c>
      <c r="C43" s="30" t="s">
        <v>1175</v>
      </c>
      <c r="D43" s="13">
        <v>3171</v>
      </c>
      <c r="E43" s="14">
        <v>25.96</v>
      </c>
      <c r="F43" s="15">
        <v>8.2000000000000007E-3</v>
      </c>
      <c r="G43" s="15"/>
    </row>
    <row r="44" spans="1:7" x14ac:dyDescent="0.25">
      <c r="A44" s="12" t="s">
        <v>1382</v>
      </c>
      <c r="B44" s="30" t="s">
        <v>1383</v>
      </c>
      <c r="C44" s="30" t="s">
        <v>1227</v>
      </c>
      <c r="D44" s="13">
        <v>405</v>
      </c>
      <c r="E44" s="14">
        <v>24.79</v>
      </c>
      <c r="F44" s="15">
        <v>7.7999999999999996E-3</v>
      </c>
      <c r="G44" s="15"/>
    </row>
    <row r="45" spans="1:7" x14ac:dyDescent="0.25">
      <c r="A45" s="12" t="s">
        <v>1403</v>
      </c>
      <c r="B45" s="30" t="s">
        <v>1404</v>
      </c>
      <c r="C45" s="30" t="s">
        <v>1227</v>
      </c>
      <c r="D45" s="13">
        <v>1745</v>
      </c>
      <c r="E45" s="14">
        <v>23.57</v>
      </c>
      <c r="F45" s="15">
        <v>7.4999999999999997E-3</v>
      </c>
      <c r="G45" s="15"/>
    </row>
    <row r="46" spans="1:7" x14ac:dyDescent="0.25">
      <c r="A46" s="12" t="s">
        <v>1511</v>
      </c>
      <c r="B46" s="30" t="s">
        <v>1512</v>
      </c>
      <c r="C46" s="30" t="s">
        <v>1429</v>
      </c>
      <c r="D46" s="13">
        <v>2091</v>
      </c>
      <c r="E46" s="14">
        <v>23.38</v>
      </c>
      <c r="F46" s="15">
        <v>7.4000000000000003E-3</v>
      </c>
      <c r="G46" s="15"/>
    </row>
    <row r="47" spans="1:7" x14ac:dyDescent="0.25">
      <c r="A47" s="12" t="s">
        <v>1223</v>
      </c>
      <c r="B47" s="30" t="s">
        <v>1224</v>
      </c>
      <c r="C47" s="30" t="s">
        <v>1196</v>
      </c>
      <c r="D47" s="13">
        <v>4690</v>
      </c>
      <c r="E47" s="14">
        <v>22.43</v>
      </c>
      <c r="F47" s="15">
        <v>7.1000000000000004E-3</v>
      </c>
      <c r="G47" s="15"/>
    </row>
    <row r="48" spans="1:7" x14ac:dyDescent="0.25">
      <c r="A48" s="12" t="s">
        <v>1503</v>
      </c>
      <c r="B48" s="30" t="s">
        <v>1504</v>
      </c>
      <c r="C48" s="30" t="s">
        <v>1307</v>
      </c>
      <c r="D48" s="13">
        <v>335</v>
      </c>
      <c r="E48" s="14">
        <v>21.28</v>
      </c>
      <c r="F48" s="15">
        <v>6.7000000000000002E-3</v>
      </c>
      <c r="G48" s="15"/>
    </row>
    <row r="49" spans="1:7" x14ac:dyDescent="0.25">
      <c r="A49" s="12" t="s">
        <v>1407</v>
      </c>
      <c r="B49" s="30" t="s">
        <v>1408</v>
      </c>
      <c r="C49" s="30" t="s">
        <v>1368</v>
      </c>
      <c r="D49" s="13">
        <v>1498</v>
      </c>
      <c r="E49" s="14">
        <v>20.99</v>
      </c>
      <c r="F49" s="15">
        <v>6.6E-3</v>
      </c>
      <c r="G49" s="15"/>
    </row>
    <row r="50" spans="1:7" x14ac:dyDescent="0.25">
      <c r="A50" s="12" t="s">
        <v>1757</v>
      </c>
      <c r="B50" s="30" t="s">
        <v>1758</v>
      </c>
      <c r="C50" s="30" t="s">
        <v>1319</v>
      </c>
      <c r="D50" s="13">
        <v>392</v>
      </c>
      <c r="E50" s="14">
        <v>20.38</v>
      </c>
      <c r="F50" s="15">
        <v>6.4000000000000003E-3</v>
      </c>
      <c r="G50" s="15"/>
    </row>
    <row r="51" spans="1:7" x14ac:dyDescent="0.25">
      <c r="A51" s="12" t="s">
        <v>1366</v>
      </c>
      <c r="B51" s="30" t="s">
        <v>1367</v>
      </c>
      <c r="C51" s="30" t="s">
        <v>1368</v>
      </c>
      <c r="D51" s="13">
        <v>3504</v>
      </c>
      <c r="E51" s="14">
        <v>20.2</v>
      </c>
      <c r="F51" s="15">
        <v>6.4000000000000003E-3</v>
      </c>
      <c r="G51" s="15"/>
    </row>
    <row r="52" spans="1:7" x14ac:dyDescent="0.25">
      <c r="A52" s="12" t="s">
        <v>2049</v>
      </c>
      <c r="B52" s="30" t="s">
        <v>2050</v>
      </c>
      <c r="C52" s="30" t="s">
        <v>1230</v>
      </c>
      <c r="D52" s="13">
        <v>432</v>
      </c>
      <c r="E52" s="14">
        <v>19.97</v>
      </c>
      <c r="F52" s="15">
        <v>6.3E-3</v>
      </c>
      <c r="G52" s="15"/>
    </row>
    <row r="53" spans="1:7" x14ac:dyDescent="0.25">
      <c r="A53" s="12" t="s">
        <v>1417</v>
      </c>
      <c r="B53" s="30" t="s">
        <v>1418</v>
      </c>
      <c r="C53" s="30" t="s">
        <v>1230</v>
      </c>
      <c r="D53" s="13">
        <v>455</v>
      </c>
      <c r="E53" s="14">
        <v>17.47</v>
      </c>
      <c r="F53" s="15">
        <v>5.4999999999999997E-3</v>
      </c>
      <c r="G53" s="15"/>
    </row>
    <row r="54" spans="1:7" x14ac:dyDescent="0.25">
      <c r="A54" s="12" t="s">
        <v>1499</v>
      </c>
      <c r="B54" s="30" t="s">
        <v>1500</v>
      </c>
      <c r="C54" s="30" t="s">
        <v>1196</v>
      </c>
      <c r="D54" s="13">
        <v>305</v>
      </c>
      <c r="E54" s="14">
        <v>16.62</v>
      </c>
      <c r="F54" s="15">
        <v>5.3E-3</v>
      </c>
      <c r="G54" s="15"/>
    </row>
    <row r="55" spans="1:7" x14ac:dyDescent="0.25">
      <c r="A55" s="12" t="s">
        <v>1231</v>
      </c>
      <c r="B55" s="30" t="s">
        <v>1232</v>
      </c>
      <c r="C55" s="30" t="s">
        <v>1183</v>
      </c>
      <c r="D55" s="13">
        <v>3174</v>
      </c>
      <c r="E55" s="14">
        <v>15.94</v>
      </c>
      <c r="F55" s="15">
        <v>5.0000000000000001E-3</v>
      </c>
      <c r="G55" s="15"/>
    </row>
    <row r="56" spans="1:7" x14ac:dyDescent="0.25">
      <c r="A56" s="12" t="s">
        <v>1274</v>
      </c>
      <c r="B56" s="30" t="s">
        <v>1275</v>
      </c>
      <c r="C56" s="30" t="s">
        <v>1227</v>
      </c>
      <c r="D56" s="13">
        <v>424</v>
      </c>
      <c r="E56" s="14">
        <v>15.56</v>
      </c>
      <c r="F56" s="15">
        <v>4.8999999999999998E-3</v>
      </c>
      <c r="G56" s="15"/>
    </row>
    <row r="57" spans="1:7" x14ac:dyDescent="0.25">
      <c r="A57" s="12" t="s">
        <v>1440</v>
      </c>
      <c r="B57" s="30" t="s">
        <v>1441</v>
      </c>
      <c r="C57" s="30" t="s">
        <v>1442</v>
      </c>
      <c r="D57" s="13">
        <v>1672</v>
      </c>
      <c r="E57" s="14">
        <v>8.99</v>
      </c>
      <c r="F57" s="15">
        <v>2.8E-3</v>
      </c>
      <c r="G57" s="15"/>
    </row>
    <row r="58" spans="1:7" x14ac:dyDescent="0.25">
      <c r="A58" s="16" t="s">
        <v>124</v>
      </c>
      <c r="B58" s="31"/>
      <c r="C58" s="31"/>
      <c r="D58" s="17"/>
      <c r="E58" s="37">
        <v>3158.96</v>
      </c>
      <c r="F58" s="38">
        <v>0.99880000000000002</v>
      </c>
      <c r="G58" s="20"/>
    </row>
    <row r="59" spans="1:7" x14ac:dyDescent="0.25">
      <c r="A59" s="16" t="s">
        <v>1525</v>
      </c>
      <c r="B59" s="30"/>
      <c r="C59" s="30"/>
      <c r="D59" s="13"/>
      <c r="E59" s="14"/>
      <c r="F59" s="15"/>
      <c r="G59" s="15"/>
    </row>
    <row r="60" spans="1:7" x14ac:dyDescent="0.25">
      <c r="A60" s="16" t="s">
        <v>124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157</v>
      </c>
      <c r="B61" s="32"/>
      <c r="C61" s="32"/>
      <c r="D61" s="22"/>
      <c r="E61" s="27">
        <v>3158.96</v>
      </c>
      <c r="F61" s="28">
        <v>0.99880000000000002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161</v>
      </c>
      <c r="B64" s="30"/>
      <c r="C64" s="30"/>
      <c r="D64" s="13"/>
      <c r="E64" s="14"/>
      <c r="F64" s="15"/>
      <c r="G64" s="15"/>
    </row>
    <row r="65" spans="1:7" x14ac:dyDescent="0.25">
      <c r="A65" s="12" t="s">
        <v>162</v>
      </c>
      <c r="B65" s="30"/>
      <c r="C65" s="30"/>
      <c r="D65" s="13"/>
      <c r="E65" s="14">
        <v>34.99</v>
      </c>
      <c r="F65" s="15">
        <v>1.11E-2</v>
      </c>
      <c r="G65" s="15">
        <v>6.6865999999999995E-2</v>
      </c>
    </row>
    <row r="66" spans="1:7" x14ac:dyDescent="0.25">
      <c r="A66" s="16" t="s">
        <v>124</v>
      </c>
      <c r="B66" s="31"/>
      <c r="C66" s="31"/>
      <c r="D66" s="17"/>
      <c r="E66" s="37">
        <v>34.99</v>
      </c>
      <c r="F66" s="38">
        <v>1.11E-2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157</v>
      </c>
      <c r="B68" s="32"/>
      <c r="C68" s="32"/>
      <c r="D68" s="22"/>
      <c r="E68" s="18">
        <v>34.99</v>
      </c>
      <c r="F68" s="19">
        <v>1.11E-2</v>
      </c>
      <c r="G68" s="20"/>
    </row>
    <row r="69" spans="1:7" x14ac:dyDescent="0.25">
      <c r="A69" s="12" t="s">
        <v>163</v>
      </c>
      <c r="B69" s="30"/>
      <c r="C69" s="30"/>
      <c r="D69" s="13"/>
      <c r="E69" s="14">
        <v>6.4105999999999998E-3</v>
      </c>
      <c r="F69" s="15">
        <v>1.9999999999999999E-6</v>
      </c>
      <c r="G69" s="15"/>
    </row>
    <row r="70" spans="1:7" x14ac:dyDescent="0.25">
      <c r="A70" s="12" t="s">
        <v>164</v>
      </c>
      <c r="B70" s="30"/>
      <c r="C70" s="30"/>
      <c r="D70" s="13"/>
      <c r="E70" s="23">
        <v>-32.386410599999998</v>
      </c>
      <c r="F70" s="24">
        <v>-9.9019999999999993E-3</v>
      </c>
      <c r="G70" s="15">
        <v>6.6865999999999995E-2</v>
      </c>
    </row>
    <row r="71" spans="1:7" x14ac:dyDescent="0.25">
      <c r="A71" s="25" t="s">
        <v>165</v>
      </c>
      <c r="B71" s="33"/>
      <c r="C71" s="33"/>
      <c r="D71" s="26"/>
      <c r="E71" s="27">
        <v>3161.57</v>
      </c>
      <c r="F71" s="28">
        <v>1</v>
      </c>
      <c r="G71" s="28"/>
    </row>
    <row r="76" spans="1:7" x14ac:dyDescent="0.25">
      <c r="A76" s="1" t="s">
        <v>168</v>
      </c>
    </row>
    <row r="77" spans="1:7" x14ac:dyDescent="0.25">
      <c r="A77" s="47" t="s">
        <v>169</v>
      </c>
      <c r="B77" s="34" t="s">
        <v>118</v>
      </c>
    </row>
    <row r="78" spans="1:7" x14ac:dyDescent="0.25">
      <c r="A78" t="s">
        <v>170</v>
      </c>
    </row>
    <row r="79" spans="1:7" x14ac:dyDescent="0.25">
      <c r="A79" t="s">
        <v>171</v>
      </c>
      <c r="B79" t="s">
        <v>172</v>
      </c>
      <c r="C79" t="s">
        <v>172</v>
      </c>
    </row>
    <row r="80" spans="1:7" x14ac:dyDescent="0.25">
      <c r="B80" s="48">
        <v>45289</v>
      </c>
      <c r="C80" s="48">
        <v>45322</v>
      </c>
    </row>
    <row r="81" spans="1:5" x14ac:dyDescent="0.25">
      <c r="A81" t="s">
        <v>176</v>
      </c>
      <c r="B81">
        <v>12.544499999999999</v>
      </c>
      <c r="C81">
        <v>12.55</v>
      </c>
      <c r="E81" s="2"/>
    </row>
    <row r="82" spans="1:5" x14ac:dyDescent="0.25">
      <c r="A82" t="s">
        <v>177</v>
      </c>
      <c r="B82">
        <v>12.370900000000001</v>
      </c>
      <c r="C82">
        <v>12.376300000000001</v>
      </c>
      <c r="E82" s="2"/>
    </row>
    <row r="83" spans="1:5" x14ac:dyDescent="0.25">
      <c r="A83" t="s">
        <v>650</v>
      </c>
      <c r="B83">
        <v>12.2433</v>
      </c>
      <c r="C83">
        <v>12.243</v>
      </c>
      <c r="E83" s="2"/>
    </row>
    <row r="84" spans="1:5" x14ac:dyDescent="0.25">
      <c r="A84" t="s">
        <v>651</v>
      </c>
      <c r="B84">
        <v>12.2432</v>
      </c>
      <c r="C84">
        <v>12.242800000000001</v>
      </c>
      <c r="E84" s="2"/>
    </row>
    <row r="85" spans="1:5" x14ac:dyDescent="0.25">
      <c r="E85" s="2"/>
    </row>
    <row r="86" spans="1:5" x14ac:dyDescent="0.25">
      <c r="A86" t="s">
        <v>187</v>
      </c>
      <c r="B86" s="34" t="s">
        <v>118</v>
      </c>
    </row>
    <row r="87" spans="1:5" x14ac:dyDescent="0.25">
      <c r="A87" t="s">
        <v>188</v>
      </c>
      <c r="B87" s="34" t="s">
        <v>118</v>
      </c>
    </row>
    <row r="88" spans="1:5" ht="30" customHeight="1" x14ac:dyDescent="0.25">
      <c r="A88" s="47" t="s">
        <v>189</v>
      </c>
      <c r="B88" s="34" t="s">
        <v>118</v>
      </c>
    </row>
    <row r="89" spans="1:5" ht="30" customHeight="1" x14ac:dyDescent="0.25">
      <c r="A89" s="47" t="s">
        <v>190</v>
      </c>
      <c r="B89" s="34" t="s">
        <v>118</v>
      </c>
    </row>
    <row r="90" spans="1:5" x14ac:dyDescent="0.25">
      <c r="A90" t="s">
        <v>1753</v>
      </c>
      <c r="B90" s="49">
        <v>0.18973999999999999</v>
      </c>
    </row>
    <row r="91" spans="1:5" ht="45" customHeight="1" x14ac:dyDescent="0.25">
      <c r="A91" s="47" t="s">
        <v>192</v>
      </c>
      <c r="B91" s="34" t="s">
        <v>118</v>
      </c>
    </row>
    <row r="92" spans="1:5" ht="30" customHeight="1" x14ac:dyDescent="0.25">
      <c r="A92" s="47" t="s">
        <v>193</v>
      </c>
      <c r="B92" s="34" t="s">
        <v>118</v>
      </c>
    </row>
    <row r="93" spans="1:5" ht="30" customHeight="1" x14ac:dyDescent="0.25">
      <c r="A93" s="47" t="s">
        <v>194</v>
      </c>
      <c r="B93" s="49">
        <v>205.1020255</v>
      </c>
    </row>
    <row r="94" spans="1:5" x14ac:dyDescent="0.25">
      <c r="A94" t="s">
        <v>195</v>
      </c>
      <c r="B94" s="34" t="s">
        <v>118</v>
      </c>
    </row>
    <row r="95" spans="1:5" x14ac:dyDescent="0.25">
      <c r="A95" t="s">
        <v>196</v>
      </c>
      <c r="B95" s="34" t="s">
        <v>118</v>
      </c>
    </row>
    <row r="97" spans="1:4" ht="69.95" customHeight="1" x14ac:dyDescent="0.25">
      <c r="A97" s="76" t="s">
        <v>206</v>
      </c>
      <c r="B97" s="76" t="s">
        <v>207</v>
      </c>
      <c r="C97" s="76" t="s">
        <v>5</v>
      </c>
      <c r="D97" s="76" t="s">
        <v>6</v>
      </c>
    </row>
    <row r="98" spans="1:4" ht="69.95" customHeight="1" x14ac:dyDescent="0.25">
      <c r="A98" s="76" t="s">
        <v>2056</v>
      </c>
      <c r="B98" s="76"/>
      <c r="C98" s="76" t="s">
        <v>67</v>
      </c>
      <c r="D9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99"/>
  <sheetViews>
    <sheetView showGridLines="0" workbookViewId="0">
      <pane ySplit="4" topLeftCell="A77" activePane="bottomLeft" state="frozen"/>
      <selection activeCell="B191" sqref="B191"/>
      <selection pane="bottomLeft" activeCell="B81" sqref="B8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2057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2058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1159</v>
      </c>
      <c r="B8" s="30" t="s">
        <v>1160</v>
      </c>
      <c r="C8" s="30" t="s">
        <v>1161</v>
      </c>
      <c r="D8" s="13">
        <v>28136</v>
      </c>
      <c r="E8" s="14">
        <v>411.5</v>
      </c>
      <c r="F8" s="15">
        <v>4.7E-2</v>
      </c>
      <c r="G8" s="15"/>
    </row>
    <row r="9" spans="1:8" x14ac:dyDescent="0.25">
      <c r="A9" s="12" t="s">
        <v>1181</v>
      </c>
      <c r="B9" s="30" t="s">
        <v>1182</v>
      </c>
      <c r="C9" s="30" t="s">
        <v>1183</v>
      </c>
      <c r="D9" s="13">
        <v>12666</v>
      </c>
      <c r="E9" s="14">
        <v>361.39</v>
      </c>
      <c r="F9" s="15">
        <v>4.1300000000000003E-2</v>
      </c>
      <c r="G9" s="15"/>
    </row>
    <row r="10" spans="1:8" x14ac:dyDescent="0.25">
      <c r="A10" s="12" t="s">
        <v>1386</v>
      </c>
      <c r="B10" s="30" t="s">
        <v>1387</v>
      </c>
      <c r="C10" s="30" t="s">
        <v>1161</v>
      </c>
      <c r="D10" s="13">
        <v>26262</v>
      </c>
      <c r="E10" s="14">
        <v>270.01</v>
      </c>
      <c r="F10" s="15">
        <v>3.0800000000000001E-2</v>
      </c>
      <c r="G10" s="15"/>
    </row>
    <row r="11" spans="1:8" x14ac:dyDescent="0.25">
      <c r="A11" s="12" t="s">
        <v>1456</v>
      </c>
      <c r="B11" s="30" t="s">
        <v>1457</v>
      </c>
      <c r="C11" s="30" t="s">
        <v>1196</v>
      </c>
      <c r="D11" s="13">
        <v>13364</v>
      </c>
      <c r="E11" s="14">
        <v>221.96</v>
      </c>
      <c r="F11" s="15">
        <v>2.5399999999999999E-2</v>
      </c>
      <c r="G11" s="15"/>
    </row>
    <row r="12" spans="1:8" x14ac:dyDescent="0.25">
      <c r="A12" s="12" t="s">
        <v>1400</v>
      </c>
      <c r="B12" s="30" t="s">
        <v>1401</v>
      </c>
      <c r="C12" s="30" t="s">
        <v>1402</v>
      </c>
      <c r="D12" s="13">
        <v>4426</v>
      </c>
      <c r="E12" s="14">
        <v>154.01</v>
      </c>
      <c r="F12" s="15">
        <v>1.7600000000000001E-2</v>
      </c>
      <c r="G12" s="15"/>
    </row>
    <row r="13" spans="1:8" x14ac:dyDescent="0.25">
      <c r="A13" s="12" t="s">
        <v>1242</v>
      </c>
      <c r="B13" s="30" t="s">
        <v>1243</v>
      </c>
      <c r="C13" s="30" t="s">
        <v>1244</v>
      </c>
      <c r="D13" s="13">
        <v>33165</v>
      </c>
      <c r="E13" s="14">
        <v>146.44</v>
      </c>
      <c r="F13" s="15">
        <v>1.67E-2</v>
      </c>
      <c r="G13" s="15"/>
    </row>
    <row r="14" spans="1:8" x14ac:dyDescent="0.25">
      <c r="A14" s="12" t="s">
        <v>1194</v>
      </c>
      <c r="B14" s="30" t="s">
        <v>1195</v>
      </c>
      <c r="C14" s="30" t="s">
        <v>1196</v>
      </c>
      <c r="D14" s="13">
        <v>3793</v>
      </c>
      <c r="E14" s="14">
        <v>144.74</v>
      </c>
      <c r="F14" s="15">
        <v>1.6500000000000001E-2</v>
      </c>
      <c r="G14" s="15"/>
    </row>
    <row r="15" spans="1:8" x14ac:dyDescent="0.25">
      <c r="A15" s="12" t="s">
        <v>1358</v>
      </c>
      <c r="B15" s="30" t="s">
        <v>1359</v>
      </c>
      <c r="C15" s="30" t="s">
        <v>1161</v>
      </c>
      <c r="D15" s="13">
        <v>10391</v>
      </c>
      <c r="E15" s="14">
        <v>110.95</v>
      </c>
      <c r="F15" s="15">
        <v>1.2699999999999999E-2</v>
      </c>
      <c r="G15" s="15"/>
    </row>
    <row r="16" spans="1:8" x14ac:dyDescent="0.25">
      <c r="A16" s="12" t="s">
        <v>1458</v>
      </c>
      <c r="B16" s="30" t="s">
        <v>1459</v>
      </c>
      <c r="C16" s="30" t="s">
        <v>1186</v>
      </c>
      <c r="D16" s="13">
        <v>9472</v>
      </c>
      <c r="E16" s="14">
        <v>110.89</v>
      </c>
      <c r="F16" s="15">
        <v>1.2699999999999999E-2</v>
      </c>
      <c r="G16" s="15"/>
    </row>
    <row r="17" spans="1:7" x14ac:dyDescent="0.25">
      <c r="A17" s="12" t="s">
        <v>1238</v>
      </c>
      <c r="B17" s="30" t="s">
        <v>1239</v>
      </c>
      <c r="C17" s="30" t="s">
        <v>1202</v>
      </c>
      <c r="D17" s="13">
        <v>23823</v>
      </c>
      <c r="E17" s="14">
        <v>105.6</v>
      </c>
      <c r="F17" s="15">
        <v>1.21E-2</v>
      </c>
      <c r="G17" s="15"/>
    </row>
    <row r="18" spans="1:7" x14ac:dyDescent="0.25">
      <c r="A18" s="12" t="s">
        <v>1200</v>
      </c>
      <c r="B18" s="30" t="s">
        <v>1201</v>
      </c>
      <c r="C18" s="30" t="s">
        <v>1202</v>
      </c>
      <c r="D18" s="13">
        <v>20305</v>
      </c>
      <c r="E18" s="14">
        <v>101.33</v>
      </c>
      <c r="F18" s="15">
        <v>1.1599999999999999E-2</v>
      </c>
      <c r="G18" s="15"/>
    </row>
    <row r="19" spans="1:7" x14ac:dyDescent="0.25">
      <c r="A19" s="12" t="s">
        <v>1214</v>
      </c>
      <c r="B19" s="30" t="s">
        <v>1215</v>
      </c>
      <c r="C19" s="30" t="s">
        <v>1161</v>
      </c>
      <c r="D19" s="13">
        <v>5507</v>
      </c>
      <c r="E19" s="14">
        <v>100.52</v>
      </c>
      <c r="F19" s="15">
        <v>1.15E-2</v>
      </c>
      <c r="G19" s="15"/>
    </row>
    <row r="20" spans="1:7" x14ac:dyDescent="0.25">
      <c r="A20" s="12" t="s">
        <v>1806</v>
      </c>
      <c r="B20" s="30" t="s">
        <v>1807</v>
      </c>
      <c r="C20" s="30" t="s">
        <v>1307</v>
      </c>
      <c r="D20" s="13">
        <v>12118</v>
      </c>
      <c r="E20" s="14">
        <v>94.62</v>
      </c>
      <c r="F20" s="15">
        <v>1.0800000000000001E-2</v>
      </c>
      <c r="G20" s="15"/>
    </row>
    <row r="21" spans="1:7" x14ac:dyDescent="0.25">
      <c r="A21" s="12" t="s">
        <v>1187</v>
      </c>
      <c r="B21" s="30" t="s">
        <v>1188</v>
      </c>
      <c r="C21" s="30" t="s">
        <v>1161</v>
      </c>
      <c r="D21" s="13">
        <v>14369</v>
      </c>
      <c r="E21" s="14">
        <v>92.03</v>
      </c>
      <c r="F21" s="15">
        <v>1.0500000000000001E-2</v>
      </c>
      <c r="G21" s="15"/>
    </row>
    <row r="22" spans="1:7" x14ac:dyDescent="0.25">
      <c r="A22" s="12" t="s">
        <v>2059</v>
      </c>
      <c r="B22" s="30" t="s">
        <v>2060</v>
      </c>
      <c r="C22" s="30" t="s">
        <v>1213</v>
      </c>
      <c r="D22" s="13">
        <v>15820</v>
      </c>
      <c r="E22" s="14">
        <v>89.02</v>
      </c>
      <c r="F22" s="15">
        <v>1.0200000000000001E-2</v>
      </c>
      <c r="G22" s="15"/>
    </row>
    <row r="23" spans="1:7" x14ac:dyDescent="0.25">
      <c r="A23" s="12" t="s">
        <v>1390</v>
      </c>
      <c r="B23" s="30" t="s">
        <v>1391</v>
      </c>
      <c r="C23" s="30" t="s">
        <v>1244</v>
      </c>
      <c r="D23" s="13">
        <v>3343</v>
      </c>
      <c r="E23" s="14">
        <v>82.96</v>
      </c>
      <c r="F23" s="15">
        <v>9.4999999999999998E-3</v>
      </c>
      <c r="G23" s="15"/>
    </row>
    <row r="24" spans="1:7" x14ac:dyDescent="0.25">
      <c r="A24" s="12" t="s">
        <v>1352</v>
      </c>
      <c r="B24" s="30" t="s">
        <v>1353</v>
      </c>
      <c r="C24" s="30" t="s">
        <v>1202</v>
      </c>
      <c r="D24" s="13">
        <v>1041</v>
      </c>
      <c r="E24" s="14">
        <v>71.44</v>
      </c>
      <c r="F24" s="15">
        <v>8.2000000000000007E-3</v>
      </c>
      <c r="G24" s="15"/>
    </row>
    <row r="25" spans="1:7" x14ac:dyDescent="0.25">
      <c r="A25" s="12" t="s">
        <v>1761</v>
      </c>
      <c r="B25" s="30" t="s">
        <v>1762</v>
      </c>
      <c r="C25" s="30" t="s">
        <v>1222</v>
      </c>
      <c r="D25" s="13">
        <v>14448</v>
      </c>
      <c r="E25" s="14">
        <v>71.180000000000007</v>
      </c>
      <c r="F25" s="15">
        <v>8.0999999999999996E-3</v>
      </c>
      <c r="G25" s="15"/>
    </row>
    <row r="26" spans="1:7" x14ac:dyDescent="0.25">
      <c r="A26" s="12" t="s">
        <v>1816</v>
      </c>
      <c r="B26" s="30" t="s">
        <v>1817</v>
      </c>
      <c r="C26" s="30" t="s">
        <v>1196</v>
      </c>
      <c r="D26" s="13">
        <v>846</v>
      </c>
      <c r="E26" s="14">
        <v>70.67</v>
      </c>
      <c r="F26" s="15">
        <v>8.0999999999999996E-3</v>
      </c>
      <c r="G26" s="15"/>
    </row>
    <row r="27" spans="1:7" x14ac:dyDescent="0.25">
      <c r="A27" s="12" t="s">
        <v>2061</v>
      </c>
      <c r="B27" s="30" t="s">
        <v>2062</v>
      </c>
      <c r="C27" s="30" t="s">
        <v>1161</v>
      </c>
      <c r="D27" s="13">
        <v>287826</v>
      </c>
      <c r="E27" s="14">
        <v>69.37</v>
      </c>
      <c r="F27" s="15">
        <v>7.9000000000000008E-3</v>
      </c>
      <c r="G27" s="15"/>
    </row>
    <row r="28" spans="1:7" x14ac:dyDescent="0.25">
      <c r="A28" s="12" t="s">
        <v>2063</v>
      </c>
      <c r="B28" s="30" t="s">
        <v>2064</v>
      </c>
      <c r="C28" s="30" t="s">
        <v>1310</v>
      </c>
      <c r="D28" s="13">
        <v>1713</v>
      </c>
      <c r="E28" s="14">
        <v>66.77</v>
      </c>
      <c r="F28" s="15">
        <v>7.6E-3</v>
      </c>
      <c r="G28" s="15"/>
    </row>
    <row r="29" spans="1:7" x14ac:dyDescent="0.25">
      <c r="A29" s="12" t="s">
        <v>1218</v>
      </c>
      <c r="B29" s="30" t="s">
        <v>1219</v>
      </c>
      <c r="C29" s="30" t="s">
        <v>1196</v>
      </c>
      <c r="D29" s="13">
        <v>1002</v>
      </c>
      <c r="E29" s="14">
        <v>62.63</v>
      </c>
      <c r="F29" s="15">
        <v>7.1999999999999998E-3</v>
      </c>
      <c r="G29" s="15"/>
    </row>
    <row r="30" spans="1:7" x14ac:dyDescent="0.25">
      <c r="A30" s="12" t="s">
        <v>1454</v>
      </c>
      <c r="B30" s="30" t="s">
        <v>1455</v>
      </c>
      <c r="C30" s="30" t="s">
        <v>1196</v>
      </c>
      <c r="D30" s="13">
        <v>3963</v>
      </c>
      <c r="E30" s="14">
        <v>62.46</v>
      </c>
      <c r="F30" s="15">
        <v>7.1000000000000004E-3</v>
      </c>
      <c r="G30" s="15"/>
    </row>
    <row r="31" spans="1:7" x14ac:dyDescent="0.25">
      <c r="A31" s="12" t="s">
        <v>1287</v>
      </c>
      <c r="B31" s="30" t="s">
        <v>1288</v>
      </c>
      <c r="C31" s="30" t="s">
        <v>1227</v>
      </c>
      <c r="D31" s="13">
        <v>3959</v>
      </c>
      <c r="E31" s="14">
        <v>59.6</v>
      </c>
      <c r="F31" s="15">
        <v>6.7999999999999996E-3</v>
      </c>
      <c r="G31" s="15"/>
    </row>
    <row r="32" spans="1:7" x14ac:dyDescent="0.25">
      <c r="A32" s="12" t="s">
        <v>2065</v>
      </c>
      <c r="B32" s="30" t="s">
        <v>2066</v>
      </c>
      <c r="C32" s="30" t="s">
        <v>1283</v>
      </c>
      <c r="D32" s="13">
        <v>1646</v>
      </c>
      <c r="E32" s="14">
        <v>58.95</v>
      </c>
      <c r="F32" s="15">
        <v>6.7000000000000002E-3</v>
      </c>
      <c r="G32" s="15"/>
    </row>
    <row r="33" spans="1:7" x14ac:dyDescent="0.25">
      <c r="A33" s="12" t="s">
        <v>1297</v>
      </c>
      <c r="B33" s="30" t="s">
        <v>1298</v>
      </c>
      <c r="C33" s="30" t="s">
        <v>1230</v>
      </c>
      <c r="D33" s="13">
        <v>6594</v>
      </c>
      <c r="E33" s="14">
        <v>58.3</v>
      </c>
      <c r="F33" s="15">
        <v>6.7000000000000002E-3</v>
      </c>
      <c r="G33" s="15"/>
    </row>
    <row r="34" spans="1:7" x14ac:dyDescent="0.25">
      <c r="A34" s="12" t="s">
        <v>1513</v>
      </c>
      <c r="B34" s="30" t="s">
        <v>1514</v>
      </c>
      <c r="C34" s="30" t="s">
        <v>1278</v>
      </c>
      <c r="D34" s="13">
        <v>1562</v>
      </c>
      <c r="E34" s="14">
        <v>57.76</v>
      </c>
      <c r="F34" s="15">
        <v>6.6E-3</v>
      </c>
      <c r="G34" s="15"/>
    </row>
    <row r="35" spans="1:7" x14ac:dyDescent="0.25">
      <c r="A35" s="12" t="s">
        <v>1519</v>
      </c>
      <c r="B35" s="30" t="s">
        <v>1520</v>
      </c>
      <c r="C35" s="30" t="s">
        <v>1227</v>
      </c>
      <c r="D35" s="13">
        <v>4043</v>
      </c>
      <c r="E35" s="14">
        <v>57.35</v>
      </c>
      <c r="F35" s="15">
        <v>6.6E-3</v>
      </c>
      <c r="G35" s="15"/>
    </row>
    <row r="36" spans="1:7" x14ac:dyDescent="0.25">
      <c r="A36" s="12" t="s">
        <v>1211</v>
      </c>
      <c r="B36" s="30" t="s">
        <v>1212</v>
      </c>
      <c r="C36" s="30" t="s">
        <v>1213</v>
      </c>
      <c r="D36" s="13">
        <v>17790</v>
      </c>
      <c r="E36" s="14">
        <v>56.48</v>
      </c>
      <c r="F36" s="15">
        <v>6.4999999999999997E-3</v>
      </c>
      <c r="G36" s="15"/>
    </row>
    <row r="37" spans="1:7" x14ac:dyDescent="0.25">
      <c r="A37" s="12" t="s">
        <v>1350</v>
      </c>
      <c r="B37" s="30" t="s">
        <v>1351</v>
      </c>
      <c r="C37" s="30" t="s">
        <v>1230</v>
      </c>
      <c r="D37" s="13">
        <v>3352</v>
      </c>
      <c r="E37" s="14">
        <v>55.36</v>
      </c>
      <c r="F37" s="15">
        <v>6.3E-3</v>
      </c>
      <c r="G37" s="15"/>
    </row>
    <row r="38" spans="1:7" x14ac:dyDescent="0.25">
      <c r="A38" s="12" t="s">
        <v>1236</v>
      </c>
      <c r="B38" s="30" t="s">
        <v>1237</v>
      </c>
      <c r="C38" s="30" t="s">
        <v>1161</v>
      </c>
      <c r="D38" s="13">
        <v>36742</v>
      </c>
      <c r="E38" s="14">
        <v>54.12</v>
      </c>
      <c r="F38" s="15">
        <v>6.1999999999999998E-3</v>
      </c>
      <c r="G38" s="15"/>
    </row>
    <row r="39" spans="1:7" x14ac:dyDescent="0.25">
      <c r="A39" s="12" t="s">
        <v>1225</v>
      </c>
      <c r="B39" s="30" t="s">
        <v>1226</v>
      </c>
      <c r="C39" s="30" t="s">
        <v>1227</v>
      </c>
      <c r="D39" s="13">
        <v>4614</v>
      </c>
      <c r="E39" s="14">
        <v>53.08</v>
      </c>
      <c r="F39" s="15">
        <v>6.1000000000000004E-3</v>
      </c>
      <c r="G39" s="15"/>
    </row>
    <row r="40" spans="1:7" x14ac:dyDescent="0.25">
      <c r="A40" s="12" t="s">
        <v>1775</v>
      </c>
      <c r="B40" s="30" t="s">
        <v>1776</v>
      </c>
      <c r="C40" s="30" t="s">
        <v>1161</v>
      </c>
      <c r="D40" s="13">
        <v>62562</v>
      </c>
      <c r="E40" s="14">
        <v>52.77</v>
      </c>
      <c r="F40" s="15">
        <v>6.0000000000000001E-3</v>
      </c>
      <c r="G40" s="15"/>
    </row>
    <row r="41" spans="1:7" x14ac:dyDescent="0.25">
      <c r="A41" s="12" t="s">
        <v>2067</v>
      </c>
      <c r="B41" s="30" t="s">
        <v>2068</v>
      </c>
      <c r="C41" s="30" t="s">
        <v>1202</v>
      </c>
      <c r="D41" s="13">
        <v>30017</v>
      </c>
      <c r="E41" s="14">
        <v>52.57</v>
      </c>
      <c r="F41" s="15">
        <v>6.0000000000000001E-3</v>
      </c>
      <c r="G41" s="15"/>
    </row>
    <row r="42" spans="1:7" x14ac:dyDescent="0.25">
      <c r="A42" s="12" t="s">
        <v>1348</v>
      </c>
      <c r="B42" s="30" t="s">
        <v>1349</v>
      </c>
      <c r="C42" s="30" t="s">
        <v>1326</v>
      </c>
      <c r="D42" s="13">
        <v>4201</v>
      </c>
      <c r="E42" s="14">
        <v>51.89</v>
      </c>
      <c r="F42" s="15">
        <v>5.8999999999999999E-3</v>
      </c>
      <c r="G42" s="15"/>
    </row>
    <row r="43" spans="1:7" x14ac:dyDescent="0.25">
      <c r="A43" s="12" t="s">
        <v>1495</v>
      </c>
      <c r="B43" s="30" t="s">
        <v>1496</v>
      </c>
      <c r="C43" s="30" t="s">
        <v>1326</v>
      </c>
      <c r="D43" s="13">
        <v>2228</v>
      </c>
      <c r="E43" s="14">
        <v>51.11</v>
      </c>
      <c r="F43" s="15">
        <v>5.7999999999999996E-3</v>
      </c>
      <c r="G43" s="15"/>
    </row>
    <row r="44" spans="1:7" x14ac:dyDescent="0.25">
      <c r="A44" s="12" t="s">
        <v>1248</v>
      </c>
      <c r="B44" s="30" t="s">
        <v>1249</v>
      </c>
      <c r="C44" s="30" t="s">
        <v>1230</v>
      </c>
      <c r="D44" s="13">
        <v>494</v>
      </c>
      <c r="E44" s="14">
        <v>50.32</v>
      </c>
      <c r="F44" s="15">
        <v>5.7000000000000002E-3</v>
      </c>
      <c r="G44" s="15"/>
    </row>
    <row r="45" spans="1:7" x14ac:dyDescent="0.25">
      <c r="A45" s="12" t="s">
        <v>1333</v>
      </c>
      <c r="B45" s="30" t="s">
        <v>1334</v>
      </c>
      <c r="C45" s="30" t="s">
        <v>1161</v>
      </c>
      <c r="D45" s="13">
        <v>7898</v>
      </c>
      <c r="E45" s="14">
        <v>50.28</v>
      </c>
      <c r="F45" s="15">
        <v>5.7000000000000002E-3</v>
      </c>
      <c r="G45" s="15"/>
    </row>
    <row r="46" spans="1:7" x14ac:dyDescent="0.25">
      <c r="A46" s="12" t="s">
        <v>1477</v>
      </c>
      <c r="B46" s="30" t="s">
        <v>1478</v>
      </c>
      <c r="C46" s="30" t="s">
        <v>1278</v>
      </c>
      <c r="D46" s="13">
        <v>1688</v>
      </c>
      <c r="E46" s="14">
        <v>49.93</v>
      </c>
      <c r="F46" s="15">
        <v>5.7000000000000002E-3</v>
      </c>
      <c r="G46" s="15"/>
    </row>
    <row r="47" spans="1:7" x14ac:dyDescent="0.25">
      <c r="A47" s="12" t="s">
        <v>2069</v>
      </c>
      <c r="B47" s="30" t="s">
        <v>2070</v>
      </c>
      <c r="C47" s="30" t="s">
        <v>1170</v>
      </c>
      <c r="D47" s="13">
        <v>10524</v>
      </c>
      <c r="E47" s="14">
        <v>49.31</v>
      </c>
      <c r="F47" s="15">
        <v>5.5999999999999999E-3</v>
      </c>
      <c r="G47" s="15"/>
    </row>
    <row r="48" spans="1:7" x14ac:dyDescent="0.25">
      <c r="A48" s="12" t="s">
        <v>1206</v>
      </c>
      <c r="B48" s="30" t="s">
        <v>1207</v>
      </c>
      <c r="C48" s="30" t="s">
        <v>1183</v>
      </c>
      <c r="D48" s="13">
        <v>10473</v>
      </c>
      <c r="E48" s="14">
        <v>48.52</v>
      </c>
      <c r="F48" s="15">
        <v>5.4999999999999997E-3</v>
      </c>
      <c r="G48" s="15"/>
    </row>
    <row r="49" spans="1:7" x14ac:dyDescent="0.25">
      <c r="A49" s="12" t="s">
        <v>1168</v>
      </c>
      <c r="B49" s="30" t="s">
        <v>1169</v>
      </c>
      <c r="C49" s="30" t="s">
        <v>1170</v>
      </c>
      <c r="D49" s="13">
        <v>21138</v>
      </c>
      <c r="E49" s="14">
        <v>48.25</v>
      </c>
      <c r="F49" s="15">
        <v>5.4999999999999997E-3</v>
      </c>
      <c r="G49" s="15"/>
    </row>
    <row r="50" spans="1:7" x14ac:dyDescent="0.25">
      <c r="A50" s="12" t="s">
        <v>1866</v>
      </c>
      <c r="B50" s="30" t="s">
        <v>1867</v>
      </c>
      <c r="C50" s="30" t="s">
        <v>1310</v>
      </c>
      <c r="D50" s="13">
        <v>33</v>
      </c>
      <c r="E50" s="14">
        <v>47.05</v>
      </c>
      <c r="F50" s="15">
        <v>5.4000000000000003E-3</v>
      </c>
      <c r="G50" s="15"/>
    </row>
    <row r="51" spans="1:7" x14ac:dyDescent="0.25">
      <c r="A51" s="12" t="s">
        <v>2071</v>
      </c>
      <c r="B51" s="30" t="s">
        <v>2072</v>
      </c>
      <c r="C51" s="30" t="s">
        <v>2073</v>
      </c>
      <c r="D51" s="13">
        <v>4436</v>
      </c>
      <c r="E51" s="14">
        <v>44.47</v>
      </c>
      <c r="F51" s="15">
        <v>5.1000000000000004E-3</v>
      </c>
      <c r="G51" s="15"/>
    </row>
    <row r="52" spans="1:7" x14ac:dyDescent="0.25">
      <c r="A52" s="12" t="s">
        <v>1885</v>
      </c>
      <c r="B52" s="30" t="s">
        <v>1886</v>
      </c>
      <c r="C52" s="30" t="s">
        <v>1210</v>
      </c>
      <c r="D52" s="13">
        <v>1870</v>
      </c>
      <c r="E52" s="14">
        <v>44.45</v>
      </c>
      <c r="F52" s="15">
        <v>5.1000000000000004E-3</v>
      </c>
      <c r="G52" s="15"/>
    </row>
    <row r="53" spans="1:7" x14ac:dyDescent="0.25">
      <c r="A53" s="12" t="s">
        <v>1858</v>
      </c>
      <c r="B53" s="30" t="s">
        <v>1859</v>
      </c>
      <c r="C53" s="30" t="s">
        <v>1213</v>
      </c>
      <c r="D53" s="13">
        <v>17063</v>
      </c>
      <c r="E53" s="14">
        <v>44.24</v>
      </c>
      <c r="F53" s="15">
        <v>5.1000000000000004E-3</v>
      </c>
      <c r="G53" s="15"/>
    </row>
    <row r="54" spans="1:7" x14ac:dyDescent="0.25">
      <c r="A54" s="12" t="s">
        <v>1475</v>
      </c>
      <c r="B54" s="30" t="s">
        <v>1476</v>
      </c>
      <c r="C54" s="30" t="s">
        <v>1263</v>
      </c>
      <c r="D54" s="13">
        <v>432</v>
      </c>
      <c r="E54" s="14">
        <v>43.92</v>
      </c>
      <c r="F54" s="15">
        <v>5.0000000000000001E-3</v>
      </c>
      <c r="G54" s="15"/>
    </row>
    <row r="55" spans="1:7" x14ac:dyDescent="0.25">
      <c r="A55" s="12" t="s">
        <v>1794</v>
      </c>
      <c r="B55" s="30" t="s">
        <v>1795</v>
      </c>
      <c r="C55" s="30" t="s">
        <v>1326</v>
      </c>
      <c r="D55" s="13">
        <v>1063</v>
      </c>
      <c r="E55" s="14">
        <v>43.9</v>
      </c>
      <c r="F55" s="15">
        <v>5.0000000000000001E-3</v>
      </c>
      <c r="G55" s="15"/>
    </row>
    <row r="56" spans="1:7" x14ac:dyDescent="0.25">
      <c r="A56" s="12" t="s">
        <v>1907</v>
      </c>
      <c r="B56" s="30" t="s">
        <v>1908</v>
      </c>
      <c r="C56" s="30" t="s">
        <v>1326</v>
      </c>
      <c r="D56" s="13">
        <v>2914</v>
      </c>
      <c r="E56" s="14">
        <v>43.81</v>
      </c>
      <c r="F56" s="15">
        <v>5.0000000000000001E-3</v>
      </c>
      <c r="G56" s="15"/>
    </row>
    <row r="57" spans="1:7" x14ac:dyDescent="0.25">
      <c r="A57" s="12" t="s">
        <v>1790</v>
      </c>
      <c r="B57" s="30" t="s">
        <v>1791</v>
      </c>
      <c r="C57" s="30" t="s">
        <v>1196</v>
      </c>
      <c r="D57" s="13">
        <v>572</v>
      </c>
      <c r="E57" s="14">
        <v>43.5</v>
      </c>
      <c r="F57" s="15">
        <v>5.0000000000000001E-3</v>
      </c>
      <c r="G57" s="15"/>
    </row>
    <row r="58" spans="1:7" x14ac:dyDescent="0.25">
      <c r="A58" s="12" t="s">
        <v>2074</v>
      </c>
      <c r="B58" s="30" t="s">
        <v>2075</v>
      </c>
      <c r="C58" s="30" t="s">
        <v>1210</v>
      </c>
      <c r="D58" s="13">
        <v>3956</v>
      </c>
      <c r="E58" s="14">
        <v>42.33</v>
      </c>
      <c r="F58" s="15">
        <v>4.7999999999999996E-3</v>
      </c>
      <c r="G58" s="15"/>
    </row>
    <row r="59" spans="1:7" x14ac:dyDescent="0.25">
      <c r="A59" s="12" t="s">
        <v>1792</v>
      </c>
      <c r="B59" s="30" t="s">
        <v>1793</v>
      </c>
      <c r="C59" s="30" t="s">
        <v>1310</v>
      </c>
      <c r="D59" s="13">
        <v>6735</v>
      </c>
      <c r="E59" s="14">
        <v>41.64</v>
      </c>
      <c r="F59" s="15">
        <v>4.7999999999999996E-3</v>
      </c>
      <c r="G59" s="15"/>
    </row>
    <row r="60" spans="1:7" x14ac:dyDescent="0.25">
      <c r="A60" s="12" t="s">
        <v>1356</v>
      </c>
      <c r="B60" s="30" t="s">
        <v>1357</v>
      </c>
      <c r="C60" s="30" t="s">
        <v>1175</v>
      </c>
      <c r="D60" s="13">
        <v>30602</v>
      </c>
      <c r="E60" s="14">
        <v>41.6</v>
      </c>
      <c r="F60" s="15">
        <v>4.7999999999999996E-3</v>
      </c>
      <c r="G60" s="15"/>
    </row>
    <row r="61" spans="1:7" x14ac:dyDescent="0.25">
      <c r="A61" s="12" t="s">
        <v>1409</v>
      </c>
      <c r="B61" s="30" t="s">
        <v>1410</v>
      </c>
      <c r="C61" s="30" t="s">
        <v>1252</v>
      </c>
      <c r="D61" s="13">
        <v>23604</v>
      </c>
      <c r="E61" s="14">
        <v>41.52</v>
      </c>
      <c r="F61" s="15">
        <v>4.7000000000000002E-3</v>
      </c>
      <c r="G61" s="15"/>
    </row>
    <row r="62" spans="1:7" x14ac:dyDescent="0.25">
      <c r="A62" s="12" t="s">
        <v>1191</v>
      </c>
      <c r="B62" s="30" t="s">
        <v>1192</v>
      </c>
      <c r="C62" s="30" t="s">
        <v>1193</v>
      </c>
      <c r="D62" s="13">
        <v>18752</v>
      </c>
      <c r="E62" s="14">
        <v>41.23</v>
      </c>
      <c r="F62" s="15">
        <v>4.7000000000000002E-3</v>
      </c>
      <c r="G62" s="15"/>
    </row>
    <row r="63" spans="1:7" x14ac:dyDescent="0.25">
      <c r="A63" s="12" t="s">
        <v>1388</v>
      </c>
      <c r="B63" s="30" t="s">
        <v>1389</v>
      </c>
      <c r="C63" s="30" t="s">
        <v>1227</v>
      </c>
      <c r="D63" s="13">
        <v>824</v>
      </c>
      <c r="E63" s="14">
        <v>41.17</v>
      </c>
      <c r="F63" s="15">
        <v>4.7000000000000002E-3</v>
      </c>
      <c r="G63" s="15"/>
    </row>
    <row r="64" spans="1:7" x14ac:dyDescent="0.25">
      <c r="A64" s="12" t="s">
        <v>1863</v>
      </c>
      <c r="B64" s="30" t="s">
        <v>1864</v>
      </c>
      <c r="C64" s="30" t="s">
        <v>1196</v>
      </c>
      <c r="D64" s="13">
        <v>2654</v>
      </c>
      <c r="E64" s="14">
        <v>41.16</v>
      </c>
      <c r="F64" s="15">
        <v>4.7000000000000002E-3</v>
      </c>
      <c r="G64" s="15"/>
    </row>
    <row r="65" spans="1:7" x14ac:dyDescent="0.25">
      <c r="A65" s="12" t="s">
        <v>1276</v>
      </c>
      <c r="B65" s="30" t="s">
        <v>1277</v>
      </c>
      <c r="C65" s="30" t="s">
        <v>1278</v>
      </c>
      <c r="D65" s="13">
        <v>3746</v>
      </c>
      <c r="E65" s="14">
        <v>40.93</v>
      </c>
      <c r="F65" s="15">
        <v>4.7000000000000002E-3</v>
      </c>
      <c r="G65" s="15"/>
    </row>
    <row r="66" spans="1:7" x14ac:dyDescent="0.25">
      <c r="A66" s="12" t="s">
        <v>2076</v>
      </c>
      <c r="B66" s="30" t="s">
        <v>2077</v>
      </c>
      <c r="C66" s="30" t="s">
        <v>1213</v>
      </c>
      <c r="D66" s="13">
        <v>44497</v>
      </c>
      <c r="E66" s="14">
        <v>40.47</v>
      </c>
      <c r="F66" s="15">
        <v>4.5999999999999999E-3</v>
      </c>
      <c r="G66" s="15"/>
    </row>
    <row r="67" spans="1:7" x14ac:dyDescent="0.25">
      <c r="A67" s="12" t="s">
        <v>1450</v>
      </c>
      <c r="B67" s="30" t="s">
        <v>1451</v>
      </c>
      <c r="C67" s="30" t="s">
        <v>1304</v>
      </c>
      <c r="D67" s="13">
        <v>4498</v>
      </c>
      <c r="E67" s="14">
        <v>39.92</v>
      </c>
      <c r="F67" s="15">
        <v>4.5999999999999999E-3</v>
      </c>
      <c r="G67" s="15"/>
    </row>
    <row r="68" spans="1:7" x14ac:dyDescent="0.25">
      <c r="A68" s="12" t="s">
        <v>1812</v>
      </c>
      <c r="B68" s="30" t="s">
        <v>1813</v>
      </c>
      <c r="C68" s="30" t="s">
        <v>1202</v>
      </c>
      <c r="D68" s="13">
        <v>1112</v>
      </c>
      <c r="E68" s="14">
        <v>39.67</v>
      </c>
      <c r="F68" s="15">
        <v>4.4999999999999997E-3</v>
      </c>
      <c r="G68" s="15"/>
    </row>
    <row r="69" spans="1:7" x14ac:dyDescent="0.25">
      <c r="A69" s="12" t="s">
        <v>1928</v>
      </c>
      <c r="B69" s="30" t="s">
        <v>1929</v>
      </c>
      <c r="C69" s="30" t="s">
        <v>1161</v>
      </c>
      <c r="D69" s="13">
        <v>27971</v>
      </c>
      <c r="E69" s="14">
        <v>39.119999999999997</v>
      </c>
      <c r="F69" s="15">
        <v>4.4999999999999997E-3</v>
      </c>
      <c r="G69" s="15"/>
    </row>
    <row r="70" spans="1:7" x14ac:dyDescent="0.25">
      <c r="A70" s="12" t="s">
        <v>1346</v>
      </c>
      <c r="B70" s="30" t="s">
        <v>1347</v>
      </c>
      <c r="C70" s="30" t="s">
        <v>1161</v>
      </c>
      <c r="D70" s="13">
        <v>2475</v>
      </c>
      <c r="E70" s="14">
        <v>37.97</v>
      </c>
      <c r="F70" s="15">
        <v>4.3E-3</v>
      </c>
      <c r="G70" s="15"/>
    </row>
    <row r="71" spans="1:7" x14ac:dyDescent="0.25">
      <c r="A71" s="12" t="s">
        <v>1443</v>
      </c>
      <c r="B71" s="30" t="s">
        <v>1444</v>
      </c>
      <c r="C71" s="30" t="s">
        <v>1445</v>
      </c>
      <c r="D71" s="13">
        <v>101</v>
      </c>
      <c r="E71" s="14">
        <v>37.69</v>
      </c>
      <c r="F71" s="15">
        <v>4.3E-3</v>
      </c>
      <c r="G71" s="15"/>
    </row>
    <row r="72" spans="1:7" x14ac:dyDescent="0.25">
      <c r="A72" s="12" t="s">
        <v>1868</v>
      </c>
      <c r="B72" s="30" t="s">
        <v>1869</v>
      </c>
      <c r="C72" s="30" t="s">
        <v>1210</v>
      </c>
      <c r="D72" s="13">
        <v>1524</v>
      </c>
      <c r="E72" s="14">
        <v>36.94</v>
      </c>
      <c r="F72" s="15">
        <v>4.1999999999999997E-3</v>
      </c>
      <c r="G72" s="15"/>
    </row>
    <row r="73" spans="1:7" x14ac:dyDescent="0.25">
      <c r="A73" s="12" t="s">
        <v>1943</v>
      </c>
      <c r="B73" s="30" t="s">
        <v>1944</v>
      </c>
      <c r="C73" s="30" t="s">
        <v>1307</v>
      </c>
      <c r="D73" s="13">
        <v>8547</v>
      </c>
      <c r="E73" s="14">
        <v>36.909999999999997</v>
      </c>
      <c r="F73" s="15">
        <v>4.1999999999999997E-3</v>
      </c>
      <c r="G73" s="15"/>
    </row>
    <row r="74" spans="1:7" x14ac:dyDescent="0.25">
      <c r="A74" s="12" t="s">
        <v>1162</v>
      </c>
      <c r="B74" s="30" t="s">
        <v>1163</v>
      </c>
      <c r="C74" s="30" t="s">
        <v>1164</v>
      </c>
      <c r="D74" s="13">
        <v>14602</v>
      </c>
      <c r="E74" s="14">
        <v>36.83</v>
      </c>
      <c r="F74" s="15">
        <v>4.1999999999999997E-3</v>
      </c>
      <c r="G74" s="15"/>
    </row>
    <row r="75" spans="1:7" x14ac:dyDescent="0.25">
      <c r="A75" s="12" t="s">
        <v>2078</v>
      </c>
      <c r="B75" s="30" t="s">
        <v>2079</v>
      </c>
      <c r="C75" s="30" t="s">
        <v>1301</v>
      </c>
      <c r="D75" s="13">
        <v>22477</v>
      </c>
      <c r="E75" s="14">
        <v>36.69</v>
      </c>
      <c r="F75" s="15">
        <v>4.1999999999999997E-3</v>
      </c>
      <c r="G75" s="15"/>
    </row>
    <row r="76" spans="1:7" x14ac:dyDescent="0.25">
      <c r="A76" s="12" t="s">
        <v>1315</v>
      </c>
      <c r="B76" s="30" t="s">
        <v>1316</v>
      </c>
      <c r="C76" s="30" t="s">
        <v>1278</v>
      </c>
      <c r="D76" s="13">
        <v>608</v>
      </c>
      <c r="E76" s="14">
        <v>36.43</v>
      </c>
      <c r="F76" s="15">
        <v>4.1999999999999997E-3</v>
      </c>
      <c r="G76" s="15"/>
    </row>
    <row r="77" spans="1:7" x14ac:dyDescent="0.25">
      <c r="A77" s="12" t="s">
        <v>1394</v>
      </c>
      <c r="B77" s="30" t="s">
        <v>1395</v>
      </c>
      <c r="C77" s="30" t="s">
        <v>1368</v>
      </c>
      <c r="D77" s="13">
        <v>4020</v>
      </c>
      <c r="E77" s="14">
        <v>35.79</v>
      </c>
      <c r="F77" s="15">
        <v>4.1000000000000003E-3</v>
      </c>
      <c r="G77" s="15"/>
    </row>
    <row r="78" spans="1:7" x14ac:dyDescent="0.25">
      <c r="A78" s="12" t="s">
        <v>1430</v>
      </c>
      <c r="B78" s="30" t="s">
        <v>1431</v>
      </c>
      <c r="C78" s="30" t="s">
        <v>1326</v>
      </c>
      <c r="D78" s="13">
        <v>1939</v>
      </c>
      <c r="E78" s="14">
        <v>35.49</v>
      </c>
      <c r="F78" s="15">
        <v>4.1000000000000003E-3</v>
      </c>
      <c r="G78" s="15"/>
    </row>
    <row r="79" spans="1:7" x14ac:dyDescent="0.25">
      <c r="A79" s="12" t="s">
        <v>1523</v>
      </c>
      <c r="B79" s="30" t="s">
        <v>1524</v>
      </c>
      <c r="C79" s="30" t="s">
        <v>1196</v>
      </c>
      <c r="D79" s="13">
        <v>1363</v>
      </c>
      <c r="E79" s="14">
        <v>35.42</v>
      </c>
      <c r="F79" s="15">
        <v>4.0000000000000001E-3</v>
      </c>
      <c r="G79" s="15"/>
    </row>
    <row r="80" spans="1:7" x14ac:dyDescent="0.25">
      <c r="A80" s="12" t="s">
        <v>1804</v>
      </c>
      <c r="B80" s="30" t="s">
        <v>1805</v>
      </c>
      <c r="C80" s="30" t="s">
        <v>1213</v>
      </c>
      <c r="D80" s="13">
        <v>7016</v>
      </c>
      <c r="E80" s="14">
        <v>35.409999999999997</v>
      </c>
      <c r="F80" s="15">
        <v>4.0000000000000001E-3</v>
      </c>
      <c r="G80" s="15"/>
    </row>
    <row r="81" spans="1:7" x14ac:dyDescent="0.25">
      <c r="A81" s="12" t="s">
        <v>1203</v>
      </c>
      <c r="B81" s="30" t="s">
        <v>1204</v>
      </c>
      <c r="C81" s="30" t="s">
        <v>1205</v>
      </c>
      <c r="D81" s="13">
        <v>8537</v>
      </c>
      <c r="E81" s="14">
        <v>34.67</v>
      </c>
      <c r="F81" s="15">
        <v>4.0000000000000001E-3</v>
      </c>
      <c r="G81" s="15"/>
    </row>
    <row r="82" spans="1:7" x14ac:dyDescent="0.25">
      <c r="A82" s="12" t="s">
        <v>1465</v>
      </c>
      <c r="B82" s="30" t="s">
        <v>1466</v>
      </c>
      <c r="C82" s="30" t="s">
        <v>1263</v>
      </c>
      <c r="D82" s="13">
        <v>1325</v>
      </c>
      <c r="E82" s="14">
        <v>33.71</v>
      </c>
      <c r="F82" s="15">
        <v>3.8999999999999998E-3</v>
      </c>
      <c r="G82" s="15"/>
    </row>
    <row r="83" spans="1:7" x14ac:dyDescent="0.25">
      <c r="A83" s="12" t="s">
        <v>1317</v>
      </c>
      <c r="B83" s="30" t="s">
        <v>1318</v>
      </c>
      <c r="C83" s="30" t="s">
        <v>1319</v>
      </c>
      <c r="D83" s="13">
        <v>1336</v>
      </c>
      <c r="E83" s="14">
        <v>33.479999999999997</v>
      </c>
      <c r="F83" s="15">
        <v>3.8E-3</v>
      </c>
      <c r="G83" s="15"/>
    </row>
    <row r="84" spans="1:7" x14ac:dyDescent="0.25">
      <c r="A84" s="12" t="s">
        <v>1320</v>
      </c>
      <c r="B84" s="30" t="s">
        <v>1321</v>
      </c>
      <c r="C84" s="30" t="s">
        <v>1186</v>
      </c>
      <c r="D84" s="13">
        <v>1917</v>
      </c>
      <c r="E84" s="14">
        <v>33.299999999999997</v>
      </c>
      <c r="F84" s="15">
        <v>3.8E-3</v>
      </c>
      <c r="G84" s="15"/>
    </row>
    <row r="85" spans="1:7" x14ac:dyDescent="0.25">
      <c r="A85" s="12" t="s">
        <v>1256</v>
      </c>
      <c r="B85" s="30" t="s">
        <v>1257</v>
      </c>
      <c r="C85" s="30" t="s">
        <v>1255</v>
      </c>
      <c r="D85" s="13">
        <v>2750</v>
      </c>
      <c r="E85" s="14">
        <v>33.21</v>
      </c>
      <c r="F85" s="15">
        <v>3.8E-3</v>
      </c>
      <c r="G85" s="15"/>
    </row>
    <row r="86" spans="1:7" x14ac:dyDescent="0.25">
      <c r="A86" s="12" t="s">
        <v>1324</v>
      </c>
      <c r="B86" s="30" t="s">
        <v>1325</v>
      </c>
      <c r="C86" s="30" t="s">
        <v>1326</v>
      </c>
      <c r="D86" s="13">
        <v>764</v>
      </c>
      <c r="E86" s="14">
        <v>33.18</v>
      </c>
      <c r="F86" s="15">
        <v>3.8E-3</v>
      </c>
      <c r="G86" s="15"/>
    </row>
    <row r="87" spans="1:7" x14ac:dyDescent="0.25">
      <c r="A87" s="12" t="s">
        <v>1423</v>
      </c>
      <c r="B87" s="30" t="s">
        <v>1424</v>
      </c>
      <c r="C87" s="30" t="s">
        <v>1235</v>
      </c>
      <c r="D87" s="13">
        <v>12305</v>
      </c>
      <c r="E87" s="14">
        <v>33.11</v>
      </c>
      <c r="F87" s="15">
        <v>3.8E-3</v>
      </c>
      <c r="G87" s="15"/>
    </row>
    <row r="88" spans="1:7" x14ac:dyDescent="0.25">
      <c r="A88" s="12" t="s">
        <v>1517</v>
      </c>
      <c r="B88" s="30" t="s">
        <v>1518</v>
      </c>
      <c r="C88" s="30" t="s">
        <v>1202</v>
      </c>
      <c r="D88" s="13">
        <v>2031</v>
      </c>
      <c r="E88" s="14">
        <v>33.049999999999997</v>
      </c>
      <c r="F88" s="15">
        <v>3.8E-3</v>
      </c>
      <c r="G88" s="15"/>
    </row>
    <row r="89" spans="1:7" x14ac:dyDescent="0.25">
      <c r="A89" s="12" t="s">
        <v>2080</v>
      </c>
      <c r="B89" s="30" t="s">
        <v>2081</v>
      </c>
      <c r="C89" s="30" t="s">
        <v>1175</v>
      </c>
      <c r="D89" s="13">
        <v>5674</v>
      </c>
      <c r="E89" s="14">
        <v>32.729999999999997</v>
      </c>
      <c r="F89" s="15">
        <v>3.7000000000000002E-3</v>
      </c>
      <c r="G89" s="15"/>
    </row>
    <row r="90" spans="1:7" x14ac:dyDescent="0.25">
      <c r="A90" s="12" t="s">
        <v>1937</v>
      </c>
      <c r="B90" s="30" t="s">
        <v>1938</v>
      </c>
      <c r="C90" s="30" t="s">
        <v>1222</v>
      </c>
      <c r="D90" s="13">
        <v>6279</v>
      </c>
      <c r="E90" s="14">
        <v>32.619999999999997</v>
      </c>
      <c r="F90" s="15">
        <v>3.7000000000000002E-3</v>
      </c>
      <c r="G90" s="15"/>
    </row>
    <row r="91" spans="1:7" x14ac:dyDescent="0.25">
      <c r="A91" s="12" t="s">
        <v>1481</v>
      </c>
      <c r="B91" s="30" t="s">
        <v>1482</v>
      </c>
      <c r="C91" s="30" t="s">
        <v>1230</v>
      </c>
      <c r="D91" s="13">
        <v>424</v>
      </c>
      <c r="E91" s="14">
        <v>32.51</v>
      </c>
      <c r="F91" s="15">
        <v>3.7000000000000002E-3</v>
      </c>
      <c r="G91" s="15"/>
    </row>
    <row r="92" spans="1:7" x14ac:dyDescent="0.25">
      <c r="A92" s="12" t="s">
        <v>2082</v>
      </c>
      <c r="B92" s="30" t="s">
        <v>2083</v>
      </c>
      <c r="C92" s="30" t="s">
        <v>2073</v>
      </c>
      <c r="D92" s="13">
        <v>4270</v>
      </c>
      <c r="E92" s="14">
        <v>32.5</v>
      </c>
      <c r="F92" s="15">
        <v>3.7000000000000002E-3</v>
      </c>
      <c r="G92" s="15"/>
    </row>
    <row r="93" spans="1:7" x14ac:dyDescent="0.25">
      <c r="A93" s="12" t="s">
        <v>1436</v>
      </c>
      <c r="B93" s="30" t="s">
        <v>1437</v>
      </c>
      <c r="C93" s="30" t="s">
        <v>1310</v>
      </c>
      <c r="D93" s="13">
        <v>1300</v>
      </c>
      <c r="E93" s="14">
        <v>31.91</v>
      </c>
      <c r="F93" s="15">
        <v>3.5999999999999999E-3</v>
      </c>
      <c r="G93" s="15"/>
    </row>
    <row r="94" spans="1:7" x14ac:dyDescent="0.25">
      <c r="A94" s="12" t="s">
        <v>1411</v>
      </c>
      <c r="B94" s="30" t="s">
        <v>1412</v>
      </c>
      <c r="C94" s="30" t="s">
        <v>1278</v>
      </c>
      <c r="D94" s="13">
        <v>10503</v>
      </c>
      <c r="E94" s="14">
        <v>31.82</v>
      </c>
      <c r="F94" s="15">
        <v>3.5999999999999999E-3</v>
      </c>
      <c r="G94" s="15"/>
    </row>
    <row r="95" spans="1:7" x14ac:dyDescent="0.25">
      <c r="A95" s="12" t="s">
        <v>1253</v>
      </c>
      <c r="B95" s="30" t="s">
        <v>1254</v>
      </c>
      <c r="C95" s="30" t="s">
        <v>1255</v>
      </c>
      <c r="D95" s="13">
        <v>40602</v>
      </c>
      <c r="E95" s="14">
        <v>31.81</v>
      </c>
      <c r="F95" s="15">
        <v>3.5999999999999999E-3</v>
      </c>
      <c r="G95" s="15"/>
    </row>
    <row r="96" spans="1:7" x14ac:dyDescent="0.25">
      <c r="A96" s="12" t="s">
        <v>1295</v>
      </c>
      <c r="B96" s="30" t="s">
        <v>1296</v>
      </c>
      <c r="C96" s="30" t="s">
        <v>1199</v>
      </c>
      <c r="D96" s="13">
        <v>5469</v>
      </c>
      <c r="E96" s="14">
        <v>31.68</v>
      </c>
      <c r="F96" s="15">
        <v>3.5999999999999999E-3</v>
      </c>
      <c r="G96" s="15"/>
    </row>
    <row r="97" spans="1:7" x14ac:dyDescent="0.25">
      <c r="A97" s="12" t="s">
        <v>1432</v>
      </c>
      <c r="B97" s="30" t="s">
        <v>1433</v>
      </c>
      <c r="C97" s="30" t="s">
        <v>1196</v>
      </c>
      <c r="D97" s="13">
        <v>2339</v>
      </c>
      <c r="E97" s="14">
        <v>31.19</v>
      </c>
      <c r="F97" s="15">
        <v>3.5999999999999999E-3</v>
      </c>
      <c r="G97" s="15"/>
    </row>
    <row r="98" spans="1:7" x14ac:dyDescent="0.25">
      <c r="A98" s="12" t="s">
        <v>1473</v>
      </c>
      <c r="B98" s="30" t="s">
        <v>1474</v>
      </c>
      <c r="C98" s="30" t="s">
        <v>1202</v>
      </c>
      <c r="D98" s="13">
        <v>4964</v>
      </c>
      <c r="E98" s="14">
        <v>31.05</v>
      </c>
      <c r="F98" s="15">
        <v>3.5000000000000001E-3</v>
      </c>
      <c r="G98" s="15"/>
    </row>
    <row r="99" spans="1:7" x14ac:dyDescent="0.25">
      <c r="A99" s="12" t="s">
        <v>1165</v>
      </c>
      <c r="B99" s="30" t="s">
        <v>1166</v>
      </c>
      <c r="C99" s="30" t="s">
        <v>1167</v>
      </c>
      <c r="D99" s="13">
        <v>982</v>
      </c>
      <c r="E99" s="14">
        <v>30.85</v>
      </c>
      <c r="F99" s="15">
        <v>3.5000000000000001E-3</v>
      </c>
      <c r="G99" s="15"/>
    </row>
    <row r="100" spans="1:7" x14ac:dyDescent="0.25">
      <c r="A100" s="12" t="s">
        <v>1354</v>
      </c>
      <c r="B100" s="30" t="s">
        <v>1355</v>
      </c>
      <c r="C100" s="30" t="s">
        <v>1263</v>
      </c>
      <c r="D100" s="13">
        <v>1381</v>
      </c>
      <c r="E100" s="14">
        <v>30.04</v>
      </c>
      <c r="F100" s="15">
        <v>3.3999999999999998E-3</v>
      </c>
      <c r="G100" s="15"/>
    </row>
    <row r="101" spans="1:7" x14ac:dyDescent="0.25">
      <c r="A101" s="12" t="s">
        <v>1279</v>
      </c>
      <c r="B101" s="30" t="s">
        <v>1280</v>
      </c>
      <c r="C101" s="30" t="s">
        <v>1263</v>
      </c>
      <c r="D101" s="13">
        <v>685</v>
      </c>
      <c r="E101" s="14">
        <v>29.89</v>
      </c>
      <c r="F101" s="15">
        <v>3.3999999999999998E-3</v>
      </c>
      <c r="G101" s="15"/>
    </row>
    <row r="102" spans="1:7" x14ac:dyDescent="0.25">
      <c r="A102" s="12" t="s">
        <v>1291</v>
      </c>
      <c r="B102" s="30" t="s">
        <v>1292</v>
      </c>
      <c r="C102" s="30" t="s">
        <v>1263</v>
      </c>
      <c r="D102" s="13">
        <v>1292</v>
      </c>
      <c r="E102" s="14">
        <v>29.46</v>
      </c>
      <c r="F102" s="15">
        <v>3.3999999999999998E-3</v>
      </c>
      <c r="G102" s="15"/>
    </row>
    <row r="103" spans="1:7" x14ac:dyDescent="0.25">
      <c r="A103" s="12" t="s">
        <v>1308</v>
      </c>
      <c r="B103" s="30" t="s">
        <v>1309</v>
      </c>
      <c r="C103" s="30" t="s">
        <v>1310</v>
      </c>
      <c r="D103" s="13">
        <v>5418</v>
      </c>
      <c r="E103" s="14">
        <v>29.28</v>
      </c>
      <c r="F103" s="15">
        <v>3.3E-3</v>
      </c>
      <c r="G103" s="15"/>
    </row>
    <row r="104" spans="1:7" x14ac:dyDescent="0.25">
      <c r="A104" s="12" t="s">
        <v>1448</v>
      </c>
      <c r="B104" s="30" t="s">
        <v>1449</v>
      </c>
      <c r="C104" s="30" t="s">
        <v>1175</v>
      </c>
      <c r="D104" s="13">
        <v>3571</v>
      </c>
      <c r="E104" s="14">
        <v>29.23</v>
      </c>
      <c r="F104" s="15">
        <v>3.3E-3</v>
      </c>
      <c r="G104" s="15"/>
    </row>
    <row r="105" spans="1:7" x14ac:dyDescent="0.25">
      <c r="A105" s="12" t="s">
        <v>1814</v>
      </c>
      <c r="B105" s="30" t="s">
        <v>1815</v>
      </c>
      <c r="C105" s="30" t="s">
        <v>1210</v>
      </c>
      <c r="D105" s="13">
        <v>2302</v>
      </c>
      <c r="E105" s="14">
        <v>29.13</v>
      </c>
      <c r="F105" s="15">
        <v>3.3E-3</v>
      </c>
      <c r="G105" s="15"/>
    </row>
    <row r="106" spans="1:7" x14ac:dyDescent="0.25">
      <c r="A106" s="12" t="s">
        <v>1173</v>
      </c>
      <c r="B106" s="30" t="s">
        <v>1174</v>
      </c>
      <c r="C106" s="30" t="s">
        <v>1175</v>
      </c>
      <c r="D106" s="13">
        <v>23719</v>
      </c>
      <c r="E106" s="14">
        <v>29.06</v>
      </c>
      <c r="F106" s="15">
        <v>3.3E-3</v>
      </c>
      <c r="G106" s="15"/>
    </row>
    <row r="107" spans="1:7" x14ac:dyDescent="0.25">
      <c r="A107" s="12" t="s">
        <v>1769</v>
      </c>
      <c r="B107" s="30" t="s">
        <v>1770</v>
      </c>
      <c r="C107" s="30" t="s">
        <v>1213</v>
      </c>
      <c r="D107" s="13">
        <v>2760</v>
      </c>
      <c r="E107" s="14">
        <v>28.7</v>
      </c>
      <c r="F107" s="15">
        <v>3.3E-3</v>
      </c>
      <c r="G107" s="15"/>
    </row>
    <row r="108" spans="1:7" x14ac:dyDescent="0.25">
      <c r="A108" s="12" t="s">
        <v>1767</v>
      </c>
      <c r="B108" s="30" t="s">
        <v>1768</v>
      </c>
      <c r="C108" s="30" t="s">
        <v>1161</v>
      </c>
      <c r="D108" s="13">
        <v>5746</v>
      </c>
      <c r="E108" s="14">
        <v>28.66</v>
      </c>
      <c r="F108" s="15">
        <v>3.3E-3</v>
      </c>
      <c r="G108" s="15"/>
    </row>
    <row r="109" spans="1:7" x14ac:dyDescent="0.25">
      <c r="A109" s="12" t="s">
        <v>2084</v>
      </c>
      <c r="B109" s="30" t="s">
        <v>2085</v>
      </c>
      <c r="C109" s="30" t="s">
        <v>1402</v>
      </c>
      <c r="D109" s="13">
        <v>9236</v>
      </c>
      <c r="E109" s="14">
        <v>28.47</v>
      </c>
      <c r="F109" s="15">
        <v>3.3E-3</v>
      </c>
      <c r="G109" s="15"/>
    </row>
    <row r="110" spans="1:7" x14ac:dyDescent="0.25">
      <c r="A110" s="12" t="s">
        <v>1189</v>
      </c>
      <c r="B110" s="30" t="s">
        <v>1190</v>
      </c>
      <c r="C110" s="30" t="s">
        <v>1161</v>
      </c>
      <c r="D110" s="13">
        <v>12422</v>
      </c>
      <c r="E110" s="14">
        <v>28.45</v>
      </c>
      <c r="F110" s="15">
        <v>3.2000000000000002E-3</v>
      </c>
      <c r="G110" s="15"/>
    </row>
    <row r="111" spans="1:7" x14ac:dyDescent="0.25">
      <c r="A111" s="12" t="s">
        <v>1293</v>
      </c>
      <c r="B111" s="30" t="s">
        <v>1294</v>
      </c>
      <c r="C111" s="30" t="s">
        <v>1202</v>
      </c>
      <c r="D111" s="13">
        <v>9730</v>
      </c>
      <c r="E111" s="14">
        <v>28.14</v>
      </c>
      <c r="F111" s="15">
        <v>3.2000000000000002E-3</v>
      </c>
      <c r="G111" s="15"/>
    </row>
    <row r="112" spans="1:7" x14ac:dyDescent="0.25">
      <c r="A112" s="12" t="s">
        <v>2086</v>
      </c>
      <c r="B112" s="30" t="s">
        <v>2087</v>
      </c>
      <c r="C112" s="30" t="s">
        <v>1161</v>
      </c>
      <c r="D112" s="13">
        <v>20167</v>
      </c>
      <c r="E112" s="14">
        <v>28.02</v>
      </c>
      <c r="F112" s="15">
        <v>3.2000000000000002E-3</v>
      </c>
      <c r="G112" s="15"/>
    </row>
    <row r="113" spans="1:7" x14ac:dyDescent="0.25">
      <c r="A113" s="12" t="s">
        <v>1382</v>
      </c>
      <c r="B113" s="30" t="s">
        <v>1383</v>
      </c>
      <c r="C113" s="30" t="s">
        <v>1227</v>
      </c>
      <c r="D113" s="13">
        <v>456</v>
      </c>
      <c r="E113" s="14">
        <v>27.91</v>
      </c>
      <c r="F113" s="15">
        <v>3.2000000000000002E-3</v>
      </c>
      <c r="G113" s="15"/>
    </row>
    <row r="114" spans="1:7" x14ac:dyDescent="0.25">
      <c r="A114" s="12" t="s">
        <v>1796</v>
      </c>
      <c r="B114" s="30" t="s">
        <v>1797</v>
      </c>
      <c r="C114" s="30" t="s">
        <v>1301</v>
      </c>
      <c r="D114" s="13">
        <v>19895</v>
      </c>
      <c r="E114" s="14">
        <v>27.76</v>
      </c>
      <c r="F114" s="15">
        <v>3.2000000000000002E-3</v>
      </c>
      <c r="G114" s="15"/>
    </row>
    <row r="115" spans="1:7" x14ac:dyDescent="0.25">
      <c r="A115" s="12" t="s">
        <v>2088</v>
      </c>
      <c r="B115" s="30" t="s">
        <v>2089</v>
      </c>
      <c r="C115" s="30" t="s">
        <v>1304</v>
      </c>
      <c r="D115" s="13">
        <v>6030</v>
      </c>
      <c r="E115" s="14">
        <v>27.1</v>
      </c>
      <c r="F115" s="15">
        <v>3.0999999999999999E-3</v>
      </c>
      <c r="G115" s="15"/>
    </row>
    <row r="116" spans="1:7" x14ac:dyDescent="0.25">
      <c r="A116" s="12" t="s">
        <v>1777</v>
      </c>
      <c r="B116" s="30" t="s">
        <v>1778</v>
      </c>
      <c r="C116" s="30" t="s">
        <v>1326</v>
      </c>
      <c r="D116" s="13">
        <v>650</v>
      </c>
      <c r="E116" s="14">
        <v>26.7</v>
      </c>
      <c r="F116" s="15">
        <v>3.0000000000000001E-3</v>
      </c>
      <c r="G116" s="15"/>
    </row>
    <row r="117" spans="1:7" x14ac:dyDescent="0.25">
      <c r="A117" s="12" t="s">
        <v>1403</v>
      </c>
      <c r="B117" s="30" t="s">
        <v>1404</v>
      </c>
      <c r="C117" s="30" t="s">
        <v>1227</v>
      </c>
      <c r="D117" s="13">
        <v>1965</v>
      </c>
      <c r="E117" s="14">
        <v>26.55</v>
      </c>
      <c r="F117" s="15">
        <v>3.0000000000000001E-3</v>
      </c>
      <c r="G117" s="15"/>
    </row>
    <row r="118" spans="1:7" x14ac:dyDescent="0.25">
      <c r="A118" s="12" t="s">
        <v>1511</v>
      </c>
      <c r="B118" s="30" t="s">
        <v>1512</v>
      </c>
      <c r="C118" s="30" t="s">
        <v>1429</v>
      </c>
      <c r="D118" s="13">
        <v>2355</v>
      </c>
      <c r="E118" s="14">
        <v>26.33</v>
      </c>
      <c r="F118" s="15">
        <v>3.0000000000000001E-3</v>
      </c>
      <c r="G118" s="15"/>
    </row>
    <row r="119" spans="1:7" x14ac:dyDescent="0.25">
      <c r="A119" s="12" t="s">
        <v>1378</v>
      </c>
      <c r="B119" s="30" t="s">
        <v>1379</v>
      </c>
      <c r="C119" s="30" t="s">
        <v>1337</v>
      </c>
      <c r="D119" s="13">
        <v>2550</v>
      </c>
      <c r="E119" s="14">
        <v>26.22</v>
      </c>
      <c r="F119" s="15">
        <v>3.0000000000000001E-3</v>
      </c>
      <c r="G119" s="15"/>
    </row>
    <row r="120" spans="1:7" x14ac:dyDescent="0.25">
      <c r="A120" s="12" t="s">
        <v>1258</v>
      </c>
      <c r="B120" s="30" t="s">
        <v>1259</v>
      </c>
      <c r="C120" s="30" t="s">
        <v>1260</v>
      </c>
      <c r="D120" s="13">
        <v>15128</v>
      </c>
      <c r="E120" s="14">
        <v>26.19</v>
      </c>
      <c r="F120" s="15">
        <v>3.0000000000000001E-3</v>
      </c>
      <c r="G120" s="15"/>
    </row>
    <row r="121" spans="1:7" x14ac:dyDescent="0.25">
      <c r="A121" s="12" t="s">
        <v>2090</v>
      </c>
      <c r="B121" s="30" t="s">
        <v>2091</v>
      </c>
      <c r="C121" s="30" t="s">
        <v>1337</v>
      </c>
      <c r="D121" s="13">
        <v>401</v>
      </c>
      <c r="E121" s="14">
        <v>25.89</v>
      </c>
      <c r="F121" s="15">
        <v>3.0000000000000001E-3</v>
      </c>
      <c r="G121" s="15"/>
    </row>
    <row r="122" spans="1:7" x14ac:dyDescent="0.25">
      <c r="A122" s="12" t="s">
        <v>1340</v>
      </c>
      <c r="B122" s="30" t="s">
        <v>1341</v>
      </c>
      <c r="C122" s="30" t="s">
        <v>1337</v>
      </c>
      <c r="D122" s="13">
        <v>1119</v>
      </c>
      <c r="E122" s="14">
        <v>25.8</v>
      </c>
      <c r="F122" s="15">
        <v>2.8999999999999998E-3</v>
      </c>
      <c r="G122" s="15"/>
    </row>
    <row r="123" spans="1:7" x14ac:dyDescent="0.25">
      <c r="A123" s="12" t="s">
        <v>1376</v>
      </c>
      <c r="B123" s="30" t="s">
        <v>1377</v>
      </c>
      <c r="C123" s="30" t="s">
        <v>1202</v>
      </c>
      <c r="D123" s="13">
        <v>1041</v>
      </c>
      <c r="E123" s="14">
        <v>25.68</v>
      </c>
      <c r="F123" s="15">
        <v>2.8999999999999998E-3</v>
      </c>
      <c r="G123" s="15"/>
    </row>
    <row r="124" spans="1:7" x14ac:dyDescent="0.25">
      <c r="A124" s="12" t="s">
        <v>1331</v>
      </c>
      <c r="B124" s="30" t="s">
        <v>1332</v>
      </c>
      <c r="C124" s="30" t="s">
        <v>1301</v>
      </c>
      <c r="D124" s="13">
        <v>825</v>
      </c>
      <c r="E124" s="14">
        <v>25.47</v>
      </c>
      <c r="F124" s="15">
        <v>2.8999999999999998E-3</v>
      </c>
      <c r="G124" s="15"/>
    </row>
    <row r="125" spans="1:7" x14ac:dyDescent="0.25">
      <c r="A125" s="12" t="s">
        <v>1392</v>
      </c>
      <c r="B125" s="30" t="s">
        <v>1393</v>
      </c>
      <c r="C125" s="30" t="s">
        <v>1210</v>
      </c>
      <c r="D125" s="13">
        <v>1909</v>
      </c>
      <c r="E125" s="14">
        <v>25.27</v>
      </c>
      <c r="F125" s="15">
        <v>2.8999999999999998E-3</v>
      </c>
      <c r="G125" s="15"/>
    </row>
    <row r="126" spans="1:7" x14ac:dyDescent="0.25">
      <c r="A126" s="12" t="s">
        <v>1223</v>
      </c>
      <c r="B126" s="30" t="s">
        <v>1224</v>
      </c>
      <c r="C126" s="30" t="s">
        <v>1196</v>
      </c>
      <c r="D126" s="13">
        <v>5281</v>
      </c>
      <c r="E126" s="14">
        <v>25.25</v>
      </c>
      <c r="F126" s="15">
        <v>2.8999999999999998E-3</v>
      </c>
      <c r="G126" s="15"/>
    </row>
    <row r="127" spans="1:7" x14ac:dyDescent="0.25">
      <c r="A127" s="12" t="s">
        <v>1460</v>
      </c>
      <c r="B127" s="30" t="s">
        <v>1461</v>
      </c>
      <c r="C127" s="30" t="s">
        <v>1462</v>
      </c>
      <c r="D127" s="13">
        <v>451</v>
      </c>
      <c r="E127" s="14">
        <v>25.18</v>
      </c>
      <c r="F127" s="15">
        <v>2.8999999999999998E-3</v>
      </c>
      <c r="G127" s="15"/>
    </row>
    <row r="128" spans="1:7" x14ac:dyDescent="0.25">
      <c r="A128" s="12" t="s">
        <v>1515</v>
      </c>
      <c r="B128" s="30" t="s">
        <v>1516</v>
      </c>
      <c r="C128" s="30" t="s">
        <v>1196</v>
      </c>
      <c r="D128" s="13">
        <v>384</v>
      </c>
      <c r="E128" s="14">
        <v>25.04</v>
      </c>
      <c r="F128" s="15">
        <v>2.8999999999999998E-3</v>
      </c>
      <c r="G128" s="15"/>
    </row>
    <row r="129" spans="1:7" x14ac:dyDescent="0.25">
      <c r="A129" s="12" t="s">
        <v>2092</v>
      </c>
      <c r="B129" s="30" t="s">
        <v>2093</v>
      </c>
      <c r="C129" s="30" t="s">
        <v>1164</v>
      </c>
      <c r="D129" s="13">
        <v>5871</v>
      </c>
      <c r="E129" s="14">
        <v>25.04</v>
      </c>
      <c r="F129" s="15">
        <v>2.8999999999999998E-3</v>
      </c>
      <c r="G129" s="15"/>
    </row>
    <row r="130" spans="1:7" x14ac:dyDescent="0.25">
      <c r="A130" s="12" t="s">
        <v>1342</v>
      </c>
      <c r="B130" s="30" t="s">
        <v>1343</v>
      </c>
      <c r="C130" s="30" t="s">
        <v>1178</v>
      </c>
      <c r="D130" s="13">
        <v>13411</v>
      </c>
      <c r="E130" s="14">
        <v>24.93</v>
      </c>
      <c r="F130" s="15">
        <v>2.8E-3</v>
      </c>
      <c r="G130" s="15"/>
    </row>
    <row r="131" spans="1:7" x14ac:dyDescent="0.25">
      <c r="A131" s="12" t="s">
        <v>1327</v>
      </c>
      <c r="B131" s="30" t="s">
        <v>1328</v>
      </c>
      <c r="C131" s="30" t="s">
        <v>1213</v>
      </c>
      <c r="D131" s="13">
        <v>6341</v>
      </c>
      <c r="E131" s="14">
        <v>24.71</v>
      </c>
      <c r="F131" s="15">
        <v>2.8E-3</v>
      </c>
      <c r="G131" s="15"/>
    </row>
    <row r="132" spans="1:7" x14ac:dyDescent="0.25">
      <c r="A132" s="12" t="s">
        <v>1483</v>
      </c>
      <c r="B132" s="30" t="s">
        <v>1484</v>
      </c>
      <c r="C132" s="30" t="s">
        <v>1227</v>
      </c>
      <c r="D132" s="13">
        <v>2206</v>
      </c>
      <c r="E132" s="14">
        <v>24.71</v>
      </c>
      <c r="F132" s="15">
        <v>2.8E-3</v>
      </c>
      <c r="G132" s="15"/>
    </row>
    <row r="133" spans="1:7" x14ac:dyDescent="0.25">
      <c r="A133" s="12" t="s">
        <v>2094</v>
      </c>
      <c r="B133" s="30" t="s">
        <v>2095</v>
      </c>
      <c r="C133" s="30" t="s">
        <v>1235</v>
      </c>
      <c r="D133" s="13">
        <v>5742</v>
      </c>
      <c r="E133" s="14">
        <v>24.71</v>
      </c>
      <c r="F133" s="15">
        <v>2.8E-3</v>
      </c>
      <c r="G133" s="15"/>
    </row>
    <row r="134" spans="1:7" x14ac:dyDescent="0.25">
      <c r="A134" s="12" t="s">
        <v>1471</v>
      </c>
      <c r="B134" s="30" t="s">
        <v>1472</v>
      </c>
      <c r="C134" s="30" t="s">
        <v>1227</v>
      </c>
      <c r="D134" s="13">
        <v>6451</v>
      </c>
      <c r="E134" s="14">
        <v>24.6</v>
      </c>
      <c r="F134" s="15">
        <v>2.8E-3</v>
      </c>
      <c r="G134" s="15"/>
    </row>
    <row r="135" spans="1:7" x14ac:dyDescent="0.25">
      <c r="A135" s="12" t="s">
        <v>2096</v>
      </c>
      <c r="B135" s="30" t="s">
        <v>2097</v>
      </c>
      <c r="C135" s="30" t="s">
        <v>1429</v>
      </c>
      <c r="D135" s="13">
        <v>1544</v>
      </c>
      <c r="E135" s="14">
        <v>24.43</v>
      </c>
      <c r="F135" s="15">
        <v>2.8E-3</v>
      </c>
      <c r="G135" s="15"/>
    </row>
    <row r="136" spans="1:7" x14ac:dyDescent="0.25">
      <c r="A136" s="12" t="s">
        <v>1503</v>
      </c>
      <c r="B136" s="30" t="s">
        <v>1504</v>
      </c>
      <c r="C136" s="30" t="s">
        <v>1307</v>
      </c>
      <c r="D136" s="13">
        <v>377</v>
      </c>
      <c r="E136" s="14">
        <v>23.95</v>
      </c>
      <c r="F136" s="15">
        <v>2.7000000000000001E-3</v>
      </c>
      <c r="G136" s="15"/>
    </row>
    <row r="137" spans="1:7" x14ac:dyDescent="0.25">
      <c r="A137" s="12" t="s">
        <v>2098</v>
      </c>
      <c r="B137" s="30" t="s">
        <v>2099</v>
      </c>
      <c r="C137" s="30" t="s">
        <v>1337</v>
      </c>
      <c r="D137" s="13">
        <v>649</v>
      </c>
      <c r="E137" s="14">
        <v>23.91</v>
      </c>
      <c r="F137" s="15">
        <v>2.7000000000000001E-3</v>
      </c>
      <c r="G137" s="15"/>
    </row>
    <row r="138" spans="1:7" x14ac:dyDescent="0.25">
      <c r="A138" s="12" t="s">
        <v>1407</v>
      </c>
      <c r="B138" s="30" t="s">
        <v>1408</v>
      </c>
      <c r="C138" s="30" t="s">
        <v>1368</v>
      </c>
      <c r="D138" s="13">
        <v>1687</v>
      </c>
      <c r="E138" s="14">
        <v>23.64</v>
      </c>
      <c r="F138" s="15">
        <v>2.7000000000000001E-3</v>
      </c>
      <c r="G138" s="15"/>
    </row>
    <row r="139" spans="1:7" x14ac:dyDescent="0.25">
      <c r="A139" s="12" t="s">
        <v>1268</v>
      </c>
      <c r="B139" s="30" t="s">
        <v>1269</v>
      </c>
      <c r="C139" s="30" t="s">
        <v>1186</v>
      </c>
      <c r="D139" s="13">
        <v>10611</v>
      </c>
      <c r="E139" s="14">
        <v>23.55</v>
      </c>
      <c r="F139" s="15">
        <v>2.7000000000000001E-3</v>
      </c>
      <c r="G139" s="15"/>
    </row>
    <row r="140" spans="1:7" x14ac:dyDescent="0.25">
      <c r="A140" s="12" t="s">
        <v>1434</v>
      </c>
      <c r="B140" s="30" t="s">
        <v>1435</v>
      </c>
      <c r="C140" s="30" t="s">
        <v>1202</v>
      </c>
      <c r="D140" s="13">
        <v>13468</v>
      </c>
      <c r="E140" s="14">
        <v>23.33</v>
      </c>
      <c r="F140" s="15">
        <v>2.7000000000000001E-3</v>
      </c>
      <c r="G140" s="15"/>
    </row>
    <row r="141" spans="1:7" x14ac:dyDescent="0.25">
      <c r="A141" s="12" t="s">
        <v>2100</v>
      </c>
      <c r="B141" s="30" t="s">
        <v>2101</v>
      </c>
      <c r="C141" s="30" t="s">
        <v>1286</v>
      </c>
      <c r="D141" s="13">
        <v>1800</v>
      </c>
      <c r="E141" s="14">
        <v>23.05</v>
      </c>
      <c r="F141" s="15">
        <v>2.5999999999999999E-3</v>
      </c>
      <c r="G141" s="15"/>
    </row>
    <row r="142" spans="1:7" x14ac:dyDescent="0.25">
      <c r="A142" s="12" t="s">
        <v>1757</v>
      </c>
      <c r="B142" s="30" t="s">
        <v>1758</v>
      </c>
      <c r="C142" s="30" t="s">
        <v>1319</v>
      </c>
      <c r="D142" s="13">
        <v>442</v>
      </c>
      <c r="E142" s="14">
        <v>22.98</v>
      </c>
      <c r="F142" s="15">
        <v>2.5999999999999999E-3</v>
      </c>
      <c r="G142" s="15"/>
    </row>
    <row r="143" spans="1:7" x14ac:dyDescent="0.25">
      <c r="A143" s="12" t="s">
        <v>2102</v>
      </c>
      <c r="B143" s="30" t="s">
        <v>2103</v>
      </c>
      <c r="C143" s="30" t="s">
        <v>1213</v>
      </c>
      <c r="D143" s="13">
        <v>1364</v>
      </c>
      <c r="E143" s="14">
        <v>22.77</v>
      </c>
      <c r="F143" s="15">
        <v>2.5999999999999999E-3</v>
      </c>
      <c r="G143" s="15"/>
    </row>
    <row r="144" spans="1:7" x14ac:dyDescent="0.25">
      <c r="A144" s="12" t="s">
        <v>1366</v>
      </c>
      <c r="B144" s="30" t="s">
        <v>1367</v>
      </c>
      <c r="C144" s="30" t="s">
        <v>1368</v>
      </c>
      <c r="D144" s="13">
        <v>3946</v>
      </c>
      <c r="E144" s="14">
        <v>22.75</v>
      </c>
      <c r="F144" s="15">
        <v>2.5999999999999999E-3</v>
      </c>
      <c r="G144" s="15"/>
    </row>
    <row r="145" spans="1:7" x14ac:dyDescent="0.25">
      <c r="A145" s="12" t="s">
        <v>1446</v>
      </c>
      <c r="B145" s="30" t="s">
        <v>1447</v>
      </c>
      <c r="C145" s="30" t="s">
        <v>1227</v>
      </c>
      <c r="D145" s="13">
        <v>87</v>
      </c>
      <c r="E145" s="14">
        <v>22.54</v>
      </c>
      <c r="F145" s="15">
        <v>2.5999999999999999E-3</v>
      </c>
      <c r="G145" s="15"/>
    </row>
    <row r="146" spans="1:7" x14ac:dyDescent="0.25">
      <c r="A146" s="12" t="s">
        <v>2049</v>
      </c>
      <c r="B146" s="30" t="s">
        <v>2050</v>
      </c>
      <c r="C146" s="30" t="s">
        <v>1230</v>
      </c>
      <c r="D146" s="13">
        <v>486</v>
      </c>
      <c r="E146" s="14">
        <v>22.46</v>
      </c>
      <c r="F146" s="15">
        <v>2.5999999999999999E-3</v>
      </c>
      <c r="G146" s="15"/>
    </row>
    <row r="147" spans="1:7" x14ac:dyDescent="0.25">
      <c r="A147" s="12" t="s">
        <v>2104</v>
      </c>
      <c r="B147" s="30" t="s">
        <v>2105</v>
      </c>
      <c r="C147" s="30" t="s">
        <v>1202</v>
      </c>
      <c r="D147" s="13">
        <v>4666</v>
      </c>
      <c r="E147" s="14">
        <v>22.32</v>
      </c>
      <c r="F147" s="15">
        <v>2.5000000000000001E-3</v>
      </c>
      <c r="G147" s="15"/>
    </row>
    <row r="148" spans="1:7" x14ac:dyDescent="0.25">
      <c r="A148" s="12" t="s">
        <v>1479</v>
      </c>
      <c r="B148" s="30" t="s">
        <v>1480</v>
      </c>
      <c r="C148" s="30" t="s">
        <v>1307</v>
      </c>
      <c r="D148" s="13">
        <v>2968</v>
      </c>
      <c r="E148" s="14">
        <v>22.27</v>
      </c>
      <c r="F148" s="15">
        <v>2.5000000000000001E-3</v>
      </c>
      <c r="G148" s="15"/>
    </row>
    <row r="149" spans="1:7" x14ac:dyDescent="0.25">
      <c r="A149" s="12" t="s">
        <v>2106</v>
      </c>
      <c r="B149" s="30" t="s">
        <v>2107</v>
      </c>
      <c r="C149" s="30" t="s">
        <v>1227</v>
      </c>
      <c r="D149" s="13">
        <v>1135</v>
      </c>
      <c r="E149" s="14">
        <v>22.21</v>
      </c>
      <c r="F149" s="15">
        <v>2.5000000000000001E-3</v>
      </c>
      <c r="G149" s="15"/>
    </row>
    <row r="150" spans="1:7" x14ac:dyDescent="0.25">
      <c r="A150" s="12" t="s">
        <v>1284</v>
      </c>
      <c r="B150" s="30" t="s">
        <v>1285</v>
      </c>
      <c r="C150" s="30" t="s">
        <v>1286</v>
      </c>
      <c r="D150" s="13">
        <v>1215</v>
      </c>
      <c r="E150" s="14">
        <v>21.97</v>
      </c>
      <c r="F150" s="15">
        <v>2.5000000000000001E-3</v>
      </c>
      <c r="G150" s="15"/>
    </row>
    <row r="151" spans="1:7" x14ac:dyDescent="0.25">
      <c r="A151" s="12" t="s">
        <v>1335</v>
      </c>
      <c r="B151" s="30" t="s">
        <v>1336</v>
      </c>
      <c r="C151" s="30" t="s">
        <v>1337</v>
      </c>
      <c r="D151" s="13">
        <v>3271</v>
      </c>
      <c r="E151" s="14">
        <v>21.56</v>
      </c>
      <c r="F151" s="15">
        <v>2.5000000000000001E-3</v>
      </c>
      <c r="G151" s="15"/>
    </row>
    <row r="152" spans="1:7" x14ac:dyDescent="0.25">
      <c r="A152" s="12" t="s">
        <v>2108</v>
      </c>
      <c r="B152" s="30" t="s">
        <v>2109</v>
      </c>
      <c r="C152" s="30" t="s">
        <v>1310</v>
      </c>
      <c r="D152" s="13">
        <v>1758</v>
      </c>
      <c r="E152" s="14">
        <v>21.43</v>
      </c>
      <c r="F152" s="15">
        <v>2.3999999999999998E-3</v>
      </c>
      <c r="G152" s="15"/>
    </row>
    <row r="153" spans="1:7" x14ac:dyDescent="0.25">
      <c r="A153" s="12" t="s">
        <v>1261</v>
      </c>
      <c r="B153" s="30" t="s">
        <v>1262</v>
      </c>
      <c r="C153" s="30" t="s">
        <v>1263</v>
      </c>
      <c r="D153" s="13">
        <v>2093</v>
      </c>
      <c r="E153" s="14">
        <v>21.31</v>
      </c>
      <c r="F153" s="15">
        <v>2.3999999999999998E-3</v>
      </c>
      <c r="G153" s="15"/>
    </row>
    <row r="154" spans="1:7" x14ac:dyDescent="0.25">
      <c r="A154" s="12" t="s">
        <v>1788</v>
      </c>
      <c r="B154" s="30" t="s">
        <v>1789</v>
      </c>
      <c r="C154" s="30" t="s">
        <v>1301</v>
      </c>
      <c r="D154" s="13">
        <v>560</v>
      </c>
      <c r="E154" s="14">
        <v>21.24</v>
      </c>
      <c r="F154" s="15">
        <v>2.3999999999999998E-3</v>
      </c>
      <c r="G154" s="15"/>
    </row>
    <row r="155" spans="1:7" x14ac:dyDescent="0.25">
      <c r="A155" s="12" t="s">
        <v>1176</v>
      </c>
      <c r="B155" s="30" t="s">
        <v>1177</v>
      </c>
      <c r="C155" s="30" t="s">
        <v>1178</v>
      </c>
      <c r="D155" s="13">
        <v>701</v>
      </c>
      <c r="E155" s="14">
        <v>21.03</v>
      </c>
      <c r="F155" s="15">
        <v>2.3999999999999998E-3</v>
      </c>
      <c r="G155" s="15"/>
    </row>
    <row r="156" spans="1:7" x14ac:dyDescent="0.25">
      <c r="A156" s="12" t="s">
        <v>2110</v>
      </c>
      <c r="B156" s="30" t="s">
        <v>2111</v>
      </c>
      <c r="C156" s="30" t="s">
        <v>1310</v>
      </c>
      <c r="D156" s="13">
        <v>667</v>
      </c>
      <c r="E156" s="14">
        <v>20.89</v>
      </c>
      <c r="F156" s="15">
        <v>2.3999999999999998E-3</v>
      </c>
      <c r="G156" s="15"/>
    </row>
    <row r="157" spans="1:7" x14ac:dyDescent="0.25">
      <c r="A157" s="12" t="s">
        <v>2016</v>
      </c>
      <c r="B157" s="30" t="s">
        <v>2017</v>
      </c>
      <c r="C157" s="30" t="s">
        <v>1326</v>
      </c>
      <c r="D157" s="13">
        <v>1808</v>
      </c>
      <c r="E157" s="14">
        <v>20.329999999999998</v>
      </c>
      <c r="F157" s="15">
        <v>2.3E-3</v>
      </c>
      <c r="G157" s="15"/>
    </row>
    <row r="158" spans="1:7" x14ac:dyDescent="0.25">
      <c r="A158" s="12" t="s">
        <v>1509</v>
      </c>
      <c r="B158" s="30" t="s">
        <v>1510</v>
      </c>
      <c r="C158" s="30" t="s">
        <v>1442</v>
      </c>
      <c r="D158" s="13">
        <v>1932</v>
      </c>
      <c r="E158" s="14">
        <v>20.28</v>
      </c>
      <c r="F158" s="15">
        <v>2.3E-3</v>
      </c>
      <c r="G158" s="15"/>
    </row>
    <row r="159" spans="1:7" x14ac:dyDescent="0.25">
      <c r="A159" s="12" t="s">
        <v>1362</v>
      </c>
      <c r="B159" s="30" t="s">
        <v>1363</v>
      </c>
      <c r="C159" s="30" t="s">
        <v>1183</v>
      </c>
      <c r="D159" s="13">
        <v>13747</v>
      </c>
      <c r="E159" s="14">
        <v>20.2</v>
      </c>
      <c r="F159" s="15">
        <v>2.3E-3</v>
      </c>
      <c r="G159" s="15"/>
    </row>
    <row r="160" spans="1:7" x14ac:dyDescent="0.25">
      <c r="A160" s="12" t="s">
        <v>1786</v>
      </c>
      <c r="B160" s="30" t="s">
        <v>1787</v>
      </c>
      <c r="C160" s="30" t="s">
        <v>1310</v>
      </c>
      <c r="D160" s="13">
        <v>2915</v>
      </c>
      <c r="E160" s="14">
        <v>20.12</v>
      </c>
      <c r="F160" s="15">
        <v>2.3E-3</v>
      </c>
      <c r="G160" s="15"/>
    </row>
    <row r="161" spans="1:7" x14ac:dyDescent="0.25">
      <c r="A161" s="12" t="s">
        <v>2112</v>
      </c>
      <c r="B161" s="30" t="s">
        <v>2113</v>
      </c>
      <c r="C161" s="30" t="s">
        <v>1170</v>
      </c>
      <c r="D161" s="13">
        <v>626</v>
      </c>
      <c r="E161" s="14">
        <v>19.91</v>
      </c>
      <c r="F161" s="15">
        <v>2.3E-3</v>
      </c>
      <c r="G161" s="15"/>
    </row>
    <row r="162" spans="1:7" x14ac:dyDescent="0.25">
      <c r="A162" s="12" t="s">
        <v>1417</v>
      </c>
      <c r="B162" s="30" t="s">
        <v>1418</v>
      </c>
      <c r="C162" s="30" t="s">
        <v>1230</v>
      </c>
      <c r="D162" s="13">
        <v>513</v>
      </c>
      <c r="E162" s="14">
        <v>19.7</v>
      </c>
      <c r="F162" s="15">
        <v>2.2000000000000001E-3</v>
      </c>
      <c r="G162" s="15"/>
    </row>
    <row r="163" spans="1:7" x14ac:dyDescent="0.25">
      <c r="A163" s="12" t="s">
        <v>1467</v>
      </c>
      <c r="B163" s="30" t="s">
        <v>1468</v>
      </c>
      <c r="C163" s="30" t="s">
        <v>1202</v>
      </c>
      <c r="D163" s="13">
        <v>11515</v>
      </c>
      <c r="E163" s="14">
        <v>19.7</v>
      </c>
      <c r="F163" s="15">
        <v>2.3E-3</v>
      </c>
      <c r="G163" s="15"/>
    </row>
    <row r="164" spans="1:7" x14ac:dyDescent="0.25">
      <c r="A164" s="12" t="s">
        <v>2114</v>
      </c>
      <c r="B164" s="30" t="s">
        <v>2115</v>
      </c>
      <c r="C164" s="30" t="s">
        <v>1337</v>
      </c>
      <c r="D164" s="13">
        <v>350</v>
      </c>
      <c r="E164" s="14">
        <v>19.57</v>
      </c>
      <c r="F164" s="15">
        <v>2.2000000000000001E-3</v>
      </c>
      <c r="G164" s="15"/>
    </row>
    <row r="165" spans="1:7" x14ac:dyDescent="0.25">
      <c r="A165" s="12" t="s">
        <v>1396</v>
      </c>
      <c r="B165" s="30" t="s">
        <v>1397</v>
      </c>
      <c r="C165" s="30" t="s">
        <v>1227</v>
      </c>
      <c r="D165" s="13">
        <v>7288</v>
      </c>
      <c r="E165" s="14">
        <v>19.559999999999999</v>
      </c>
      <c r="F165" s="15">
        <v>2.2000000000000001E-3</v>
      </c>
      <c r="G165" s="15"/>
    </row>
    <row r="166" spans="1:7" x14ac:dyDescent="0.25">
      <c r="A166" s="12" t="s">
        <v>1505</v>
      </c>
      <c r="B166" s="30" t="s">
        <v>1506</v>
      </c>
      <c r="C166" s="30" t="s">
        <v>1337</v>
      </c>
      <c r="D166" s="13">
        <v>569</v>
      </c>
      <c r="E166" s="14">
        <v>19.45</v>
      </c>
      <c r="F166" s="15">
        <v>2.2000000000000001E-3</v>
      </c>
      <c r="G166" s="15"/>
    </row>
    <row r="167" spans="1:7" x14ac:dyDescent="0.25">
      <c r="A167" s="12" t="s">
        <v>1208</v>
      </c>
      <c r="B167" s="30" t="s">
        <v>1209</v>
      </c>
      <c r="C167" s="30" t="s">
        <v>1210</v>
      </c>
      <c r="D167" s="13">
        <v>2410</v>
      </c>
      <c r="E167" s="14">
        <v>19.34</v>
      </c>
      <c r="F167" s="15">
        <v>2.2000000000000001E-3</v>
      </c>
      <c r="G167" s="15"/>
    </row>
    <row r="168" spans="1:7" x14ac:dyDescent="0.25">
      <c r="A168" s="12" t="s">
        <v>1765</v>
      </c>
      <c r="B168" s="30" t="s">
        <v>1766</v>
      </c>
      <c r="C168" s="30" t="s">
        <v>1278</v>
      </c>
      <c r="D168" s="13">
        <v>1359</v>
      </c>
      <c r="E168" s="14">
        <v>18.809999999999999</v>
      </c>
      <c r="F168" s="15">
        <v>2.0999999999999999E-3</v>
      </c>
      <c r="G168" s="15"/>
    </row>
    <row r="169" spans="1:7" x14ac:dyDescent="0.25">
      <c r="A169" s="12" t="s">
        <v>1499</v>
      </c>
      <c r="B169" s="30" t="s">
        <v>1500</v>
      </c>
      <c r="C169" s="30" t="s">
        <v>1196</v>
      </c>
      <c r="D169" s="13">
        <v>343</v>
      </c>
      <c r="E169" s="14">
        <v>18.690000000000001</v>
      </c>
      <c r="F169" s="15">
        <v>2.0999999999999999E-3</v>
      </c>
      <c r="G169" s="15"/>
    </row>
    <row r="170" spans="1:7" x14ac:dyDescent="0.25">
      <c r="A170" s="12" t="s">
        <v>1184</v>
      </c>
      <c r="B170" s="30" t="s">
        <v>1185</v>
      </c>
      <c r="C170" s="30" t="s">
        <v>1186</v>
      </c>
      <c r="D170" s="13">
        <v>127786</v>
      </c>
      <c r="E170" s="14">
        <v>18.34</v>
      </c>
      <c r="F170" s="15">
        <v>2.0999999999999999E-3</v>
      </c>
      <c r="G170" s="15"/>
    </row>
    <row r="171" spans="1:7" x14ac:dyDescent="0.25">
      <c r="A171" s="12" t="s">
        <v>1941</v>
      </c>
      <c r="B171" s="30" t="s">
        <v>1942</v>
      </c>
      <c r="C171" s="30" t="s">
        <v>1326</v>
      </c>
      <c r="D171" s="13">
        <v>763</v>
      </c>
      <c r="E171" s="14">
        <v>18.07</v>
      </c>
      <c r="F171" s="15">
        <v>2.0999999999999999E-3</v>
      </c>
      <c r="G171" s="15"/>
    </row>
    <row r="172" spans="1:7" x14ac:dyDescent="0.25">
      <c r="A172" s="12" t="s">
        <v>1231</v>
      </c>
      <c r="B172" s="30" t="s">
        <v>1232</v>
      </c>
      <c r="C172" s="30" t="s">
        <v>1183</v>
      </c>
      <c r="D172" s="13">
        <v>3574</v>
      </c>
      <c r="E172" s="14">
        <v>17.95</v>
      </c>
      <c r="F172" s="15">
        <v>2.0999999999999999E-3</v>
      </c>
      <c r="G172" s="15"/>
    </row>
    <row r="173" spans="1:7" x14ac:dyDescent="0.25">
      <c r="A173" s="12" t="s">
        <v>2116</v>
      </c>
      <c r="B173" s="30" t="s">
        <v>2117</v>
      </c>
      <c r="C173" s="30" t="s">
        <v>1310</v>
      </c>
      <c r="D173" s="13">
        <v>27563</v>
      </c>
      <c r="E173" s="14">
        <v>17.93</v>
      </c>
      <c r="F173" s="15">
        <v>2E-3</v>
      </c>
      <c r="G173" s="15"/>
    </row>
    <row r="174" spans="1:7" x14ac:dyDescent="0.25">
      <c r="A174" s="12" t="s">
        <v>1289</v>
      </c>
      <c r="B174" s="30" t="s">
        <v>1290</v>
      </c>
      <c r="C174" s="30" t="s">
        <v>1202</v>
      </c>
      <c r="D174" s="13">
        <v>1954</v>
      </c>
      <c r="E174" s="14">
        <v>17.899999999999999</v>
      </c>
      <c r="F174" s="15">
        <v>2E-3</v>
      </c>
      <c r="G174" s="15"/>
    </row>
    <row r="175" spans="1:7" x14ac:dyDescent="0.25">
      <c r="A175" s="12" t="s">
        <v>2118</v>
      </c>
      <c r="B175" s="30" t="s">
        <v>2119</v>
      </c>
      <c r="C175" s="30" t="s">
        <v>1326</v>
      </c>
      <c r="D175" s="13">
        <v>381</v>
      </c>
      <c r="E175" s="14">
        <v>17.88</v>
      </c>
      <c r="F175" s="15">
        <v>2E-3</v>
      </c>
      <c r="G175" s="15"/>
    </row>
    <row r="176" spans="1:7" x14ac:dyDescent="0.25">
      <c r="A176" s="12" t="s">
        <v>1421</v>
      </c>
      <c r="B176" s="30" t="s">
        <v>1422</v>
      </c>
      <c r="C176" s="30" t="s">
        <v>1202</v>
      </c>
      <c r="D176" s="13">
        <v>1509</v>
      </c>
      <c r="E176" s="14">
        <v>17.87</v>
      </c>
      <c r="F176" s="15">
        <v>2E-3</v>
      </c>
      <c r="G176" s="15"/>
    </row>
    <row r="177" spans="1:7" x14ac:dyDescent="0.25">
      <c r="A177" s="12" t="s">
        <v>1274</v>
      </c>
      <c r="B177" s="30" t="s">
        <v>1275</v>
      </c>
      <c r="C177" s="30" t="s">
        <v>1227</v>
      </c>
      <c r="D177" s="13">
        <v>477</v>
      </c>
      <c r="E177" s="14">
        <v>17.510000000000002</v>
      </c>
      <c r="F177" s="15">
        <v>2E-3</v>
      </c>
      <c r="G177" s="15"/>
    </row>
    <row r="178" spans="1:7" x14ac:dyDescent="0.25">
      <c r="A178" s="12" t="s">
        <v>1228</v>
      </c>
      <c r="B178" s="30" t="s">
        <v>1229</v>
      </c>
      <c r="C178" s="30" t="s">
        <v>1230</v>
      </c>
      <c r="D178" s="13">
        <v>872</v>
      </c>
      <c r="E178" s="14">
        <v>17.45</v>
      </c>
      <c r="F178" s="15">
        <v>2E-3</v>
      </c>
      <c r="G178" s="15"/>
    </row>
    <row r="179" spans="1:7" x14ac:dyDescent="0.25">
      <c r="A179" s="12" t="s">
        <v>1233</v>
      </c>
      <c r="B179" s="30" t="s">
        <v>1234</v>
      </c>
      <c r="C179" s="30" t="s">
        <v>1235</v>
      </c>
      <c r="D179" s="13">
        <v>10093</v>
      </c>
      <c r="E179" s="14">
        <v>17.420000000000002</v>
      </c>
      <c r="F179" s="15">
        <v>2E-3</v>
      </c>
      <c r="G179" s="15"/>
    </row>
    <row r="180" spans="1:7" x14ac:dyDescent="0.25">
      <c r="A180" s="12" t="s">
        <v>1171</v>
      </c>
      <c r="B180" s="30" t="s">
        <v>1172</v>
      </c>
      <c r="C180" s="30" t="s">
        <v>1161</v>
      </c>
      <c r="D180" s="13">
        <v>6970</v>
      </c>
      <c r="E180" s="14">
        <v>17.260000000000002</v>
      </c>
      <c r="F180" s="15">
        <v>2E-3</v>
      </c>
      <c r="G180" s="15"/>
    </row>
    <row r="181" spans="1:7" x14ac:dyDescent="0.25">
      <c r="A181" s="12" t="s">
        <v>2120</v>
      </c>
      <c r="B181" s="30" t="s">
        <v>2121</v>
      </c>
      <c r="C181" s="30" t="s">
        <v>1326</v>
      </c>
      <c r="D181" s="13">
        <v>506</v>
      </c>
      <c r="E181" s="14">
        <v>17.14</v>
      </c>
      <c r="F181" s="15">
        <v>2E-3</v>
      </c>
      <c r="G181" s="15"/>
    </row>
    <row r="182" spans="1:7" x14ac:dyDescent="0.25">
      <c r="A182" s="12" t="s">
        <v>2122</v>
      </c>
      <c r="B182" s="30" t="s">
        <v>2123</v>
      </c>
      <c r="C182" s="30" t="s">
        <v>1337</v>
      </c>
      <c r="D182" s="13">
        <v>260</v>
      </c>
      <c r="E182" s="14">
        <v>16.72</v>
      </c>
      <c r="F182" s="15">
        <v>1.9E-3</v>
      </c>
      <c r="G182" s="15"/>
    </row>
    <row r="183" spans="1:7" x14ac:dyDescent="0.25">
      <c r="A183" s="12" t="s">
        <v>1763</v>
      </c>
      <c r="B183" s="30" t="s">
        <v>1764</v>
      </c>
      <c r="C183" s="30" t="s">
        <v>1375</v>
      </c>
      <c r="D183" s="13">
        <v>1417</v>
      </c>
      <c r="E183" s="14">
        <v>16.5</v>
      </c>
      <c r="F183" s="15">
        <v>1.9E-3</v>
      </c>
      <c r="G183" s="15"/>
    </row>
    <row r="184" spans="1:7" x14ac:dyDescent="0.25">
      <c r="A184" s="12" t="s">
        <v>1413</v>
      </c>
      <c r="B184" s="30" t="s">
        <v>1414</v>
      </c>
      <c r="C184" s="30" t="s">
        <v>1235</v>
      </c>
      <c r="D184" s="13">
        <v>2824</v>
      </c>
      <c r="E184" s="14">
        <v>16.420000000000002</v>
      </c>
      <c r="F184" s="15">
        <v>1.9E-3</v>
      </c>
      <c r="G184" s="15"/>
    </row>
    <row r="185" spans="1:7" x14ac:dyDescent="0.25">
      <c r="A185" s="12" t="s">
        <v>1250</v>
      </c>
      <c r="B185" s="30" t="s">
        <v>1251</v>
      </c>
      <c r="C185" s="30" t="s">
        <v>1252</v>
      </c>
      <c r="D185" s="13">
        <v>544</v>
      </c>
      <c r="E185" s="14">
        <v>16.23</v>
      </c>
      <c r="F185" s="15">
        <v>1.9E-3</v>
      </c>
      <c r="G185" s="15"/>
    </row>
    <row r="186" spans="1:7" x14ac:dyDescent="0.25">
      <c r="A186" s="12" t="s">
        <v>2124</v>
      </c>
      <c r="B186" s="30" t="s">
        <v>2125</v>
      </c>
      <c r="C186" s="30" t="s">
        <v>1202</v>
      </c>
      <c r="D186" s="13">
        <v>396</v>
      </c>
      <c r="E186" s="14">
        <v>16.22</v>
      </c>
      <c r="F186" s="15">
        <v>1.9E-3</v>
      </c>
      <c r="G186" s="15"/>
    </row>
    <row r="187" spans="1:7" x14ac:dyDescent="0.25">
      <c r="A187" s="12" t="s">
        <v>1998</v>
      </c>
      <c r="B187" s="30" t="s">
        <v>1999</v>
      </c>
      <c r="C187" s="30" t="s">
        <v>1375</v>
      </c>
      <c r="D187" s="13">
        <v>3223</v>
      </c>
      <c r="E187" s="14">
        <v>16.11</v>
      </c>
      <c r="F187" s="15">
        <v>1.8E-3</v>
      </c>
      <c r="G187" s="15"/>
    </row>
    <row r="188" spans="1:7" x14ac:dyDescent="0.25">
      <c r="A188" s="12" t="s">
        <v>1302</v>
      </c>
      <c r="B188" s="30" t="s">
        <v>1303</v>
      </c>
      <c r="C188" s="30" t="s">
        <v>1304</v>
      </c>
      <c r="D188" s="13">
        <v>535</v>
      </c>
      <c r="E188" s="14">
        <v>15.84</v>
      </c>
      <c r="F188" s="15">
        <v>1.8E-3</v>
      </c>
      <c r="G188" s="15"/>
    </row>
    <row r="189" spans="1:7" x14ac:dyDescent="0.25">
      <c r="A189" s="12" t="s">
        <v>1779</v>
      </c>
      <c r="B189" s="30" t="s">
        <v>1780</v>
      </c>
      <c r="C189" s="30" t="s">
        <v>1781</v>
      </c>
      <c r="D189" s="13">
        <v>46</v>
      </c>
      <c r="E189" s="14">
        <v>15.83</v>
      </c>
      <c r="F189" s="15">
        <v>1.8E-3</v>
      </c>
      <c r="G189" s="15"/>
    </row>
    <row r="190" spans="1:7" x14ac:dyDescent="0.25">
      <c r="A190" s="12" t="s">
        <v>1311</v>
      </c>
      <c r="B190" s="30" t="s">
        <v>1312</v>
      </c>
      <c r="C190" s="30" t="s">
        <v>1278</v>
      </c>
      <c r="D190" s="13">
        <v>1054</v>
      </c>
      <c r="E190" s="14">
        <v>15.69</v>
      </c>
      <c r="F190" s="15">
        <v>1.8E-3</v>
      </c>
      <c r="G190" s="15"/>
    </row>
    <row r="191" spans="1:7" x14ac:dyDescent="0.25">
      <c r="A191" s="12" t="s">
        <v>1924</v>
      </c>
      <c r="B191" s="30" t="s">
        <v>1925</v>
      </c>
      <c r="C191" s="30" t="s">
        <v>1227</v>
      </c>
      <c r="D191" s="13">
        <v>715</v>
      </c>
      <c r="E191" s="14">
        <v>15.55</v>
      </c>
      <c r="F191" s="15">
        <v>1.8E-3</v>
      </c>
      <c r="G191" s="15"/>
    </row>
    <row r="192" spans="1:7" x14ac:dyDescent="0.25">
      <c r="A192" s="12" t="s">
        <v>1364</v>
      </c>
      <c r="B192" s="30" t="s">
        <v>1365</v>
      </c>
      <c r="C192" s="30" t="s">
        <v>1263</v>
      </c>
      <c r="D192" s="13">
        <v>2751</v>
      </c>
      <c r="E192" s="14">
        <v>15.41</v>
      </c>
      <c r="F192" s="15">
        <v>1.8E-3</v>
      </c>
      <c r="G192" s="15"/>
    </row>
    <row r="193" spans="1:7" x14ac:dyDescent="0.25">
      <c r="A193" s="12" t="s">
        <v>2126</v>
      </c>
      <c r="B193" s="30" t="s">
        <v>2127</v>
      </c>
      <c r="C193" s="30" t="s">
        <v>1368</v>
      </c>
      <c r="D193" s="13">
        <v>4030</v>
      </c>
      <c r="E193" s="14">
        <v>15.18</v>
      </c>
      <c r="F193" s="15">
        <v>1.6999999999999999E-3</v>
      </c>
      <c r="G193" s="15"/>
    </row>
    <row r="194" spans="1:7" x14ac:dyDescent="0.25">
      <c r="A194" s="12" t="s">
        <v>1305</v>
      </c>
      <c r="B194" s="30" t="s">
        <v>1306</v>
      </c>
      <c r="C194" s="30" t="s">
        <v>1307</v>
      </c>
      <c r="D194" s="13">
        <v>603</v>
      </c>
      <c r="E194" s="14">
        <v>15.18</v>
      </c>
      <c r="F194" s="15">
        <v>1.6999999999999999E-3</v>
      </c>
      <c r="G194" s="15"/>
    </row>
    <row r="195" spans="1:7" x14ac:dyDescent="0.25">
      <c r="A195" s="12" t="s">
        <v>2128</v>
      </c>
      <c r="B195" s="30" t="s">
        <v>2129</v>
      </c>
      <c r="C195" s="30" t="s">
        <v>1227</v>
      </c>
      <c r="D195" s="13">
        <v>667</v>
      </c>
      <c r="E195" s="14">
        <v>15.01</v>
      </c>
      <c r="F195" s="15">
        <v>1.6999999999999999E-3</v>
      </c>
      <c r="G195" s="15"/>
    </row>
    <row r="196" spans="1:7" x14ac:dyDescent="0.25">
      <c r="A196" s="12" t="s">
        <v>1521</v>
      </c>
      <c r="B196" s="30" t="s">
        <v>1522</v>
      </c>
      <c r="C196" s="30" t="s">
        <v>1301</v>
      </c>
      <c r="D196" s="13">
        <v>291</v>
      </c>
      <c r="E196" s="14">
        <v>14.64</v>
      </c>
      <c r="F196" s="15">
        <v>1.6999999999999999E-3</v>
      </c>
      <c r="G196" s="15"/>
    </row>
    <row r="197" spans="1:7" x14ac:dyDescent="0.25">
      <c r="A197" s="12" t="s">
        <v>1497</v>
      </c>
      <c r="B197" s="30" t="s">
        <v>1498</v>
      </c>
      <c r="C197" s="30" t="s">
        <v>1337</v>
      </c>
      <c r="D197" s="13">
        <v>571</v>
      </c>
      <c r="E197" s="14">
        <v>14.46</v>
      </c>
      <c r="F197" s="15">
        <v>1.6999999999999999E-3</v>
      </c>
      <c r="G197" s="15"/>
    </row>
    <row r="198" spans="1:7" x14ac:dyDescent="0.25">
      <c r="A198" s="12" t="s">
        <v>1405</v>
      </c>
      <c r="B198" s="30" t="s">
        <v>1406</v>
      </c>
      <c r="C198" s="30" t="s">
        <v>1368</v>
      </c>
      <c r="D198" s="13">
        <v>958</v>
      </c>
      <c r="E198" s="14">
        <v>14.34</v>
      </c>
      <c r="F198" s="15">
        <v>1.6000000000000001E-3</v>
      </c>
      <c r="G198" s="15"/>
    </row>
    <row r="199" spans="1:7" x14ac:dyDescent="0.25">
      <c r="A199" s="12" t="s">
        <v>1452</v>
      </c>
      <c r="B199" s="30" t="s">
        <v>1453</v>
      </c>
      <c r="C199" s="30" t="s">
        <v>1263</v>
      </c>
      <c r="D199" s="13">
        <v>50</v>
      </c>
      <c r="E199" s="14">
        <v>14.28</v>
      </c>
      <c r="F199" s="15">
        <v>1.6000000000000001E-3</v>
      </c>
      <c r="G199" s="15"/>
    </row>
    <row r="200" spans="1:7" x14ac:dyDescent="0.25">
      <c r="A200" s="12" t="s">
        <v>2130</v>
      </c>
      <c r="B200" s="30" t="s">
        <v>2131</v>
      </c>
      <c r="C200" s="30" t="s">
        <v>1862</v>
      </c>
      <c r="D200" s="13">
        <v>36</v>
      </c>
      <c r="E200" s="14">
        <v>13.93</v>
      </c>
      <c r="F200" s="15">
        <v>1.6000000000000001E-3</v>
      </c>
      <c r="G200" s="15"/>
    </row>
    <row r="201" spans="1:7" x14ac:dyDescent="0.25">
      <c r="A201" s="12" t="s">
        <v>1489</v>
      </c>
      <c r="B201" s="30" t="s">
        <v>1490</v>
      </c>
      <c r="C201" s="30" t="s">
        <v>1170</v>
      </c>
      <c r="D201" s="13">
        <v>333</v>
      </c>
      <c r="E201" s="14">
        <v>13.79</v>
      </c>
      <c r="F201" s="15">
        <v>1.6000000000000001E-3</v>
      </c>
      <c r="G201" s="15"/>
    </row>
    <row r="202" spans="1:7" x14ac:dyDescent="0.25">
      <c r="A202" s="12" t="s">
        <v>1245</v>
      </c>
      <c r="B202" s="30" t="s">
        <v>1246</v>
      </c>
      <c r="C202" s="30" t="s">
        <v>1247</v>
      </c>
      <c r="D202" s="13">
        <v>5010</v>
      </c>
      <c r="E202" s="14">
        <v>13.72</v>
      </c>
      <c r="F202" s="15">
        <v>1.6000000000000001E-3</v>
      </c>
      <c r="G202" s="15"/>
    </row>
    <row r="203" spans="1:7" x14ac:dyDescent="0.25">
      <c r="A203" s="12" t="s">
        <v>2132</v>
      </c>
      <c r="B203" s="30" t="s">
        <v>2133</v>
      </c>
      <c r="C203" s="30" t="s">
        <v>1202</v>
      </c>
      <c r="D203" s="13">
        <v>163</v>
      </c>
      <c r="E203" s="14">
        <v>13.64</v>
      </c>
      <c r="F203" s="15">
        <v>1.6000000000000001E-3</v>
      </c>
      <c r="G203" s="15"/>
    </row>
    <row r="204" spans="1:7" x14ac:dyDescent="0.25">
      <c r="A204" s="12" t="s">
        <v>1299</v>
      </c>
      <c r="B204" s="30" t="s">
        <v>1300</v>
      </c>
      <c r="C204" s="30" t="s">
        <v>1301</v>
      </c>
      <c r="D204" s="13">
        <v>5450</v>
      </c>
      <c r="E204" s="14">
        <v>13.3</v>
      </c>
      <c r="F204" s="15">
        <v>1.5E-3</v>
      </c>
      <c r="G204" s="15"/>
    </row>
    <row r="205" spans="1:7" x14ac:dyDescent="0.25">
      <c r="A205" s="12" t="s">
        <v>2134</v>
      </c>
      <c r="B205" s="30" t="s">
        <v>2135</v>
      </c>
      <c r="C205" s="30" t="s">
        <v>1199</v>
      </c>
      <c r="D205" s="13">
        <v>4159</v>
      </c>
      <c r="E205" s="14">
        <v>13.19</v>
      </c>
      <c r="F205" s="15">
        <v>1.5E-3</v>
      </c>
      <c r="G205" s="15"/>
    </row>
    <row r="206" spans="1:7" x14ac:dyDescent="0.25">
      <c r="A206" s="12" t="s">
        <v>2136</v>
      </c>
      <c r="B206" s="30" t="s">
        <v>2137</v>
      </c>
      <c r="C206" s="30" t="s">
        <v>1227</v>
      </c>
      <c r="D206" s="13">
        <v>657</v>
      </c>
      <c r="E206" s="14">
        <v>13.14</v>
      </c>
      <c r="F206" s="15">
        <v>1.5E-3</v>
      </c>
      <c r="G206" s="15"/>
    </row>
    <row r="207" spans="1:7" x14ac:dyDescent="0.25">
      <c r="A207" s="12" t="s">
        <v>1895</v>
      </c>
      <c r="B207" s="30" t="s">
        <v>1896</v>
      </c>
      <c r="C207" s="30" t="s">
        <v>1178</v>
      </c>
      <c r="D207" s="13">
        <v>752</v>
      </c>
      <c r="E207" s="14">
        <v>12.84</v>
      </c>
      <c r="F207" s="15">
        <v>1.5E-3</v>
      </c>
      <c r="G207" s="15"/>
    </row>
    <row r="208" spans="1:7" x14ac:dyDescent="0.25">
      <c r="A208" s="12" t="s">
        <v>1771</v>
      </c>
      <c r="B208" s="30" t="s">
        <v>1772</v>
      </c>
      <c r="C208" s="30" t="s">
        <v>1375</v>
      </c>
      <c r="D208" s="13">
        <v>499</v>
      </c>
      <c r="E208" s="14">
        <v>12.82</v>
      </c>
      <c r="F208" s="15">
        <v>1.5E-3</v>
      </c>
      <c r="G208" s="15"/>
    </row>
    <row r="209" spans="1:7" x14ac:dyDescent="0.25">
      <c r="A209" s="12" t="s">
        <v>2138</v>
      </c>
      <c r="B209" s="30" t="s">
        <v>2139</v>
      </c>
      <c r="C209" s="30" t="s">
        <v>1368</v>
      </c>
      <c r="D209" s="13">
        <v>2205</v>
      </c>
      <c r="E209" s="14">
        <v>12.76</v>
      </c>
      <c r="F209" s="15">
        <v>1.5E-3</v>
      </c>
      <c r="G209" s="15"/>
    </row>
    <row r="210" spans="1:7" x14ac:dyDescent="0.25">
      <c r="A210" s="12" t="s">
        <v>2140</v>
      </c>
      <c r="B210" s="30" t="s">
        <v>2141</v>
      </c>
      <c r="C210" s="30" t="s">
        <v>1310</v>
      </c>
      <c r="D210" s="13">
        <v>78</v>
      </c>
      <c r="E210" s="14">
        <v>12.74</v>
      </c>
      <c r="F210" s="15">
        <v>1.5E-3</v>
      </c>
      <c r="G210" s="15"/>
    </row>
    <row r="211" spans="1:7" x14ac:dyDescent="0.25">
      <c r="A211" s="12" t="s">
        <v>1179</v>
      </c>
      <c r="B211" s="30" t="s">
        <v>1180</v>
      </c>
      <c r="C211" s="30" t="s">
        <v>1161</v>
      </c>
      <c r="D211" s="13">
        <v>11131</v>
      </c>
      <c r="E211" s="14">
        <v>12.73</v>
      </c>
      <c r="F211" s="15">
        <v>1.5E-3</v>
      </c>
      <c r="G211" s="15"/>
    </row>
    <row r="212" spans="1:7" x14ac:dyDescent="0.25">
      <c r="A212" s="12" t="s">
        <v>1380</v>
      </c>
      <c r="B212" s="30" t="s">
        <v>1381</v>
      </c>
      <c r="C212" s="30" t="s">
        <v>1337</v>
      </c>
      <c r="D212" s="13">
        <v>544</v>
      </c>
      <c r="E212" s="14">
        <v>12.65</v>
      </c>
      <c r="F212" s="15">
        <v>1.4E-3</v>
      </c>
      <c r="G212" s="15"/>
    </row>
    <row r="213" spans="1:7" x14ac:dyDescent="0.25">
      <c r="A213" s="12" t="s">
        <v>2142</v>
      </c>
      <c r="B213" s="30" t="s">
        <v>2143</v>
      </c>
      <c r="C213" s="30" t="s">
        <v>1442</v>
      </c>
      <c r="D213" s="13">
        <v>205</v>
      </c>
      <c r="E213" s="14">
        <v>12.3</v>
      </c>
      <c r="F213" s="15">
        <v>1.4E-3</v>
      </c>
      <c r="G213" s="15"/>
    </row>
    <row r="214" spans="1:7" x14ac:dyDescent="0.25">
      <c r="A214" s="12" t="s">
        <v>1329</v>
      </c>
      <c r="B214" s="30" t="s">
        <v>1330</v>
      </c>
      <c r="C214" s="30" t="s">
        <v>1278</v>
      </c>
      <c r="D214" s="13">
        <v>939</v>
      </c>
      <c r="E214" s="14">
        <v>12.15</v>
      </c>
      <c r="F214" s="15">
        <v>1.4E-3</v>
      </c>
      <c r="G214" s="15"/>
    </row>
    <row r="215" spans="1:7" x14ac:dyDescent="0.25">
      <c r="A215" s="12" t="s">
        <v>1901</v>
      </c>
      <c r="B215" s="30" t="s">
        <v>1902</v>
      </c>
      <c r="C215" s="30" t="s">
        <v>1310</v>
      </c>
      <c r="D215" s="13">
        <v>577</v>
      </c>
      <c r="E215" s="14">
        <v>12.15</v>
      </c>
      <c r="F215" s="15">
        <v>1.4E-3</v>
      </c>
      <c r="G215" s="15"/>
    </row>
    <row r="216" spans="1:7" x14ac:dyDescent="0.25">
      <c r="A216" s="12" t="s">
        <v>1469</v>
      </c>
      <c r="B216" s="30" t="s">
        <v>1470</v>
      </c>
      <c r="C216" s="30" t="s">
        <v>1161</v>
      </c>
      <c r="D216" s="13">
        <v>2513</v>
      </c>
      <c r="E216" s="14">
        <v>12.11</v>
      </c>
      <c r="F216" s="15">
        <v>1.4E-3</v>
      </c>
      <c r="G216" s="15"/>
    </row>
    <row r="217" spans="1:7" x14ac:dyDescent="0.25">
      <c r="A217" s="12" t="s">
        <v>2144</v>
      </c>
      <c r="B217" s="30" t="s">
        <v>2145</v>
      </c>
      <c r="C217" s="30" t="s">
        <v>1213</v>
      </c>
      <c r="D217" s="13">
        <v>1128</v>
      </c>
      <c r="E217" s="14">
        <v>12.05</v>
      </c>
      <c r="F217" s="15">
        <v>1.4E-3</v>
      </c>
      <c r="G217" s="15"/>
    </row>
    <row r="218" spans="1:7" x14ac:dyDescent="0.25">
      <c r="A218" s="12" t="s">
        <v>1438</v>
      </c>
      <c r="B218" s="30" t="s">
        <v>1439</v>
      </c>
      <c r="C218" s="30" t="s">
        <v>1286</v>
      </c>
      <c r="D218" s="13">
        <v>1089</v>
      </c>
      <c r="E218" s="14">
        <v>11.87</v>
      </c>
      <c r="F218" s="15">
        <v>1.4E-3</v>
      </c>
      <c r="G218" s="15"/>
    </row>
    <row r="219" spans="1:7" x14ac:dyDescent="0.25">
      <c r="A219" s="12" t="s">
        <v>1373</v>
      </c>
      <c r="B219" s="30" t="s">
        <v>1374</v>
      </c>
      <c r="C219" s="30" t="s">
        <v>1375</v>
      </c>
      <c r="D219" s="13">
        <v>2189</v>
      </c>
      <c r="E219" s="14">
        <v>11.81</v>
      </c>
      <c r="F219" s="15">
        <v>1.2999999999999999E-3</v>
      </c>
      <c r="G219" s="15"/>
    </row>
    <row r="220" spans="1:7" x14ac:dyDescent="0.25">
      <c r="A220" s="12" t="s">
        <v>1979</v>
      </c>
      <c r="B220" s="30" t="s">
        <v>1980</v>
      </c>
      <c r="C220" s="30" t="s">
        <v>1445</v>
      </c>
      <c r="D220" s="13">
        <v>1458</v>
      </c>
      <c r="E220" s="14">
        <v>11.52</v>
      </c>
      <c r="F220" s="15">
        <v>1.2999999999999999E-3</v>
      </c>
      <c r="G220" s="15"/>
    </row>
    <row r="221" spans="1:7" x14ac:dyDescent="0.25">
      <c r="A221" s="12" t="s">
        <v>2146</v>
      </c>
      <c r="B221" s="30" t="s">
        <v>2147</v>
      </c>
      <c r="C221" s="30" t="s">
        <v>1222</v>
      </c>
      <c r="D221" s="13">
        <v>6288</v>
      </c>
      <c r="E221" s="14">
        <v>11.44</v>
      </c>
      <c r="F221" s="15">
        <v>1.2999999999999999E-3</v>
      </c>
      <c r="G221" s="15"/>
    </row>
    <row r="222" spans="1:7" x14ac:dyDescent="0.25">
      <c r="A222" s="12" t="s">
        <v>2148</v>
      </c>
      <c r="B222" s="30" t="s">
        <v>2149</v>
      </c>
      <c r="C222" s="30" t="s">
        <v>1278</v>
      </c>
      <c r="D222" s="13">
        <v>3316</v>
      </c>
      <c r="E222" s="14">
        <v>11.33</v>
      </c>
      <c r="F222" s="15">
        <v>1.2999999999999999E-3</v>
      </c>
      <c r="G222" s="15"/>
    </row>
    <row r="223" spans="1:7" x14ac:dyDescent="0.25">
      <c r="A223" s="12" t="s">
        <v>1903</v>
      </c>
      <c r="B223" s="30" t="s">
        <v>1904</v>
      </c>
      <c r="C223" s="30" t="s">
        <v>1862</v>
      </c>
      <c r="D223" s="13">
        <v>493</v>
      </c>
      <c r="E223" s="14">
        <v>11.29</v>
      </c>
      <c r="F223" s="15">
        <v>1.2999999999999999E-3</v>
      </c>
      <c r="G223" s="15"/>
    </row>
    <row r="224" spans="1:7" x14ac:dyDescent="0.25">
      <c r="A224" s="12" t="s">
        <v>1220</v>
      </c>
      <c r="B224" s="30" t="s">
        <v>1221</v>
      </c>
      <c r="C224" s="30" t="s">
        <v>1222</v>
      </c>
      <c r="D224" s="13">
        <v>1138</v>
      </c>
      <c r="E224" s="14">
        <v>11.12</v>
      </c>
      <c r="F224" s="15">
        <v>1.2999999999999999E-3</v>
      </c>
      <c r="G224" s="15"/>
    </row>
    <row r="225" spans="1:7" x14ac:dyDescent="0.25">
      <c r="A225" s="12" t="s">
        <v>2150</v>
      </c>
      <c r="B225" s="30" t="s">
        <v>2151</v>
      </c>
      <c r="C225" s="30" t="s">
        <v>1283</v>
      </c>
      <c r="D225" s="13">
        <v>1317</v>
      </c>
      <c r="E225" s="14">
        <v>10.81</v>
      </c>
      <c r="F225" s="15">
        <v>1.1999999999999999E-3</v>
      </c>
      <c r="G225" s="15"/>
    </row>
    <row r="226" spans="1:7" x14ac:dyDescent="0.25">
      <c r="A226" s="12" t="s">
        <v>2152</v>
      </c>
      <c r="B226" s="30" t="s">
        <v>2153</v>
      </c>
      <c r="C226" s="30" t="s">
        <v>1227</v>
      </c>
      <c r="D226" s="13">
        <v>248</v>
      </c>
      <c r="E226" s="14">
        <v>10.72</v>
      </c>
      <c r="F226" s="15">
        <v>1.1999999999999999E-3</v>
      </c>
      <c r="G226" s="15"/>
    </row>
    <row r="227" spans="1:7" x14ac:dyDescent="0.25">
      <c r="A227" s="12" t="s">
        <v>2154</v>
      </c>
      <c r="B227" s="30" t="s">
        <v>2155</v>
      </c>
      <c r="C227" s="30" t="s">
        <v>1235</v>
      </c>
      <c r="D227" s="13">
        <v>1022</v>
      </c>
      <c r="E227" s="14">
        <v>10.35</v>
      </c>
      <c r="F227" s="15">
        <v>1.1999999999999999E-3</v>
      </c>
      <c r="G227" s="15"/>
    </row>
    <row r="228" spans="1:7" x14ac:dyDescent="0.25">
      <c r="A228" s="12" t="s">
        <v>1240</v>
      </c>
      <c r="B228" s="30" t="s">
        <v>1241</v>
      </c>
      <c r="C228" s="30" t="s">
        <v>1175</v>
      </c>
      <c r="D228" s="13">
        <v>1366</v>
      </c>
      <c r="E228" s="14">
        <v>10.34</v>
      </c>
      <c r="F228" s="15">
        <v>1.1999999999999999E-3</v>
      </c>
      <c r="G228" s="15"/>
    </row>
    <row r="229" spans="1:7" x14ac:dyDescent="0.25">
      <c r="A229" s="12" t="s">
        <v>1297</v>
      </c>
      <c r="B229" s="30" t="s">
        <v>1865</v>
      </c>
      <c r="C229" s="30" t="s">
        <v>1230</v>
      </c>
      <c r="D229" s="13">
        <v>1740</v>
      </c>
      <c r="E229" s="14">
        <v>10.16</v>
      </c>
      <c r="F229" s="15">
        <v>1.1999999999999999E-3</v>
      </c>
      <c r="G229" s="15"/>
    </row>
    <row r="230" spans="1:7" x14ac:dyDescent="0.25">
      <c r="A230" s="12" t="s">
        <v>1427</v>
      </c>
      <c r="B230" s="30" t="s">
        <v>1428</v>
      </c>
      <c r="C230" s="30" t="s">
        <v>1429</v>
      </c>
      <c r="D230" s="13">
        <v>1924</v>
      </c>
      <c r="E230" s="14">
        <v>10.16</v>
      </c>
      <c r="F230" s="15">
        <v>1.1999999999999999E-3</v>
      </c>
      <c r="G230" s="15"/>
    </row>
    <row r="231" spans="1:7" x14ac:dyDescent="0.25">
      <c r="A231" s="12" t="s">
        <v>2156</v>
      </c>
      <c r="B231" s="30" t="s">
        <v>2157</v>
      </c>
      <c r="C231" s="30" t="s">
        <v>1278</v>
      </c>
      <c r="D231" s="13">
        <v>1176</v>
      </c>
      <c r="E231" s="14">
        <v>10.11</v>
      </c>
      <c r="F231" s="15">
        <v>1.1999999999999999E-3</v>
      </c>
      <c r="G231" s="15"/>
    </row>
    <row r="232" spans="1:7" x14ac:dyDescent="0.25">
      <c r="A232" s="12" t="s">
        <v>1798</v>
      </c>
      <c r="B232" s="30" t="s">
        <v>1799</v>
      </c>
      <c r="C232" s="30" t="s">
        <v>1442</v>
      </c>
      <c r="D232" s="13">
        <v>299</v>
      </c>
      <c r="E232" s="14">
        <v>10.08</v>
      </c>
      <c r="F232" s="15">
        <v>1.1999999999999999E-3</v>
      </c>
      <c r="G232" s="15"/>
    </row>
    <row r="233" spans="1:7" x14ac:dyDescent="0.25">
      <c r="A233" s="12" t="s">
        <v>1440</v>
      </c>
      <c r="B233" s="30" t="s">
        <v>1441</v>
      </c>
      <c r="C233" s="30" t="s">
        <v>1442</v>
      </c>
      <c r="D233" s="13">
        <v>1870</v>
      </c>
      <c r="E233" s="14">
        <v>10.050000000000001</v>
      </c>
      <c r="F233" s="15">
        <v>1.1000000000000001E-3</v>
      </c>
      <c r="G233" s="15"/>
    </row>
    <row r="234" spans="1:7" x14ac:dyDescent="0.25">
      <c r="A234" s="12" t="s">
        <v>2158</v>
      </c>
      <c r="B234" s="30" t="s">
        <v>2159</v>
      </c>
      <c r="C234" s="30" t="s">
        <v>1301</v>
      </c>
      <c r="D234" s="13">
        <v>996</v>
      </c>
      <c r="E234" s="14">
        <v>9.99</v>
      </c>
      <c r="F234" s="15">
        <v>1.1000000000000001E-3</v>
      </c>
      <c r="G234" s="15"/>
    </row>
    <row r="235" spans="1:7" x14ac:dyDescent="0.25">
      <c r="A235" s="12" t="s">
        <v>1415</v>
      </c>
      <c r="B235" s="30" t="s">
        <v>1416</v>
      </c>
      <c r="C235" s="30" t="s">
        <v>1310</v>
      </c>
      <c r="D235" s="13">
        <v>8819</v>
      </c>
      <c r="E235" s="14">
        <v>9.99</v>
      </c>
      <c r="F235" s="15">
        <v>1.1000000000000001E-3</v>
      </c>
      <c r="G235" s="15"/>
    </row>
    <row r="236" spans="1:7" x14ac:dyDescent="0.25">
      <c r="A236" s="12" t="s">
        <v>2160</v>
      </c>
      <c r="B236" s="30" t="s">
        <v>2161</v>
      </c>
      <c r="C236" s="30" t="s">
        <v>1368</v>
      </c>
      <c r="D236" s="13">
        <v>4028</v>
      </c>
      <c r="E236" s="14">
        <v>9.8000000000000007</v>
      </c>
      <c r="F236" s="15">
        <v>1.1000000000000001E-3</v>
      </c>
      <c r="G236" s="15"/>
    </row>
    <row r="237" spans="1:7" x14ac:dyDescent="0.25">
      <c r="A237" s="12" t="s">
        <v>2162</v>
      </c>
      <c r="B237" s="30" t="s">
        <v>2163</v>
      </c>
      <c r="C237" s="30" t="s">
        <v>1445</v>
      </c>
      <c r="D237" s="13">
        <v>19928</v>
      </c>
      <c r="E237" s="14">
        <v>9.49</v>
      </c>
      <c r="F237" s="15">
        <v>1.1000000000000001E-3</v>
      </c>
      <c r="G237" s="15"/>
    </row>
    <row r="238" spans="1:7" x14ac:dyDescent="0.25">
      <c r="A238" s="12" t="s">
        <v>2164</v>
      </c>
      <c r="B238" s="30" t="s">
        <v>2165</v>
      </c>
      <c r="C238" s="30" t="s">
        <v>1781</v>
      </c>
      <c r="D238" s="13">
        <v>1042</v>
      </c>
      <c r="E238" s="14">
        <v>9.3800000000000008</v>
      </c>
      <c r="F238" s="15">
        <v>1.1000000000000001E-3</v>
      </c>
      <c r="G238" s="15"/>
    </row>
    <row r="239" spans="1:7" x14ac:dyDescent="0.25">
      <c r="A239" s="12" t="s">
        <v>1369</v>
      </c>
      <c r="B239" s="30" t="s">
        <v>1370</v>
      </c>
      <c r="C239" s="30" t="s">
        <v>1170</v>
      </c>
      <c r="D239" s="13">
        <v>197</v>
      </c>
      <c r="E239" s="14">
        <v>9.1999999999999993</v>
      </c>
      <c r="F239" s="15">
        <v>1.1000000000000001E-3</v>
      </c>
      <c r="G239" s="15"/>
    </row>
    <row r="240" spans="1:7" x14ac:dyDescent="0.25">
      <c r="A240" s="12" t="s">
        <v>2166</v>
      </c>
      <c r="B240" s="30" t="s">
        <v>2167</v>
      </c>
      <c r="C240" s="30" t="s">
        <v>1442</v>
      </c>
      <c r="D240" s="13">
        <v>1054</v>
      </c>
      <c r="E240" s="14">
        <v>9.09</v>
      </c>
      <c r="F240" s="15">
        <v>1E-3</v>
      </c>
      <c r="G240" s="15"/>
    </row>
    <row r="241" spans="1:7" x14ac:dyDescent="0.25">
      <c r="A241" s="12" t="s">
        <v>2168</v>
      </c>
      <c r="B241" s="30" t="s">
        <v>2169</v>
      </c>
      <c r="C241" s="30" t="s">
        <v>1368</v>
      </c>
      <c r="D241" s="13">
        <v>941</v>
      </c>
      <c r="E241" s="14">
        <v>8.94</v>
      </c>
      <c r="F241" s="15">
        <v>1E-3</v>
      </c>
      <c r="G241" s="15"/>
    </row>
    <row r="242" spans="1:7" x14ac:dyDescent="0.25">
      <c r="A242" s="12" t="s">
        <v>2170</v>
      </c>
      <c r="B242" s="30" t="s">
        <v>2171</v>
      </c>
      <c r="C242" s="30" t="s">
        <v>1161</v>
      </c>
      <c r="D242" s="13">
        <v>16154</v>
      </c>
      <c r="E242" s="14">
        <v>8.93</v>
      </c>
      <c r="F242" s="15">
        <v>1E-3</v>
      </c>
      <c r="G242" s="15"/>
    </row>
    <row r="243" spans="1:7" x14ac:dyDescent="0.25">
      <c r="A243" s="12" t="s">
        <v>1270</v>
      </c>
      <c r="B243" s="30" t="s">
        <v>1271</v>
      </c>
      <c r="C243" s="30" t="s">
        <v>1260</v>
      </c>
      <c r="D243" s="13">
        <v>1348</v>
      </c>
      <c r="E243" s="14">
        <v>8.8800000000000008</v>
      </c>
      <c r="F243" s="15">
        <v>1E-3</v>
      </c>
      <c r="G243" s="15"/>
    </row>
    <row r="244" spans="1:7" x14ac:dyDescent="0.25">
      <c r="A244" s="12" t="s">
        <v>1856</v>
      </c>
      <c r="B244" s="30" t="s">
        <v>1857</v>
      </c>
      <c r="C244" s="30" t="s">
        <v>1227</v>
      </c>
      <c r="D244" s="13">
        <v>340</v>
      </c>
      <c r="E244" s="14">
        <v>8.61</v>
      </c>
      <c r="F244" s="15">
        <v>1E-3</v>
      </c>
      <c r="G244" s="15"/>
    </row>
    <row r="245" spans="1:7" x14ac:dyDescent="0.25">
      <c r="A245" s="12" t="s">
        <v>2172</v>
      </c>
      <c r="B245" s="30" t="s">
        <v>2173</v>
      </c>
      <c r="C245" s="30" t="s">
        <v>1442</v>
      </c>
      <c r="D245" s="13">
        <v>2033</v>
      </c>
      <c r="E245" s="14">
        <v>8.4499999999999993</v>
      </c>
      <c r="F245" s="15">
        <v>1E-3</v>
      </c>
      <c r="G245" s="15"/>
    </row>
    <row r="246" spans="1:7" x14ac:dyDescent="0.25">
      <c r="A246" s="12" t="s">
        <v>2174</v>
      </c>
      <c r="B246" s="30" t="s">
        <v>2175</v>
      </c>
      <c r="C246" s="30" t="s">
        <v>1278</v>
      </c>
      <c r="D246" s="13">
        <v>2165</v>
      </c>
      <c r="E246" s="14">
        <v>7.92</v>
      </c>
      <c r="F246" s="15">
        <v>8.9999999999999998E-4</v>
      </c>
      <c r="G246" s="15"/>
    </row>
    <row r="247" spans="1:7" x14ac:dyDescent="0.25">
      <c r="A247" s="12" t="s">
        <v>2176</v>
      </c>
      <c r="B247" s="30" t="s">
        <v>2177</v>
      </c>
      <c r="C247" s="30" t="s">
        <v>1202</v>
      </c>
      <c r="D247" s="13">
        <v>1096</v>
      </c>
      <c r="E247" s="14">
        <v>7.84</v>
      </c>
      <c r="F247" s="15">
        <v>8.9999999999999998E-4</v>
      </c>
      <c r="G247" s="15"/>
    </row>
    <row r="248" spans="1:7" x14ac:dyDescent="0.25">
      <c r="A248" s="12" t="s">
        <v>1773</v>
      </c>
      <c r="B248" s="30" t="s">
        <v>1774</v>
      </c>
      <c r="C248" s="30" t="s">
        <v>1310</v>
      </c>
      <c r="D248" s="13">
        <v>32</v>
      </c>
      <c r="E248" s="14">
        <v>7.54</v>
      </c>
      <c r="F248" s="15">
        <v>8.9999999999999998E-4</v>
      </c>
      <c r="G248" s="15"/>
    </row>
    <row r="249" spans="1:7" x14ac:dyDescent="0.25">
      <c r="A249" s="12" t="s">
        <v>1501</v>
      </c>
      <c r="B249" s="30" t="s">
        <v>1502</v>
      </c>
      <c r="C249" s="30" t="s">
        <v>1368</v>
      </c>
      <c r="D249" s="13">
        <v>1446</v>
      </c>
      <c r="E249" s="14">
        <v>7.28</v>
      </c>
      <c r="F249" s="15">
        <v>8.0000000000000004E-4</v>
      </c>
      <c r="G249" s="15"/>
    </row>
    <row r="250" spans="1:7" x14ac:dyDescent="0.25">
      <c r="A250" s="12" t="s">
        <v>2178</v>
      </c>
      <c r="B250" s="30" t="s">
        <v>2179</v>
      </c>
      <c r="C250" s="30" t="s">
        <v>1337</v>
      </c>
      <c r="D250" s="13">
        <v>419</v>
      </c>
      <c r="E250" s="14">
        <v>7.26</v>
      </c>
      <c r="F250" s="15">
        <v>8.0000000000000004E-4</v>
      </c>
      <c r="G250" s="15"/>
    </row>
    <row r="251" spans="1:7" x14ac:dyDescent="0.25">
      <c r="A251" s="12" t="s">
        <v>1485</v>
      </c>
      <c r="B251" s="30" t="s">
        <v>1486</v>
      </c>
      <c r="C251" s="30" t="s">
        <v>1227</v>
      </c>
      <c r="D251" s="13">
        <v>941</v>
      </c>
      <c r="E251" s="14">
        <v>7.16</v>
      </c>
      <c r="F251" s="15">
        <v>8.0000000000000004E-4</v>
      </c>
      <c r="G251" s="15"/>
    </row>
    <row r="252" spans="1:7" x14ac:dyDescent="0.25">
      <c r="A252" s="12" t="s">
        <v>2180</v>
      </c>
      <c r="B252" s="30" t="s">
        <v>2181</v>
      </c>
      <c r="C252" s="30" t="s">
        <v>1278</v>
      </c>
      <c r="D252" s="13">
        <v>517</v>
      </c>
      <c r="E252" s="14">
        <v>6.97</v>
      </c>
      <c r="F252" s="15">
        <v>8.0000000000000004E-4</v>
      </c>
      <c r="G252" s="15"/>
    </row>
    <row r="253" spans="1:7" x14ac:dyDescent="0.25">
      <c r="A253" s="12" t="s">
        <v>2182</v>
      </c>
      <c r="B253" s="30" t="s">
        <v>2183</v>
      </c>
      <c r="C253" s="30" t="s">
        <v>1304</v>
      </c>
      <c r="D253" s="13">
        <v>97</v>
      </c>
      <c r="E253" s="14">
        <v>6.31</v>
      </c>
      <c r="F253" s="15">
        <v>6.9999999999999999E-4</v>
      </c>
      <c r="G253" s="15"/>
    </row>
    <row r="254" spans="1:7" x14ac:dyDescent="0.25">
      <c r="A254" s="12" t="s">
        <v>2184</v>
      </c>
      <c r="B254" s="30" t="s">
        <v>2185</v>
      </c>
      <c r="C254" s="30" t="s">
        <v>1375</v>
      </c>
      <c r="D254" s="13">
        <v>35</v>
      </c>
      <c r="E254" s="14">
        <v>6.04</v>
      </c>
      <c r="F254" s="15">
        <v>6.9999999999999999E-4</v>
      </c>
      <c r="G254" s="15"/>
    </row>
    <row r="255" spans="1:7" x14ac:dyDescent="0.25">
      <c r="A255" s="12" t="s">
        <v>2051</v>
      </c>
      <c r="B255" s="30" t="s">
        <v>2052</v>
      </c>
      <c r="C255" s="30" t="s">
        <v>1278</v>
      </c>
      <c r="D255" s="13">
        <v>1040</v>
      </c>
      <c r="E255" s="14">
        <v>5.88</v>
      </c>
      <c r="F255" s="15">
        <v>6.9999999999999999E-4</v>
      </c>
      <c r="G255" s="15"/>
    </row>
    <row r="256" spans="1:7" x14ac:dyDescent="0.25">
      <c r="A256" s="12" t="s">
        <v>1463</v>
      </c>
      <c r="B256" s="30" t="s">
        <v>1464</v>
      </c>
      <c r="C256" s="30" t="s">
        <v>1202</v>
      </c>
      <c r="D256" s="13">
        <v>403</v>
      </c>
      <c r="E256" s="14">
        <v>5.62</v>
      </c>
      <c r="F256" s="15">
        <v>5.9999999999999995E-4</v>
      </c>
      <c r="G256" s="15"/>
    </row>
    <row r="257" spans="1:7" x14ac:dyDescent="0.25">
      <c r="A257" s="12" t="s">
        <v>1945</v>
      </c>
      <c r="B257" s="30" t="s">
        <v>1946</v>
      </c>
      <c r="C257" s="30" t="s">
        <v>1278</v>
      </c>
      <c r="D257" s="13">
        <v>487</v>
      </c>
      <c r="E257" s="14">
        <v>5.34</v>
      </c>
      <c r="F257" s="15">
        <v>5.9999999999999995E-4</v>
      </c>
      <c r="G257" s="15"/>
    </row>
    <row r="258" spans="1:7" x14ac:dyDescent="0.25">
      <c r="A258" s="12" t="s">
        <v>2186</v>
      </c>
      <c r="B258" s="30" t="s">
        <v>2187</v>
      </c>
      <c r="C258" s="30" t="s">
        <v>1429</v>
      </c>
      <c r="D258" s="13">
        <v>580</v>
      </c>
      <c r="E258" s="14">
        <v>2.06</v>
      </c>
      <c r="F258" s="15">
        <v>2.0000000000000001E-4</v>
      </c>
      <c r="G258" s="15"/>
    </row>
    <row r="259" spans="1:7" x14ac:dyDescent="0.25">
      <c r="A259" s="16" t="s">
        <v>124</v>
      </c>
      <c r="B259" s="31"/>
      <c r="C259" s="31"/>
      <c r="D259" s="17"/>
      <c r="E259" s="37">
        <v>8740.7800000000007</v>
      </c>
      <c r="F259" s="38">
        <v>0.99809999999999999</v>
      </c>
      <c r="G259" s="20"/>
    </row>
    <row r="260" spans="1:7" x14ac:dyDescent="0.25">
      <c r="A260" s="16" t="s">
        <v>1525</v>
      </c>
      <c r="B260" s="30"/>
      <c r="C260" s="30"/>
      <c r="D260" s="13"/>
      <c r="E260" s="14"/>
      <c r="F260" s="15"/>
      <c r="G260" s="15"/>
    </row>
    <row r="261" spans="1:7" x14ac:dyDescent="0.25">
      <c r="A261" s="16" t="s">
        <v>124</v>
      </c>
      <c r="B261" s="30"/>
      <c r="C261" s="30"/>
      <c r="D261" s="13"/>
      <c r="E261" s="39" t="s">
        <v>118</v>
      </c>
      <c r="F261" s="40" t="s">
        <v>118</v>
      </c>
      <c r="G261" s="15"/>
    </row>
    <row r="262" spans="1:7" x14ac:dyDescent="0.25">
      <c r="A262" s="21" t="s">
        <v>157</v>
      </c>
      <c r="B262" s="32"/>
      <c r="C262" s="32"/>
      <c r="D262" s="22"/>
      <c r="E262" s="27">
        <v>8740.7800000000007</v>
      </c>
      <c r="F262" s="28">
        <v>0.99809999999999999</v>
      </c>
      <c r="G262" s="20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2"/>
      <c r="B264" s="30"/>
      <c r="C264" s="30"/>
      <c r="D264" s="13"/>
      <c r="E264" s="14"/>
      <c r="F264" s="15"/>
      <c r="G264" s="15"/>
    </row>
    <row r="265" spans="1:7" x14ac:dyDescent="0.25">
      <c r="A265" s="16" t="s">
        <v>161</v>
      </c>
      <c r="B265" s="30"/>
      <c r="C265" s="30"/>
      <c r="D265" s="13"/>
      <c r="E265" s="14"/>
      <c r="F265" s="15"/>
      <c r="G265" s="15"/>
    </row>
    <row r="266" spans="1:7" x14ac:dyDescent="0.25">
      <c r="A266" s="12" t="s">
        <v>162</v>
      </c>
      <c r="B266" s="30"/>
      <c r="C266" s="30"/>
      <c r="D266" s="13"/>
      <c r="E266" s="14">
        <v>28.99</v>
      </c>
      <c r="F266" s="15">
        <v>3.3E-3</v>
      </c>
      <c r="G266" s="15">
        <v>6.6865999999999995E-2</v>
      </c>
    </row>
    <row r="267" spans="1:7" x14ac:dyDescent="0.25">
      <c r="A267" s="16" t="s">
        <v>124</v>
      </c>
      <c r="B267" s="31"/>
      <c r="C267" s="31"/>
      <c r="D267" s="17"/>
      <c r="E267" s="37">
        <v>28.99</v>
      </c>
      <c r="F267" s="38">
        <v>3.3E-3</v>
      </c>
      <c r="G267" s="20"/>
    </row>
    <row r="268" spans="1:7" x14ac:dyDescent="0.25">
      <c r="A268" s="12"/>
      <c r="B268" s="30"/>
      <c r="C268" s="30"/>
      <c r="D268" s="13"/>
      <c r="E268" s="14"/>
      <c r="F268" s="15"/>
      <c r="G268" s="15"/>
    </row>
    <row r="269" spans="1:7" x14ac:dyDescent="0.25">
      <c r="A269" s="21" t="s">
        <v>157</v>
      </c>
      <c r="B269" s="32"/>
      <c r="C269" s="32"/>
      <c r="D269" s="22"/>
      <c r="E269" s="18">
        <v>28.99</v>
      </c>
      <c r="F269" s="19">
        <v>3.3E-3</v>
      </c>
      <c r="G269" s="20"/>
    </row>
    <row r="270" spans="1:7" x14ac:dyDescent="0.25">
      <c r="A270" s="12" t="s">
        <v>163</v>
      </c>
      <c r="B270" s="30"/>
      <c r="C270" s="30"/>
      <c r="D270" s="13"/>
      <c r="E270" s="14">
        <v>5.3116999999999999E-3</v>
      </c>
      <c r="F270" s="15">
        <v>0</v>
      </c>
      <c r="G270" s="15"/>
    </row>
    <row r="271" spans="1:7" x14ac:dyDescent="0.25">
      <c r="A271" s="12" t="s">
        <v>164</v>
      </c>
      <c r="B271" s="30"/>
      <c r="C271" s="30"/>
      <c r="D271" s="13"/>
      <c r="E271" s="23">
        <v>-15.365311699999999</v>
      </c>
      <c r="F271" s="24">
        <v>-1.4E-3</v>
      </c>
      <c r="G271" s="15">
        <v>6.6865999999999995E-2</v>
      </c>
    </row>
    <row r="272" spans="1:7" x14ac:dyDescent="0.25">
      <c r="A272" s="25" t="s">
        <v>165</v>
      </c>
      <c r="B272" s="33"/>
      <c r="C272" s="33"/>
      <c r="D272" s="26"/>
      <c r="E272" s="27">
        <v>8754.41</v>
      </c>
      <c r="F272" s="28">
        <v>1</v>
      </c>
      <c r="G272" s="28"/>
    </row>
    <row r="277" spans="1:5" x14ac:dyDescent="0.25">
      <c r="A277" s="1" t="s">
        <v>168</v>
      </c>
    </row>
    <row r="278" spans="1:5" x14ac:dyDescent="0.25">
      <c r="A278" s="47" t="s">
        <v>169</v>
      </c>
      <c r="B278" s="34" t="s">
        <v>118</v>
      </c>
    </row>
    <row r="279" spans="1:5" x14ac:dyDescent="0.25">
      <c r="A279" t="s">
        <v>170</v>
      </c>
    </row>
    <row r="280" spans="1:5" x14ac:dyDescent="0.25">
      <c r="A280" t="s">
        <v>171</v>
      </c>
      <c r="B280" t="s">
        <v>172</v>
      </c>
      <c r="C280" t="s">
        <v>172</v>
      </c>
    </row>
    <row r="281" spans="1:5" x14ac:dyDescent="0.25">
      <c r="B281" s="48">
        <v>45289</v>
      </c>
      <c r="C281" s="48">
        <v>45322</v>
      </c>
    </row>
    <row r="282" spans="1:5" x14ac:dyDescent="0.25">
      <c r="A282" t="s">
        <v>176</v>
      </c>
      <c r="B282">
        <v>13.745100000000001</v>
      </c>
      <c r="C282">
        <v>14.113099999999999</v>
      </c>
      <c r="E282" s="2"/>
    </row>
    <row r="283" spans="1:5" x14ac:dyDescent="0.25">
      <c r="A283" t="s">
        <v>177</v>
      </c>
      <c r="B283">
        <v>13.745100000000001</v>
      </c>
      <c r="C283">
        <v>14.113099999999999</v>
      </c>
      <c r="E283" s="2"/>
    </row>
    <row r="284" spans="1:5" x14ac:dyDescent="0.25">
      <c r="A284" t="s">
        <v>650</v>
      </c>
      <c r="B284">
        <v>13.555</v>
      </c>
      <c r="C284">
        <v>13.9084</v>
      </c>
      <c r="E284" s="2"/>
    </row>
    <row r="285" spans="1:5" x14ac:dyDescent="0.25">
      <c r="A285" t="s">
        <v>651</v>
      </c>
      <c r="B285">
        <v>13.554399999999999</v>
      </c>
      <c r="C285">
        <v>13.9078</v>
      </c>
      <c r="E285" s="2"/>
    </row>
    <row r="286" spans="1:5" x14ac:dyDescent="0.25">
      <c r="E286" s="2"/>
    </row>
    <row r="287" spans="1:5" x14ac:dyDescent="0.25">
      <c r="A287" t="s">
        <v>187</v>
      </c>
      <c r="B287" s="34" t="s">
        <v>118</v>
      </c>
    </row>
    <row r="288" spans="1:5" x14ac:dyDescent="0.25">
      <c r="A288" t="s">
        <v>188</v>
      </c>
      <c r="B288" s="34" t="s">
        <v>118</v>
      </c>
    </row>
    <row r="289" spans="1:4" ht="30" customHeight="1" x14ac:dyDescent="0.25">
      <c r="A289" s="47" t="s">
        <v>189</v>
      </c>
      <c r="B289" s="34" t="s">
        <v>118</v>
      </c>
    </row>
    <row r="290" spans="1:4" ht="30" customHeight="1" x14ac:dyDescent="0.25">
      <c r="A290" s="47" t="s">
        <v>190</v>
      </c>
      <c r="B290" s="34" t="s">
        <v>118</v>
      </c>
    </row>
    <row r="291" spans="1:4" x14ac:dyDescent="0.25">
      <c r="A291" t="s">
        <v>1753</v>
      </c>
      <c r="B291" s="49">
        <v>0.241864</v>
      </c>
    </row>
    <row r="292" spans="1:4" ht="45" customHeight="1" x14ac:dyDescent="0.25">
      <c r="A292" s="47" t="s">
        <v>192</v>
      </c>
      <c r="B292" s="34" t="s">
        <v>118</v>
      </c>
    </row>
    <row r="293" spans="1:4" ht="30" customHeight="1" x14ac:dyDescent="0.25">
      <c r="A293" s="47" t="s">
        <v>193</v>
      </c>
      <c r="B293" s="34" t="s">
        <v>118</v>
      </c>
    </row>
    <row r="294" spans="1:4" ht="30" customHeight="1" x14ac:dyDescent="0.25">
      <c r="A294" s="47" t="s">
        <v>194</v>
      </c>
      <c r="B294" s="34" t="s">
        <v>118</v>
      </c>
    </row>
    <row r="295" spans="1:4" x14ac:dyDescent="0.25">
      <c r="A295" t="s">
        <v>195</v>
      </c>
      <c r="B295" s="34" t="s">
        <v>118</v>
      </c>
    </row>
    <row r="296" spans="1:4" x14ac:dyDescent="0.25">
      <c r="A296" t="s">
        <v>196</v>
      </c>
      <c r="B296" s="34" t="s">
        <v>118</v>
      </c>
    </row>
    <row r="298" spans="1:4" ht="69.95" customHeight="1" x14ac:dyDescent="0.25">
      <c r="A298" s="76" t="s">
        <v>206</v>
      </c>
      <c r="B298" s="76" t="s">
        <v>207</v>
      </c>
      <c r="C298" s="76" t="s">
        <v>5</v>
      </c>
      <c r="D298" s="76" t="s">
        <v>6</v>
      </c>
    </row>
    <row r="299" spans="1:4" ht="69.95" customHeight="1" x14ac:dyDescent="0.25">
      <c r="A299" s="76" t="s">
        <v>2188</v>
      </c>
      <c r="B299" s="76"/>
      <c r="C299" s="76" t="s">
        <v>58</v>
      </c>
      <c r="D29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5" activePane="bottomLeft" state="frozen"/>
      <selection activeCell="B191" sqref="B191"/>
      <selection pane="bottomLeft" activeCell="B9" sqref="B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2189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2190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1200</v>
      </c>
      <c r="B8" s="30" t="s">
        <v>1201</v>
      </c>
      <c r="C8" s="30" t="s">
        <v>1202</v>
      </c>
      <c r="D8" s="13">
        <v>173605</v>
      </c>
      <c r="E8" s="14">
        <v>866.38</v>
      </c>
      <c r="F8" s="15">
        <v>5.4800000000000001E-2</v>
      </c>
      <c r="G8" s="15"/>
    </row>
    <row r="9" spans="1:8" x14ac:dyDescent="0.25">
      <c r="A9" s="12" t="s">
        <v>1238</v>
      </c>
      <c r="B9" s="30" t="s">
        <v>1239</v>
      </c>
      <c r="C9" s="30" t="s">
        <v>1202</v>
      </c>
      <c r="D9" s="13">
        <v>185444</v>
      </c>
      <c r="E9" s="14">
        <v>821.98</v>
      </c>
      <c r="F9" s="15">
        <v>5.1999999999999998E-2</v>
      </c>
      <c r="G9" s="15"/>
    </row>
    <row r="10" spans="1:8" x14ac:dyDescent="0.25">
      <c r="A10" s="12" t="s">
        <v>1225</v>
      </c>
      <c r="B10" s="30" t="s">
        <v>1226</v>
      </c>
      <c r="C10" s="30" t="s">
        <v>1227</v>
      </c>
      <c r="D10" s="13">
        <v>68388</v>
      </c>
      <c r="E10" s="14">
        <v>786.74</v>
      </c>
      <c r="F10" s="15">
        <v>4.9700000000000001E-2</v>
      </c>
      <c r="G10" s="15"/>
    </row>
    <row r="11" spans="1:8" x14ac:dyDescent="0.25">
      <c r="A11" s="12" t="s">
        <v>1287</v>
      </c>
      <c r="B11" s="30" t="s">
        <v>1288</v>
      </c>
      <c r="C11" s="30" t="s">
        <v>1227</v>
      </c>
      <c r="D11" s="13">
        <v>49793</v>
      </c>
      <c r="E11" s="14">
        <v>749.56</v>
      </c>
      <c r="F11" s="15">
        <v>4.7399999999999998E-2</v>
      </c>
      <c r="G11" s="15"/>
    </row>
    <row r="12" spans="1:8" x14ac:dyDescent="0.25">
      <c r="A12" s="12" t="s">
        <v>2067</v>
      </c>
      <c r="B12" s="30" t="s">
        <v>2068</v>
      </c>
      <c r="C12" s="30" t="s">
        <v>1202</v>
      </c>
      <c r="D12" s="13">
        <v>381254</v>
      </c>
      <c r="E12" s="14">
        <v>667.77</v>
      </c>
      <c r="F12" s="15">
        <v>4.2200000000000001E-2</v>
      </c>
      <c r="G12" s="15"/>
    </row>
    <row r="13" spans="1:8" x14ac:dyDescent="0.25">
      <c r="A13" s="12" t="s">
        <v>1168</v>
      </c>
      <c r="B13" s="30" t="s">
        <v>1169</v>
      </c>
      <c r="C13" s="30" t="s">
        <v>1170</v>
      </c>
      <c r="D13" s="13">
        <v>269639</v>
      </c>
      <c r="E13" s="14">
        <v>615.45000000000005</v>
      </c>
      <c r="F13" s="15">
        <v>3.8899999999999997E-2</v>
      </c>
      <c r="G13" s="15"/>
    </row>
    <row r="14" spans="1:8" x14ac:dyDescent="0.25">
      <c r="A14" s="12" t="s">
        <v>2080</v>
      </c>
      <c r="B14" s="30" t="s">
        <v>2081</v>
      </c>
      <c r="C14" s="30" t="s">
        <v>1175</v>
      </c>
      <c r="D14" s="13">
        <v>84094</v>
      </c>
      <c r="E14" s="14">
        <v>485.05</v>
      </c>
      <c r="F14" s="15">
        <v>3.0700000000000002E-2</v>
      </c>
      <c r="G14" s="15"/>
    </row>
    <row r="15" spans="1:8" x14ac:dyDescent="0.25">
      <c r="A15" s="12" t="s">
        <v>1816</v>
      </c>
      <c r="B15" s="30" t="s">
        <v>1817</v>
      </c>
      <c r="C15" s="30" t="s">
        <v>1196</v>
      </c>
      <c r="D15" s="13">
        <v>5536</v>
      </c>
      <c r="E15" s="14">
        <v>462.43</v>
      </c>
      <c r="F15" s="15">
        <v>2.92E-2</v>
      </c>
      <c r="G15" s="15"/>
    </row>
    <row r="16" spans="1:8" x14ac:dyDescent="0.25">
      <c r="A16" s="12" t="s">
        <v>1191</v>
      </c>
      <c r="B16" s="30" t="s">
        <v>1192</v>
      </c>
      <c r="C16" s="30" t="s">
        <v>1193</v>
      </c>
      <c r="D16" s="13">
        <v>205221</v>
      </c>
      <c r="E16" s="14">
        <v>451.18</v>
      </c>
      <c r="F16" s="15">
        <v>2.8500000000000001E-2</v>
      </c>
      <c r="G16" s="15"/>
    </row>
    <row r="17" spans="1:7" x14ac:dyDescent="0.25">
      <c r="A17" s="12" t="s">
        <v>2065</v>
      </c>
      <c r="B17" s="30" t="s">
        <v>2066</v>
      </c>
      <c r="C17" s="30" t="s">
        <v>1283</v>
      </c>
      <c r="D17" s="13">
        <v>12581</v>
      </c>
      <c r="E17" s="14">
        <v>450.59</v>
      </c>
      <c r="F17" s="15">
        <v>2.8500000000000001E-2</v>
      </c>
      <c r="G17" s="15"/>
    </row>
    <row r="18" spans="1:7" x14ac:dyDescent="0.25">
      <c r="A18" s="12" t="s">
        <v>1794</v>
      </c>
      <c r="B18" s="30" t="s">
        <v>1795</v>
      </c>
      <c r="C18" s="30" t="s">
        <v>1326</v>
      </c>
      <c r="D18" s="13">
        <v>10621</v>
      </c>
      <c r="E18" s="14">
        <v>438.64</v>
      </c>
      <c r="F18" s="15">
        <v>2.7699999999999999E-2</v>
      </c>
      <c r="G18" s="15"/>
    </row>
    <row r="19" spans="1:7" x14ac:dyDescent="0.25">
      <c r="A19" s="12" t="s">
        <v>1814</v>
      </c>
      <c r="B19" s="30" t="s">
        <v>1815</v>
      </c>
      <c r="C19" s="30" t="s">
        <v>1210</v>
      </c>
      <c r="D19" s="13">
        <v>34590</v>
      </c>
      <c r="E19" s="14">
        <v>437.7</v>
      </c>
      <c r="F19" s="15">
        <v>2.7699999999999999E-2</v>
      </c>
      <c r="G19" s="15"/>
    </row>
    <row r="20" spans="1:7" x14ac:dyDescent="0.25">
      <c r="A20" s="12" t="s">
        <v>1324</v>
      </c>
      <c r="B20" s="30" t="s">
        <v>1325</v>
      </c>
      <c r="C20" s="30" t="s">
        <v>1326</v>
      </c>
      <c r="D20" s="13">
        <v>9833</v>
      </c>
      <c r="E20" s="14">
        <v>427.06</v>
      </c>
      <c r="F20" s="15">
        <v>2.7E-2</v>
      </c>
      <c r="G20" s="15"/>
    </row>
    <row r="21" spans="1:7" x14ac:dyDescent="0.25">
      <c r="A21" s="12" t="s">
        <v>1806</v>
      </c>
      <c r="B21" s="30" t="s">
        <v>1807</v>
      </c>
      <c r="C21" s="30" t="s">
        <v>1307</v>
      </c>
      <c r="D21" s="13">
        <v>54491</v>
      </c>
      <c r="E21" s="14">
        <v>425.47</v>
      </c>
      <c r="F21" s="15">
        <v>2.69E-2</v>
      </c>
      <c r="G21" s="15"/>
    </row>
    <row r="22" spans="1:7" x14ac:dyDescent="0.25">
      <c r="A22" s="12" t="s">
        <v>1388</v>
      </c>
      <c r="B22" s="30" t="s">
        <v>1389</v>
      </c>
      <c r="C22" s="30" t="s">
        <v>1227</v>
      </c>
      <c r="D22" s="13">
        <v>8442</v>
      </c>
      <c r="E22" s="14">
        <v>421.77</v>
      </c>
      <c r="F22" s="15">
        <v>2.6700000000000002E-2</v>
      </c>
      <c r="G22" s="15"/>
    </row>
    <row r="23" spans="1:7" x14ac:dyDescent="0.25">
      <c r="A23" s="12" t="s">
        <v>1348</v>
      </c>
      <c r="B23" s="30" t="s">
        <v>1349</v>
      </c>
      <c r="C23" s="30" t="s">
        <v>1326</v>
      </c>
      <c r="D23" s="13">
        <v>34015</v>
      </c>
      <c r="E23" s="14">
        <v>420.17</v>
      </c>
      <c r="F23" s="15">
        <v>2.6599999999999999E-2</v>
      </c>
      <c r="G23" s="15"/>
    </row>
    <row r="24" spans="1:7" x14ac:dyDescent="0.25">
      <c r="A24" s="12" t="s">
        <v>1812</v>
      </c>
      <c r="B24" s="30" t="s">
        <v>1813</v>
      </c>
      <c r="C24" s="30" t="s">
        <v>1202</v>
      </c>
      <c r="D24" s="13">
        <v>10605</v>
      </c>
      <c r="E24" s="14">
        <v>378.35</v>
      </c>
      <c r="F24" s="15">
        <v>2.3900000000000001E-2</v>
      </c>
      <c r="G24" s="15"/>
    </row>
    <row r="25" spans="1:7" x14ac:dyDescent="0.25">
      <c r="A25" s="12" t="s">
        <v>1868</v>
      </c>
      <c r="B25" s="30" t="s">
        <v>1869</v>
      </c>
      <c r="C25" s="30" t="s">
        <v>1210</v>
      </c>
      <c r="D25" s="13">
        <v>15472</v>
      </c>
      <c r="E25" s="14">
        <v>375.01</v>
      </c>
      <c r="F25" s="15">
        <v>2.3699999999999999E-2</v>
      </c>
      <c r="G25" s="15"/>
    </row>
    <row r="26" spans="1:7" x14ac:dyDescent="0.25">
      <c r="A26" s="12" t="s">
        <v>1863</v>
      </c>
      <c r="B26" s="30" t="s">
        <v>1864</v>
      </c>
      <c r="C26" s="30" t="s">
        <v>1196</v>
      </c>
      <c r="D26" s="13">
        <v>22883</v>
      </c>
      <c r="E26" s="14">
        <v>354.87</v>
      </c>
      <c r="F26" s="15">
        <v>2.24E-2</v>
      </c>
      <c r="G26" s="15"/>
    </row>
    <row r="27" spans="1:7" x14ac:dyDescent="0.25">
      <c r="A27" s="12" t="s">
        <v>2071</v>
      </c>
      <c r="B27" s="30" t="s">
        <v>2072</v>
      </c>
      <c r="C27" s="30" t="s">
        <v>2073</v>
      </c>
      <c r="D27" s="13">
        <v>33453</v>
      </c>
      <c r="E27" s="14">
        <v>335.33</v>
      </c>
      <c r="F27" s="15">
        <v>2.12E-2</v>
      </c>
      <c r="G27" s="15"/>
    </row>
    <row r="28" spans="1:7" x14ac:dyDescent="0.25">
      <c r="A28" s="12" t="s">
        <v>1907</v>
      </c>
      <c r="B28" s="30" t="s">
        <v>1908</v>
      </c>
      <c r="C28" s="30" t="s">
        <v>1326</v>
      </c>
      <c r="D28" s="13">
        <v>21980</v>
      </c>
      <c r="E28" s="14">
        <v>330.44</v>
      </c>
      <c r="F28" s="15">
        <v>2.0899999999999998E-2</v>
      </c>
      <c r="G28" s="15"/>
    </row>
    <row r="29" spans="1:7" x14ac:dyDescent="0.25">
      <c r="A29" s="12" t="s">
        <v>2074</v>
      </c>
      <c r="B29" s="30" t="s">
        <v>2075</v>
      </c>
      <c r="C29" s="30" t="s">
        <v>1210</v>
      </c>
      <c r="D29" s="13">
        <v>29688</v>
      </c>
      <c r="E29" s="14">
        <v>317.69</v>
      </c>
      <c r="F29" s="15">
        <v>2.01E-2</v>
      </c>
      <c r="G29" s="15"/>
    </row>
    <row r="30" spans="1:7" x14ac:dyDescent="0.25">
      <c r="A30" s="12" t="s">
        <v>1769</v>
      </c>
      <c r="B30" s="30" t="s">
        <v>1770</v>
      </c>
      <c r="C30" s="30" t="s">
        <v>1213</v>
      </c>
      <c r="D30" s="13">
        <v>29995</v>
      </c>
      <c r="E30" s="14">
        <v>311.95</v>
      </c>
      <c r="F30" s="15">
        <v>1.9699999999999999E-2</v>
      </c>
      <c r="G30" s="15"/>
    </row>
    <row r="31" spans="1:7" x14ac:dyDescent="0.25">
      <c r="A31" s="12" t="s">
        <v>1943</v>
      </c>
      <c r="B31" s="30" t="s">
        <v>1944</v>
      </c>
      <c r="C31" s="30" t="s">
        <v>1307</v>
      </c>
      <c r="D31" s="13">
        <v>69628</v>
      </c>
      <c r="E31" s="14">
        <v>300.72000000000003</v>
      </c>
      <c r="F31" s="15">
        <v>1.9E-2</v>
      </c>
      <c r="G31" s="15"/>
    </row>
    <row r="32" spans="1:7" x14ac:dyDescent="0.25">
      <c r="A32" s="12" t="s">
        <v>1775</v>
      </c>
      <c r="B32" s="30" t="s">
        <v>1776</v>
      </c>
      <c r="C32" s="30" t="s">
        <v>1161</v>
      </c>
      <c r="D32" s="13">
        <v>343545</v>
      </c>
      <c r="E32" s="14">
        <v>289.77999999999997</v>
      </c>
      <c r="F32" s="15">
        <v>1.83E-2</v>
      </c>
      <c r="G32" s="15"/>
    </row>
    <row r="33" spans="1:7" x14ac:dyDescent="0.25">
      <c r="A33" s="12" t="s">
        <v>2090</v>
      </c>
      <c r="B33" s="30" t="s">
        <v>2091</v>
      </c>
      <c r="C33" s="30" t="s">
        <v>1337</v>
      </c>
      <c r="D33" s="13">
        <v>4304</v>
      </c>
      <c r="E33" s="14">
        <v>277.92</v>
      </c>
      <c r="F33" s="15">
        <v>1.7600000000000001E-2</v>
      </c>
      <c r="G33" s="15"/>
    </row>
    <row r="34" spans="1:7" x14ac:dyDescent="0.25">
      <c r="A34" s="12" t="s">
        <v>2069</v>
      </c>
      <c r="B34" s="30" t="s">
        <v>2070</v>
      </c>
      <c r="C34" s="30" t="s">
        <v>1170</v>
      </c>
      <c r="D34" s="13">
        <v>54552</v>
      </c>
      <c r="E34" s="14">
        <v>255.6</v>
      </c>
      <c r="F34" s="15">
        <v>1.6199999999999999E-2</v>
      </c>
      <c r="G34" s="15"/>
    </row>
    <row r="35" spans="1:7" x14ac:dyDescent="0.25">
      <c r="A35" s="12" t="s">
        <v>1483</v>
      </c>
      <c r="B35" s="30" t="s">
        <v>1484</v>
      </c>
      <c r="C35" s="30" t="s">
        <v>1227</v>
      </c>
      <c r="D35" s="13">
        <v>22052</v>
      </c>
      <c r="E35" s="14">
        <v>247.04</v>
      </c>
      <c r="F35" s="15">
        <v>1.5599999999999999E-2</v>
      </c>
      <c r="G35" s="15"/>
    </row>
    <row r="36" spans="1:7" x14ac:dyDescent="0.25">
      <c r="A36" s="12" t="s">
        <v>1392</v>
      </c>
      <c r="B36" s="30" t="s">
        <v>1393</v>
      </c>
      <c r="C36" s="30" t="s">
        <v>1210</v>
      </c>
      <c r="D36" s="13">
        <v>18493</v>
      </c>
      <c r="E36" s="14">
        <v>244.79</v>
      </c>
      <c r="F36" s="15">
        <v>1.55E-2</v>
      </c>
      <c r="G36" s="15"/>
    </row>
    <row r="37" spans="1:7" x14ac:dyDescent="0.25">
      <c r="A37" s="12" t="s">
        <v>1866</v>
      </c>
      <c r="B37" s="30" t="s">
        <v>1867</v>
      </c>
      <c r="C37" s="30" t="s">
        <v>1310</v>
      </c>
      <c r="D37" s="13">
        <v>167</v>
      </c>
      <c r="E37" s="14">
        <v>238.1</v>
      </c>
      <c r="F37" s="15">
        <v>1.5100000000000001E-2</v>
      </c>
      <c r="G37" s="15"/>
    </row>
    <row r="38" spans="1:7" x14ac:dyDescent="0.25">
      <c r="A38" s="12" t="s">
        <v>1928</v>
      </c>
      <c r="B38" s="30" t="s">
        <v>1929</v>
      </c>
      <c r="C38" s="30" t="s">
        <v>1161</v>
      </c>
      <c r="D38" s="13">
        <v>147234</v>
      </c>
      <c r="E38" s="14">
        <v>205.91</v>
      </c>
      <c r="F38" s="15">
        <v>1.2999999999999999E-2</v>
      </c>
      <c r="G38" s="15"/>
    </row>
    <row r="39" spans="1:7" x14ac:dyDescent="0.25">
      <c r="A39" s="12" t="s">
        <v>2076</v>
      </c>
      <c r="B39" s="30" t="s">
        <v>2077</v>
      </c>
      <c r="C39" s="30" t="s">
        <v>1213</v>
      </c>
      <c r="D39" s="13">
        <v>225009</v>
      </c>
      <c r="E39" s="14">
        <v>204.65</v>
      </c>
      <c r="F39" s="15">
        <v>1.29E-2</v>
      </c>
      <c r="G39" s="15"/>
    </row>
    <row r="40" spans="1:7" x14ac:dyDescent="0.25">
      <c r="A40" s="12" t="s">
        <v>1434</v>
      </c>
      <c r="B40" s="30" t="s">
        <v>1435</v>
      </c>
      <c r="C40" s="30" t="s">
        <v>1202</v>
      </c>
      <c r="D40" s="13">
        <v>117197</v>
      </c>
      <c r="E40" s="14">
        <v>202.99</v>
      </c>
      <c r="F40" s="15">
        <v>1.2800000000000001E-2</v>
      </c>
      <c r="G40" s="15"/>
    </row>
    <row r="41" spans="1:7" x14ac:dyDescent="0.25">
      <c r="A41" s="12" t="s">
        <v>2114</v>
      </c>
      <c r="B41" s="30" t="s">
        <v>2115</v>
      </c>
      <c r="C41" s="30" t="s">
        <v>1337</v>
      </c>
      <c r="D41" s="13">
        <v>3233</v>
      </c>
      <c r="E41" s="14">
        <v>180.8</v>
      </c>
      <c r="F41" s="15">
        <v>1.14E-2</v>
      </c>
      <c r="G41" s="15"/>
    </row>
    <row r="42" spans="1:7" x14ac:dyDescent="0.25">
      <c r="A42" s="12" t="s">
        <v>1767</v>
      </c>
      <c r="B42" s="30" t="s">
        <v>1768</v>
      </c>
      <c r="C42" s="30" t="s">
        <v>1161</v>
      </c>
      <c r="D42" s="13">
        <v>35233</v>
      </c>
      <c r="E42" s="14">
        <v>175.76</v>
      </c>
      <c r="F42" s="15">
        <v>1.11E-2</v>
      </c>
      <c r="G42" s="15"/>
    </row>
    <row r="43" spans="1:7" x14ac:dyDescent="0.25">
      <c r="A43" s="12" t="s">
        <v>1924</v>
      </c>
      <c r="B43" s="30" t="s">
        <v>1925</v>
      </c>
      <c r="C43" s="30" t="s">
        <v>1227</v>
      </c>
      <c r="D43" s="13">
        <v>7453</v>
      </c>
      <c r="E43" s="14">
        <v>162.05000000000001</v>
      </c>
      <c r="F43" s="15">
        <v>1.0200000000000001E-2</v>
      </c>
      <c r="G43" s="15"/>
    </row>
    <row r="44" spans="1:7" x14ac:dyDescent="0.25">
      <c r="A44" s="12" t="s">
        <v>1903</v>
      </c>
      <c r="B44" s="30" t="s">
        <v>1904</v>
      </c>
      <c r="C44" s="30" t="s">
        <v>1862</v>
      </c>
      <c r="D44" s="13">
        <v>6378</v>
      </c>
      <c r="E44" s="14">
        <v>146.12</v>
      </c>
      <c r="F44" s="15">
        <v>9.1999999999999998E-3</v>
      </c>
      <c r="G44" s="15"/>
    </row>
    <row r="45" spans="1:7" x14ac:dyDescent="0.25">
      <c r="A45" s="12" t="s">
        <v>2166</v>
      </c>
      <c r="B45" s="30" t="s">
        <v>2167</v>
      </c>
      <c r="C45" s="30" t="s">
        <v>1442</v>
      </c>
      <c r="D45" s="13">
        <v>16571</v>
      </c>
      <c r="E45" s="14">
        <v>142.93</v>
      </c>
      <c r="F45" s="15">
        <v>8.9999999999999993E-3</v>
      </c>
      <c r="G45" s="15"/>
    </row>
    <row r="46" spans="1:7" x14ac:dyDescent="0.25">
      <c r="A46" s="12" t="s">
        <v>2140</v>
      </c>
      <c r="B46" s="30" t="s">
        <v>2141</v>
      </c>
      <c r="C46" s="30" t="s">
        <v>1310</v>
      </c>
      <c r="D46" s="13">
        <v>827</v>
      </c>
      <c r="E46" s="14">
        <v>135.1</v>
      </c>
      <c r="F46" s="15">
        <v>8.5000000000000006E-3</v>
      </c>
      <c r="G46" s="15"/>
    </row>
    <row r="47" spans="1:7" x14ac:dyDescent="0.25">
      <c r="A47" s="12" t="s">
        <v>1777</v>
      </c>
      <c r="B47" s="30" t="s">
        <v>1778</v>
      </c>
      <c r="C47" s="30" t="s">
        <v>1326</v>
      </c>
      <c r="D47" s="13">
        <v>3213</v>
      </c>
      <c r="E47" s="14">
        <v>131.97</v>
      </c>
      <c r="F47" s="15">
        <v>8.3000000000000001E-3</v>
      </c>
      <c r="G47" s="15"/>
    </row>
    <row r="48" spans="1:7" x14ac:dyDescent="0.25">
      <c r="A48" s="12" t="s">
        <v>1250</v>
      </c>
      <c r="B48" s="30" t="s">
        <v>1251</v>
      </c>
      <c r="C48" s="30" t="s">
        <v>1252</v>
      </c>
      <c r="D48" s="13">
        <v>4357</v>
      </c>
      <c r="E48" s="14">
        <v>129.97999999999999</v>
      </c>
      <c r="F48" s="15">
        <v>8.2000000000000007E-3</v>
      </c>
      <c r="G48" s="15"/>
    </row>
    <row r="49" spans="1:7" x14ac:dyDescent="0.25">
      <c r="A49" s="12" t="s">
        <v>2126</v>
      </c>
      <c r="B49" s="30" t="s">
        <v>2127</v>
      </c>
      <c r="C49" s="30" t="s">
        <v>1368</v>
      </c>
      <c r="D49" s="13">
        <v>34018</v>
      </c>
      <c r="E49" s="14">
        <v>128.16</v>
      </c>
      <c r="F49" s="15">
        <v>8.0999999999999996E-3</v>
      </c>
      <c r="G49" s="15"/>
    </row>
    <row r="50" spans="1:7" x14ac:dyDescent="0.25">
      <c r="A50" s="12" t="s">
        <v>1261</v>
      </c>
      <c r="B50" s="30" t="s">
        <v>1262</v>
      </c>
      <c r="C50" s="30" t="s">
        <v>1263</v>
      </c>
      <c r="D50" s="13">
        <v>12288</v>
      </c>
      <c r="E50" s="14">
        <v>125.12</v>
      </c>
      <c r="F50" s="15">
        <v>7.9000000000000008E-3</v>
      </c>
      <c r="G50" s="15"/>
    </row>
    <row r="51" spans="1:7" x14ac:dyDescent="0.25">
      <c r="A51" s="12" t="s">
        <v>2160</v>
      </c>
      <c r="B51" s="30" t="s">
        <v>2161</v>
      </c>
      <c r="C51" s="30" t="s">
        <v>1368</v>
      </c>
      <c r="D51" s="13">
        <v>49918</v>
      </c>
      <c r="E51" s="14">
        <v>121.43</v>
      </c>
      <c r="F51" s="15">
        <v>7.7000000000000002E-3</v>
      </c>
      <c r="G51" s="15"/>
    </row>
    <row r="52" spans="1:7" x14ac:dyDescent="0.25">
      <c r="A52" s="12" t="s">
        <v>2108</v>
      </c>
      <c r="B52" s="30" t="s">
        <v>2109</v>
      </c>
      <c r="C52" s="30" t="s">
        <v>1310</v>
      </c>
      <c r="D52" s="13">
        <v>8692</v>
      </c>
      <c r="E52" s="14">
        <v>105.97</v>
      </c>
      <c r="F52" s="15">
        <v>6.7000000000000002E-3</v>
      </c>
      <c r="G52" s="15"/>
    </row>
    <row r="53" spans="1:7" x14ac:dyDescent="0.25">
      <c r="A53" s="12" t="s">
        <v>1979</v>
      </c>
      <c r="B53" s="30" t="s">
        <v>1980</v>
      </c>
      <c r="C53" s="30" t="s">
        <v>1445</v>
      </c>
      <c r="D53" s="13">
        <v>12629</v>
      </c>
      <c r="E53" s="14">
        <v>99.79</v>
      </c>
      <c r="F53" s="15">
        <v>6.3E-3</v>
      </c>
      <c r="G53" s="15"/>
    </row>
    <row r="54" spans="1:7" x14ac:dyDescent="0.25">
      <c r="A54" s="12" t="s">
        <v>1786</v>
      </c>
      <c r="B54" s="30" t="s">
        <v>1787</v>
      </c>
      <c r="C54" s="30" t="s">
        <v>1310</v>
      </c>
      <c r="D54" s="13">
        <v>13017</v>
      </c>
      <c r="E54" s="14">
        <v>89.83</v>
      </c>
      <c r="F54" s="15">
        <v>5.7000000000000002E-3</v>
      </c>
      <c r="G54" s="15"/>
    </row>
    <row r="55" spans="1:7" x14ac:dyDescent="0.25">
      <c r="A55" s="12" t="s">
        <v>2124</v>
      </c>
      <c r="B55" s="30" t="s">
        <v>2125</v>
      </c>
      <c r="C55" s="30" t="s">
        <v>1202</v>
      </c>
      <c r="D55" s="13">
        <v>2107</v>
      </c>
      <c r="E55" s="14">
        <v>86.29</v>
      </c>
      <c r="F55" s="15">
        <v>5.4999999999999997E-3</v>
      </c>
      <c r="G55" s="15"/>
    </row>
    <row r="56" spans="1:7" x14ac:dyDescent="0.25">
      <c r="A56" s="12" t="s">
        <v>1270</v>
      </c>
      <c r="B56" s="30" t="s">
        <v>1271</v>
      </c>
      <c r="C56" s="30" t="s">
        <v>1260</v>
      </c>
      <c r="D56" s="13">
        <v>12872</v>
      </c>
      <c r="E56" s="14">
        <v>84.77</v>
      </c>
      <c r="F56" s="15">
        <v>5.4000000000000003E-3</v>
      </c>
      <c r="G56" s="15"/>
    </row>
    <row r="57" spans="1:7" x14ac:dyDescent="0.25">
      <c r="A57" s="12" t="s">
        <v>1945</v>
      </c>
      <c r="B57" s="30" t="s">
        <v>1946</v>
      </c>
      <c r="C57" s="30" t="s">
        <v>1278</v>
      </c>
      <c r="D57" s="13">
        <v>4176</v>
      </c>
      <c r="E57" s="14">
        <v>45.79</v>
      </c>
      <c r="F57" s="15">
        <v>2.8999999999999998E-3</v>
      </c>
      <c r="G57" s="15"/>
    </row>
    <row r="58" spans="1:7" x14ac:dyDescent="0.25">
      <c r="A58" s="16" t="s">
        <v>124</v>
      </c>
      <c r="B58" s="31"/>
      <c r="C58" s="31"/>
      <c r="D58" s="17"/>
      <c r="E58" s="37">
        <v>15890.94</v>
      </c>
      <c r="F58" s="38">
        <v>1.0044999999999999</v>
      </c>
      <c r="G58" s="20"/>
    </row>
    <row r="59" spans="1:7" x14ac:dyDescent="0.25">
      <c r="A59" s="16" t="s">
        <v>1525</v>
      </c>
      <c r="B59" s="30"/>
      <c r="C59" s="30"/>
      <c r="D59" s="13"/>
      <c r="E59" s="14"/>
      <c r="F59" s="15"/>
      <c r="G59" s="15"/>
    </row>
    <row r="60" spans="1:7" x14ac:dyDescent="0.25">
      <c r="A60" s="16" t="s">
        <v>124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157</v>
      </c>
      <c r="B61" s="32"/>
      <c r="C61" s="32"/>
      <c r="D61" s="22"/>
      <c r="E61" s="27">
        <v>15890.94</v>
      </c>
      <c r="F61" s="28">
        <v>1.0044999999999999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161</v>
      </c>
      <c r="B64" s="30"/>
      <c r="C64" s="30"/>
      <c r="D64" s="13"/>
      <c r="E64" s="14"/>
      <c r="F64" s="15"/>
      <c r="G64" s="15"/>
    </row>
    <row r="65" spans="1:7" x14ac:dyDescent="0.25">
      <c r="A65" s="12" t="s">
        <v>162</v>
      </c>
      <c r="B65" s="30"/>
      <c r="C65" s="30"/>
      <c r="D65" s="13"/>
      <c r="E65" s="14">
        <v>197.96</v>
      </c>
      <c r="F65" s="15">
        <v>1.2500000000000001E-2</v>
      </c>
      <c r="G65" s="15">
        <v>6.6865999999999995E-2</v>
      </c>
    </row>
    <row r="66" spans="1:7" x14ac:dyDescent="0.25">
      <c r="A66" s="16" t="s">
        <v>124</v>
      </c>
      <c r="B66" s="31"/>
      <c r="C66" s="31"/>
      <c r="D66" s="17"/>
      <c r="E66" s="37">
        <v>197.96</v>
      </c>
      <c r="F66" s="38">
        <v>1.2500000000000001E-2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157</v>
      </c>
      <c r="B68" s="32"/>
      <c r="C68" s="32"/>
      <c r="D68" s="22"/>
      <c r="E68" s="18">
        <v>197.96</v>
      </c>
      <c r="F68" s="19">
        <v>1.2500000000000001E-2</v>
      </c>
      <c r="G68" s="20"/>
    </row>
    <row r="69" spans="1:7" x14ac:dyDescent="0.25">
      <c r="A69" s="12" t="s">
        <v>163</v>
      </c>
      <c r="B69" s="30"/>
      <c r="C69" s="30"/>
      <c r="D69" s="13"/>
      <c r="E69" s="14">
        <v>3.6265899999999997E-2</v>
      </c>
      <c r="F69" s="15">
        <v>1.9999999999999999E-6</v>
      </c>
      <c r="G69" s="15"/>
    </row>
    <row r="70" spans="1:7" x14ac:dyDescent="0.25">
      <c r="A70" s="12" t="s">
        <v>164</v>
      </c>
      <c r="B70" s="30"/>
      <c r="C70" s="30"/>
      <c r="D70" s="13"/>
      <c r="E70" s="23">
        <v>-270.48626589999998</v>
      </c>
      <c r="F70" s="24">
        <v>-1.7002E-2</v>
      </c>
      <c r="G70" s="15">
        <v>6.6865999999999995E-2</v>
      </c>
    </row>
    <row r="71" spans="1:7" x14ac:dyDescent="0.25">
      <c r="A71" s="25" t="s">
        <v>165</v>
      </c>
      <c r="B71" s="33"/>
      <c r="C71" s="33"/>
      <c r="D71" s="26"/>
      <c r="E71" s="27">
        <v>15818.45</v>
      </c>
      <c r="F71" s="28">
        <v>1</v>
      </c>
      <c r="G71" s="28"/>
    </row>
    <row r="76" spans="1:7" x14ac:dyDescent="0.25">
      <c r="A76" s="1" t="s">
        <v>168</v>
      </c>
    </row>
    <row r="77" spans="1:7" x14ac:dyDescent="0.25">
      <c r="A77" s="47" t="s">
        <v>169</v>
      </c>
      <c r="B77" s="34" t="s">
        <v>118</v>
      </c>
    </row>
    <row r="78" spans="1:7" x14ac:dyDescent="0.25">
      <c r="A78" t="s">
        <v>170</v>
      </c>
    </row>
    <row r="79" spans="1:7" x14ac:dyDescent="0.25">
      <c r="A79" t="s">
        <v>171</v>
      </c>
      <c r="B79" t="s">
        <v>172</v>
      </c>
      <c r="C79" t="s">
        <v>172</v>
      </c>
    </row>
    <row r="80" spans="1:7" x14ac:dyDescent="0.25">
      <c r="B80" s="48">
        <v>45289</v>
      </c>
      <c r="C80" s="48">
        <v>45322</v>
      </c>
    </row>
    <row r="81" spans="1:5" x14ac:dyDescent="0.25">
      <c r="A81" t="s">
        <v>687</v>
      </c>
      <c r="B81">
        <v>14.4251</v>
      </c>
      <c r="C81">
        <v>15.513199999999999</v>
      </c>
      <c r="E81" s="2"/>
    </row>
    <row r="82" spans="1:5" x14ac:dyDescent="0.25">
      <c r="A82" t="s">
        <v>177</v>
      </c>
      <c r="B82">
        <v>14.4274</v>
      </c>
      <c r="C82">
        <v>15.5158</v>
      </c>
      <c r="E82" s="2"/>
    </row>
    <row r="83" spans="1:5" x14ac:dyDescent="0.25">
      <c r="A83" t="s">
        <v>688</v>
      </c>
      <c r="B83">
        <v>14.3123</v>
      </c>
      <c r="C83">
        <v>15.3811</v>
      </c>
      <c r="E83" s="2"/>
    </row>
    <row r="84" spans="1:5" x14ac:dyDescent="0.25">
      <c r="A84" t="s">
        <v>651</v>
      </c>
      <c r="B84">
        <v>14.312200000000001</v>
      </c>
      <c r="C84">
        <v>15.3811</v>
      </c>
      <c r="E84" s="2"/>
    </row>
    <row r="85" spans="1:5" x14ac:dyDescent="0.25">
      <c r="E85" s="2"/>
    </row>
    <row r="86" spans="1:5" x14ac:dyDescent="0.25">
      <c r="A86" t="s">
        <v>187</v>
      </c>
      <c r="B86" s="34" t="s">
        <v>118</v>
      </c>
    </row>
    <row r="87" spans="1:5" x14ac:dyDescent="0.25">
      <c r="A87" t="s">
        <v>188</v>
      </c>
      <c r="B87" s="34" t="s">
        <v>118</v>
      </c>
    </row>
    <row r="88" spans="1:5" ht="30" customHeight="1" x14ac:dyDescent="0.25">
      <c r="A88" s="47" t="s">
        <v>189</v>
      </c>
      <c r="B88" s="34" t="s">
        <v>118</v>
      </c>
    </row>
    <row r="89" spans="1:5" ht="30" customHeight="1" x14ac:dyDescent="0.25">
      <c r="A89" s="47" t="s">
        <v>190</v>
      </c>
      <c r="B89" s="34" t="s">
        <v>118</v>
      </c>
    </row>
    <row r="90" spans="1:5" x14ac:dyDescent="0.25">
      <c r="A90" t="s">
        <v>1753</v>
      </c>
      <c r="B90" s="49">
        <v>2.0169899999999998</v>
      </c>
    </row>
    <row r="91" spans="1:5" ht="45" customHeight="1" x14ac:dyDescent="0.25">
      <c r="A91" s="47" t="s">
        <v>192</v>
      </c>
      <c r="B91" s="34" t="s">
        <v>118</v>
      </c>
    </row>
    <row r="92" spans="1:5" ht="30" customHeight="1" x14ac:dyDescent="0.25">
      <c r="A92" s="47" t="s">
        <v>193</v>
      </c>
      <c r="B92" s="34" t="s">
        <v>118</v>
      </c>
    </row>
    <row r="93" spans="1:5" ht="30" customHeight="1" x14ac:dyDescent="0.25">
      <c r="A93" s="47" t="s">
        <v>194</v>
      </c>
      <c r="B93" s="34" t="s">
        <v>118</v>
      </c>
    </row>
    <row r="94" spans="1:5" x14ac:dyDescent="0.25">
      <c r="A94" t="s">
        <v>195</v>
      </c>
      <c r="B94" s="34" t="s">
        <v>118</v>
      </c>
    </row>
    <row r="95" spans="1:5" x14ac:dyDescent="0.25">
      <c r="A95" t="s">
        <v>196</v>
      </c>
      <c r="B95" s="34" t="s">
        <v>118</v>
      </c>
    </row>
    <row r="97" spans="1:4" ht="69.95" customHeight="1" x14ac:dyDescent="0.25">
      <c r="A97" s="76" t="s">
        <v>206</v>
      </c>
      <c r="B97" s="76" t="s">
        <v>207</v>
      </c>
      <c r="C97" s="76" t="s">
        <v>5</v>
      </c>
      <c r="D97" s="76" t="s">
        <v>6</v>
      </c>
    </row>
    <row r="98" spans="1:4" ht="69.95" customHeight="1" x14ac:dyDescent="0.25">
      <c r="A98" s="76" t="s">
        <v>2191</v>
      </c>
      <c r="B98" s="76"/>
      <c r="C98" s="76" t="s">
        <v>2192</v>
      </c>
      <c r="D9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213"/>
  <sheetViews>
    <sheetView showGridLines="0" workbookViewId="0">
      <pane ySplit="4" topLeftCell="A192" activePane="bottomLeft" state="frozen"/>
      <selection pane="bottomLeft" activeCell="B192" sqref="B192"/>
    </sheetView>
  </sheetViews>
  <sheetFormatPr defaultRowHeight="15" x14ac:dyDescent="0.25"/>
  <cols>
    <col min="1" max="1" width="56.5703125" bestFit="1" customWidth="1"/>
    <col min="2" max="2" width="22" bestFit="1" customWidth="1"/>
    <col min="3" max="3" width="24.42578125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8" max="8" width="15.42578125" bestFit="1" customWidth="1"/>
    <col min="9" max="9" width="10.5703125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9" ht="36.75" customHeight="1" x14ac:dyDescent="0.25">
      <c r="A1" s="78" t="s">
        <v>2193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9" ht="19.5" customHeight="1" x14ac:dyDescent="0.25">
      <c r="A2" s="78" t="s">
        <v>2194</v>
      </c>
      <c r="B2" s="79"/>
      <c r="C2" s="79"/>
      <c r="D2" s="79"/>
      <c r="E2" s="79"/>
      <c r="F2" s="79"/>
      <c r="G2" s="80"/>
    </row>
    <row r="4" spans="1:9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9" x14ac:dyDescent="0.25">
      <c r="A5" s="7"/>
      <c r="B5" s="29"/>
      <c r="C5" s="29"/>
      <c r="D5" s="8"/>
      <c r="E5" s="9"/>
      <c r="F5" s="10"/>
      <c r="G5" s="11"/>
    </row>
    <row r="6" spans="1:9" x14ac:dyDescent="0.25">
      <c r="A6" s="16" t="s">
        <v>117</v>
      </c>
      <c r="B6" s="30"/>
      <c r="C6" s="30"/>
      <c r="D6" s="13"/>
      <c r="E6" s="14"/>
      <c r="F6" s="15"/>
      <c r="G6" s="15"/>
    </row>
    <row r="7" spans="1:9" x14ac:dyDescent="0.25">
      <c r="A7" s="16" t="s">
        <v>1158</v>
      </c>
      <c r="B7" s="30"/>
      <c r="C7" s="30"/>
      <c r="D7" s="13"/>
      <c r="E7" s="14"/>
      <c r="F7" s="15"/>
      <c r="G7" s="15"/>
    </row>
    <row r="8" spans="1:9" x14ac:dyDescent="0.25">
      <c r="A8" s="12" t="s">
        <v>1159</v>
      </c>
      <c r="B8" s="30" t="s">
        <v>1160</v>
      </c>
      <c r="C8" s="30" t="s">
        <v>1161</v>
      </c>
      <c r="D8" s="13">
        <v>172700</v>
      </c>
      <c r="E8" s="14">
        <v>2525.8200000000002</v>
      </c>
      <c r="F8" s="24">
        <f t="shared" ref="F8:F39" si="0">+E8/$E$186</f>
        <v>3.8517189351540491E-2</v>
      </c>
      <c r="G8" s="15"/>
      <c r="H8" s="54"/>
      <c r="I8" s="75"/>
    </row>
    <row r="9" spans="1:9" x14ac:dyDescent="0.25">
      <c r="A9" s="12" t="s">
        <v>1181</v>
      </c>
      <c r="B9" s="30" t="s">
        <v>1182</v>
      </c>
      <c r="C9" s="30" t="s">
        <v>1183</v>
      </c>
      <c r="D9" s="13">
        <v>87500</v>
      </c>
      <c r="E9" s="14">
        <v>2496.59</v>
      </c>
      <c r="F9" s="24">
        <f t="shared" si="0"/>
        <v>3.8071449969975087E-2</v>
      </c>
      <c r="G9" s="15"/>
      <c r="H9" s="54"/>
      <c r="I9" s="75"/>
    </row>
    <row r="10" spans="1:9" x14ac:dyDescent="0.25">
      <c r="A10" s="12" t="s">
        <v>1165</v>
      </c>
      <c r="B10" s="30" t="s">
        <v>1166</v>
      </c>
      <c r="C10" s="30" t="s">
        <v>1167</v>
      </c>
      <c r="D10" s="13">
        <v>60900</v>
      </c>
      <c r="E10" s="14">
        <v>1913.48</v>
      </c>
      <c r="F10" s="24">
        <f t="shared" si="0"/>
        <v>2.9179383915079338E-2</v>
      </c>
      <c r="G10" s="15"/>
      <c r="H10" s="54"/>
      <c r="I10" s="75"/>
    </row>
    <row r="11" spans="1:9" x14ac:dyDescent="0.25">
      <c r="A11" s="12" t="s">
        <v>1187</v>
      </c>
      <c r="B11" s="30" t="s">
        <v>1188</v>
      </c>
      <c r="C11" s="30" t="s">
        <v>1161</v>
      </c>
      <c r="D11" s="13">
        <v>165000</v>
      </c>
      <c r="E11" s="14">
        <v>1056.83</v>
      </c>
      <c r="F11" s="24">
        <f t="shared" si="0"/>
        <v>1.6116002416002934E-2</v>
      </c>
      <c r="G11" s="15"/>
      <c r="H11" s="54"/>
      <c r="I11" s="75"/>
    </row>
    <row r="12" spans="1:9" x14ac:dyDescent="0.25">
      <c r="A12" s="12" t="s">
        <v>1206</v>
      </c>
      <c r="B12" s="30" t="s">
        <v>1207</v>
      </c>
      <c r="C12" s="30" t="s">
        <v>1183</v>
      </c>
      <c r="D12" s="13">
        <v>199800</v>
      </c>
      <c r="E12" s="14">
        <v>925.57</v>
      </c>
      <c r="F12" s="24">
        <f t="shared" si="0"/>
        <v>1.4114368778497808E-2</v>
      </c>
      <c r="G12" s="15"/>
      <c r="H12" s="54"/>
      <c r="I12" s="75"/>
    </row>
    <row r="13" spans="1:9" x14ac:dyDescent="0.25">
      <c r="A13" s="12" t="s">
        <v>1176</v>
      </c>
      <c r="B13" s="30" t="s">
        <v>1177</v>
      </c>
      <c r="C13" s="30" t="s">
        <v>1178</v>
      </c>
      <c r="D13" s="13">
        <v>27900</v>
      </c>
      <c r="E13" s="14">
        <v>836.83</v>
      </c>
      <c r="F13" s="24">
        <f t="shared" si="0"/>
        <v>1.2761138784651967E-2</v>
      </c>
      <c r="G13" s="15"/>
      <c r="H13" s="54"/>
      <c r="I13" s="75"/>
    </row>
    <row r="14" spans="1:9" x14ac:dyDescent="0.25">
      <c r="A14" s="12" t="s">
        <v>1519</v>
      </c>
      <c r="B14" s="30" t="s">
        <v>1520</v>
      </c>
      <c r="C14" s="30" t="s">
        <v>1227</v>
      </c>
      <c r="D14" s="13">
        <v>57400</v>
      </c>
      <c r="E14" s="14">
        <v>814.19</v>
      </c>
      <c r="F14" s="24">
        <f t="shared" si="0"/>
        <v>1.2415892818225667E-2</v>
      </c>
      <c r="G14" s="15"/>
      <c r="H14" s="54"/>
      <c r="I14" s="75"/>
    </row>
    <row r="15" spans="1:9" x14ac:dyDescent="0.25">
      <c r="A15" s="12" t="s">
        <v>1179</v>
      </c>
      <c r="B15" s="30" t="s">
        <v>1180</v>
      </c>
      <c r="C15" s="30" t="s">
        <v>1161</v>
      </c>
      <c r="D15" s="13">
        <v>696000</v>
      </c>
      <c r="E15" s="14">
        <v>796.22</v>
      </c>
      <c r="F15" s="24">
        <f t="shared" si="0"/>
        <v>1.2141861457064862E-2</v>
      </c>
      <c r="G15" s="15"/>
      <c r="H15" s="54"/>
      <c r="I15" s="75"/>
    </row>
    <row r="16" spans="1:9" x14ac:dyDescent="0.25">
      <c r="A16" s="12" t="s">
        <v>1162</v>
      </c>
      <c r="B16" s="30" t="s">
        <v>1163</v>
      </c>
      <c r="C16" s="30" t="s">
        <v>1164</v>
      </c>
      <c r="D16" s="13">
        <v>296450</v>
      </c>
      <c r="E16" s="14">
        <v>747.8</v>
      </c>
      <c r="F16" s="24">
        <f t="shared" si="0"/>
        <v>1.1403486470564798E-2</v>
      </c>
      <c r="G16" s="15"/>
      <c r="H16" s="54"/>
      <c r="I16" s="75"/>
    </row>
    <row r="17" spans="1:9" x14ac:dyDescent="0.25">
      <c r="A17" s="12" t="s">
        <v>1223</v>
      </c>
      <c r="B17" s="30" t="s">
        <v>1224</v>
      </c>
      <c r="C17" s="30" t="s">
        <v>1196</v>
      </c>
      <c r="D17" s="13">
        <v>153000</v>
      </c>
      <c r="E17" s="14">
        <v>731.57</v>
      </c>
      <c r="F17" s="24">
        <f t="shared" si="0"/>
        <v>1.1155989030851953E-2</v>
      </c>
      <c r="G17" s="15"/>
      <c r="H17" s="54"/>
      <c r="I17" s="75"/>
    </row>
    <row r="18" spans="1:9" x14ac:dyDescent="0.25">
      <c r="A18" s="12" t="s">
        <v>1203</v>
      </c>
      <c r="B18" s="30" t="s">
        <v>1204</v>
      </c>
      <c r="C18" s="30" t="s">
        <v>1205</v>
      </c>
      <c r="D18" s="13">
        <v>178500</v>
      </c>
      <c r="E18" s="14">
        <v>724.98</v>
      </c>
      <c r="F18" s="24">
        <f t="shared" si="0"/>
        <v>1.1055495615712847E-2</v>
      </c>
      <c r="G18" s="15"/>
      <c r="H18" s="54"/>
      <c r="I18" s="75"/>
    </row>
    <row r="19" spans="1:9" x14ac:dyDescent="0.25">
      <c r="A19" s="12" t="s">
        <v>1214</v>
      </c>
      <c r="B19" s="30" t="s">
        <v>1215</v>
      </c>
      <c r="C19" s="30" t="s">
        <v>1161</v>
      </c>
      <c r="D19" s="13">
        <v>36400</v>
      </c>
      <c r="E19" s="14">
        <v>664.39</v>
      </c>
      <c r="F19" s="24">
        <f t="shared" si="0"/>
        <v>1.0131535672878505E-2</v>
      </c>
      <c r="G19" s="15"/>
      <c r="H19" s="54"/>
      <c r="I19" s="75"/>
    </row>
    <row r="20" spans="1:9" x14ac:dyDescent="0.25">
      <c r="A20" s="12" t="s">
        <v>1276</v>
      </c>
      <c r="B20" s="30" t="s">
        <v>1277</v>
      </c>
      <c r="C20" s="30" t="s">
        <v>1278</v>
      </c>
      <c r="D20" s="13">
        <v>57600</v>
      </c>
      <c r="E20" s="14">
        <v>629.41999999999996</v>
      </c>
      <c r="F20" s="24">
        <f t="shared" si="0"/>
        <v>9.598264849295126E-3</v>
      </c>
      <c r="G20" s="15"/>
      <c r="H20" s="54"/>
      <c r="I20" s="75"/>
    </row>
    <row r="21" spans="1:9" x14ac:dyDescent="0.25">
      <c r="A21" s="12" t="s">
        <v>1225</v>
      </c>
      <c r="B21" s="30" t="s">
        <v>1226</v>
      </c>
      <c r="C21" s="30" t="s">
        <v>1227</v>
      </c>
      <c r="D21" s="13">
        <v>53900</v>
      </c>
      <c r="E21" s="14">
        <v>620.07000000000005</v>
      </c>
      <c r="F21" s="24">
        <f t="shared" si="0"/>
        <v>9.4556831449627097E-3</v>
      </c>
      <c r="G21" s="15"/>
      <c r="H21" s="54"/>
      <c r="I21" s="75"/>
    </row>
    <row r="22" spans="1:9" x14ac:dyDescent="0.25">
      <c r="A22" s="12" t="s">
        <v>1191</v>
      </c>
      <c r="B22" s="30" t="s">
        <v>1192</v>
      </c>
      <c r="C22" s="30" t="s">
        <v>1193</v>
      </c>
      <c r="D22" s="13">
        <v>270000</v>
      </c>
      <c r="E22" s="14">
        <v>593.6</v>
      </c>
      <c r="F22" s="24">
        <f t="shared" si="0"/>
        <v>9.0520320525906191E-3</v>
      </c>
      <c r="G22" s="15"/>
      <c r="H22" s="54"/>
      <c r="I22" s="75"/>
    </row>
    <row r="23" spans="1:9" x14ac:dyDescent="0.25">
      <c r="A23" s="12" t="s">
        <v>1189</v>
      </c>
      <c r="B23" s="30" t="s">
        <v>1190</v>
      </c>
      <c r="C23" s="30" t="s">
        <v>1161</v>
      </c>
      <c r="D23" s="13">
        <v>257500</v>
      </c>
      <c r="E23" s="14">
        <v>589.67999999999995</v>
      </c>
      <c r="F23" s="24">
        <f t="shared" si="0"/>
        <v>8.9922544824320005E-3</v>
      </c>
      <c r="G23" s="15"/>
      <c r="H23" s="54"/>
      <c r="I23" s="75"/>
    </row>
    <row r="24" spans="1:9" x14ac:dyDescent="0.25">
      <c r="A24" s="12" t="s">
        <v>1400</v>
      </c>
      <c r="B24" s="30" t="s">
        <v>1401</v>
      </c>
      <c r="C24" s="30" t="s">
        <v>1402</v>
      </c>
      <c r="D24" s="13">
        <v>15600</v>
      </c>
      <c r="E24" s="14">
        <v>542.84</v>
      </c>
      <c r="F24" s="24">
        <f t="shared" si="0"/>
        <v>8.2779735165570949E-3</v>
      </c>
      <c r="G24" s="15"/>
      <c r="H24" s="54"/>
      <c r="I24" s="75"/>
    </row>
    <row r="25" spans="1:9" x14ac:dyDescent="0.25">
      <c r="A25" s="12" t="s">
        <v>1308</v>
      </c>
      <c r="B25" s="30" t="s">
        <v>1309</v>
      </c>
      <c r="C25" s="30" t="s">
        <v>1310</v>
      </c>
      <c r="D25" s="13">
        <v>100300</v>
      </c>
      <c r="E25" s="14">
        <v>542.12</v>
      </c>
      <c r="F25" s="24">
        <f t="shared" si="0"/>
        <v>8.2669939628544908E-3</v>
      </c>
      <c r="G25" s="15"/>
      <c r="H25" s="54"/>
      <c r="I25" s="75"/>
    </row>
    <row r="26" spans="1:9" x14ac:dyDescent="0.25">
      <c r="A26" s="12" t="s">
        <v>1392</v>
      </c>
      <c r="B26" s="30" t="s">
        <v>1393</v>
      </c>
      <c r="C26" s="30" t="s">
        <v>1210</v>
      </c>
      <c r="D26" s="13">
        <v>40600</v>
      </c>
      <c r="E26" s="14">
        <v>537.41999999999996</v>
      </c>
      <c r="F26" s="24">
        <f t="shared" si="0"/>
        <v>8.1953218761847187E-3</v>
      </c>
      <c r="G26" s="15"/>
      <c r="H26" s="54"/>
      <c r="I26" s="75"/>
    </row>
    <row r="27" spans="1:9" x14ac:dyDescent="0.25">
      <c r="A27" s="12" t="s">
        <v>1346</v>
      </c>
      <c r="B27" s="30" t="s">
        <v>1347</v>
      </c>
      <c r="C27" s="30" t="s">
        <v>1161</v>
      </c>
      <c r="D27" s="13">
        <v>34000</v>
      </c>
      <c r="E27" s="14">
        <v>521.58000000000004</v>
      </c>
      <c r="F27" s="24">
        <f t="shared" si="0"/>
        <v>7.953771694727451E-3</v>
      </c>
      <c r="G27" s="15"/>
      <c r="H27" s="54"/>
      <c r="I27" s="75"/>
    </row>
    <row r="28" spans="1:9" x14ac:dyDescent="0.25">
      <c r="A28" s="12" t="s">
        <v>1184</v>
      </c>
      <c r="B28" s="30" t="s">
        <v>1185</v>
      </c>
      <c r="C28" s="30" t="s">
        <v>1186</v>
      </c>
      <c r="D28" s="13">
        <v>3520000</v>
      </c>
      <c r="E28" s="14">
        <v>505.12</v>
      </c>
      <c r="F28" s="24">
        <f t="shared" si="0"/>
        <v>7.7027668975818281E-3</v>
      </c>
      <c r="G28" s="15"/>
      <c r="H28" s="54"/>
      <c r="I28" s="75"/>
    </row>
    <row r="29" spans="1:9" x14ac:dyDescent="0.25">
      <c r="A29" s="12" t="s">
        <v>1168</v>
      </c>
      <c r="B29" s="30" t="s">
        <v>1169</v>
      </c>
      <c r="C29" s="30" t="s">
        <v>1170</v>
      </c>
      <c r="D29" s="13">
        <v>210000</v>
      </c>
      <c r="E29" s="14">
        <v>479.33</v>
      </c>
      <c r="F29" s="24">
        <f t="shared" si="0"/>
        <v>7.3094853837066386E-3</v>
      </c>
      <c r="G29" s="15"/>
      <c r="H29" s="54"/>
      <c r="I29" s="75"/>
    </row>
    <row r="30" spans="1:9" x14ac:dyDescent="0.25">
      <c r="A30" s="12" t="s">
        <v>1220</v>
      </c>
      <c r="B30" s="30" t="s">
        <v>1221</v>
      </c>
      <c r="C30" s="30" t="s">
        <v>1222</v>
      </c>
      <c r="D30" s="13">
        <v>48125</v>
      </c>
      <c r="E30" s="14">
        <v>470.28</v>
      </c>
      <c r="F30" s="24">
        <f t="shared" si="0"/>
        <v>7.1714784934169733E-3</v>
      </c>
      <c r="G30" s="15"/>
      <c r="H30" s="54"/>
      <c r="I30" s="75"/>
    </row>
    <row r="31" spans="1:9" x14ac:dyDescent="0.25">
      <c r="A31" s="12" t="s">
        <v>1376</v>
      </c>
      <c r="B31" s="30" t="s">
        <v>1377</v>
      </c>
      <c r="C31" s="30" t="s">
        <v>1202</v>
      </c>
      <c r="D31" s="13">
        <v>18000</v>
      </c>
      <c r="E31" s="14">
        <v>444.02</v>
      </c>
      <c r="F31" s="24">
        <f t="shared" si="0"/>
        <v>6.771029770874808E-3</v>
      </c>
      <c r="G31" s="15"/>
      <c r="H31" s="54"/>
      <c r="I31" s="75"/>
    </row>
    <row r="32" spans="1:9" x14ac:dyDescent="0.25">
      <c r="A32" s="12" t="s">
        <v>1352</v>
      </c>
      <c r="B32" s="30" t="s">
        <v>1353</v>
      </c>
      <c r="C32" s="30" t="s">
        <v>1202</v>
      </c>
      <c r="D32" s="13">
        <v>5625</v>
      </c>
      <c r="E32" s="14">
        <v>386.04</v>
      </c>
      <c r="F32" s="24">
        <f t="shared" si="0"/>
        <v>5.8868707102124026E-3</v>
      </c>
      <c r="G32" s="15"/>
      <c r="H32" s="54"/>
      <c r="I32" s="75"/>
    </row>
    <row r="33" spans="1:9" x14ac:dyDescent="0.25">
      <c r="A33" s="12" t="s">
        <v>1331</v>
      </c>
      <c r="B33" s="30" t="s">
        <v>1332</v>
      </c>
      <c r="C33" s="30" t="s">
        <v>1301</v>
      </c>
      <c r="D33" s="13">
        <v>11600</v>
      </c>
      <c r="E33" s="14">
        <v>358.09</v>
      </c>
      <c r="F33" s="24">
        <f t="shared" si="0"/>
        <v>5.4606505352294043E-3</v>
      </c>
      <c r="G33" s="15"/>
      <c r="H33" s="54"/>
      <c r="I33" s="75"/>
    </row>
    <row r="34" spans="1:9" x14ac:dyDescent="0.25">
      <c r="A34" s="12" t="s">
        <v>1248</v>
      </c>
      <c r="B34" s="30" t="s">
        <v>1249</v>
      </c>
      <c r="C34" s="30" t="s">
        <v>1230</v>
      </c>
      <c r="D34" s="13">
        <v>3350</v>
      </c>
      <c r="E34" s="14">
        <v>341.26</v>
      </c>
      <c r="F34" s="24">
        <f t="shared" si="0"/>
        <v>5.2040034674310552E-3</v>
      </c>
      <c r="G34" s="15"/>
      <c r="H34" s="54"/>
      <c r="I34" s="75"/>
    </row>
    <row r="35" spans="1:9" x14ac:dyDescent="0.25">
      <c r="A35" s="12" t="s">
        <v>1409</v>
      </c>
      <c r="B35" s="30" t="s">
        <v>1410</v>
      </c>
      <c r="C35" s="30" t="s">
        <v>1252</v>
      </c>
      <c r="D35" s="13">
        <v>190000</v>
      </c>
      <c r="E35" s="14">
        <v>334.21</v>
      </c>
      <c r="F35" s="24">
        <f t="shared" si="0"/>
        <v>5.0964953374263988E-3</v>
      </c>
      <c r="G35" s="15"/>
      <c r="H35" s="54"/>
      <c r="I35" s="75"/>
    </row>
    <row r="36" spans="1:9" x14ac:dyDescent="0.25">
      <c r="A36" s="12" t="s">
        <v>1396</v>
      </c>
      <c r="B36" s="30" t="s">
        <v>1397</v>
      </c>
      <c r="C36" s="30" t="s">
        <v>1227</v>
      </c>
      <c r="D36" s="13">
        <v>115000</v>
      </c>
      <c r="E36" s="14">
        <v>308.66000000000003</v>
      </c>
      <c r="F36" s="24">
        <f t="shared" si="0"/>
        <v>4.7068736747854119E-3</v>
      </c>
      <c r="G36" s="15"/>
      <c r="H36" s="54"/>
      <c r="I36" s="75"/>
    </row>
    <row r="37" spans="1:9" x14ac:dyDescent="0.25">
      <c r="A37" s="12" t="s">
        <v>1293</v>
      </c>
      <c r="B37" s="30" t="s">
        <v>1294</v>
      </c>
      <c r="C37" s="30" t="s">
        <v>1202</v>
      </c>
      <c r="D37" s="13">
        <v>104000</v>
      </c>
      <c r="E37" s="14">
        <v>300.77</v>
      </c>
      <c r="F37" s="24">
        <f t="shared" si="0"/>
        <v>4.586556065461051E-3</v>
      </c>
      <c r="G37" s="15"/>
      <c r="H37" s="54"/>
      <c r="I37" s="75"/>
    </row>
    <row r="38" spans="1:9" x14ac:dyDescent="0.25">
      <c r="A38" s="12" t="s">
        <v>1238</v>
      </c>
      <c r="B38" s="30" t="s">
        <v>1239</v>
      </c>
      <c r="C38" s="30" t="s">
        <v>1202</v>
      </c>
      <c r="D38" s="13">
        <v>65875</v>
      </c>
      <c r="E38" s="14">
        <v>291.99</v>
      </c>
      <c r="F38" s="24">
        <f t="shared" si="0"/>
        <v>4.4526665078098628E-3</v>
      </c>
      <c r="G38" s="15"/>
      <c r="H38" s="54"/>
      <c r="I38" s="75"/>
    </row>
    <row r="39" spans="1:9" x14ac:dyDescent="0.25">
      <c r="A39" s="12" t="s">
        <v>1398</v>
      </c>
      <c r="B39" s="30" t="s">
        <v>1399</v>
      </c>
      <c r="C39" s="30" t="s">
        <v>1301</v>
      </c>
      <c r="D39" s="13">
        <v>10800</v>
      </c>
      <c r="E39" s="14">
        <v>272.31</v>
      </c>
      <c r="F39" s="24">
        <f t="shared" si="0"/>
        <v>4.1525587066053764E-3</v>
      </c>
      <c r="G39" s="15"/>
      <c r="H39" s="54"/>
      <c r="I39" s="75"/>
    </row>
    <row r="40" spans="1:9" x14ac:dyDescent="0.25">
      <c r="A40" s="12" t="s">
        <v>1382</v>
      </c>
      <c r="B40" s="30" t="s">
        <v>1383</v>
      </c>
      <c r="C40" s="30" t="s">
        <v>1227</v>
      </c>
      <c r="D40" s="13">
        <v>4125</v>
      </c>
      <c r="E40" s="14">
        <v>252.5</v>
      </c>
      <c r="F40" s="24">
        <f t="shared" ref="F40:F65" si="1">+E40/$E$186</f>
        <v>3.8504684859823634E-3</v>
      </c>
      <c r="G40" s="15"/>
      <c r="H40" s="54"/>
      <c r="I40" s="75"/>
    </row>
    <row r="41" spans="1:9" x14ac:dyDescent="0.25">
      <c r="A41" s="12" t="s">
        <v>1236</v>
      </c>
      <c r="B41" s="30" t="s">
        <v>1237</v>
      </c>
      <c r="C41" s="30" t="s">
        <v>1161</v>
      </c>
      <c r="D41" s="13">
        <v>170000</v>
      </c>
      <c r="E41" s="14">
        <v>250.41</v>
      </c>
      <c r="F41" s="24">
        <f t="shared" si="1"/>
        <v>3.8185972814845292E-3</v>
      </c>
      <c r="G41" s="15"/>
      <c r="H41" s="54"/>
      <c r="I41" s="75"/>
    </row>
    <row r="42" spans="1:9" x14ac:dyDescent="0.25">
      <c r="A42" s="12" t="s">
        <v>1348</v>
      </c>
      <c r="B42" s="30" t="s">
        <v>1349</v>
      </c>
      <c r="C42" s="30" t="s">
        <v>1326</v>
      </c>
      <c r="D42" s="13">
        <v>19000</v>
      </c>
      <c r="E42" s="14">
        <v>234.7</v>
      </c>
      <c r="F42" s="24">
        <f t="shared" si="1"/>
        <v>3.5790295194457851E-3</v>
      </c>
      <c r="G42" s="15"/>
      <c r="H42" s="54"/>
      <c r="I42" s="75"/>
    </row>
    <row r="43" spans="1:9" x14ac:dyDescent="0.25">
      <c r="A43" s="12" t="s">
        <v>1200</v>
      </c>
      <c r="B43" s="30" t="s">
        <v>1201</v>
      </c>
      <c r="C43" s="30" t="s">
        <v>1202</v>
      </c>
      <c r="D43" s="13">
        <v>42000</v>
      </c>
      <c r="E43" s="14">
        <v>209.6</v>
      </c>
      <c r="F43" s="24">
        <f t="shared" si="1"/>
        <v>3.1962700778689242E-3</v>
      </c>
      <c r="G43" s="15"/>
      <c r="H43" s="54"/>
      <c r="I43" s="75"/>
    </row>
    <row r="44" spans="1:9" x14ac:dyDescent="0.25">
      <c r="A44" s="12" t="s">
        <v>1258</v>
      </c>
      <c r="B44" s="30" t="s">
        <v>1259</v>
      </c>
      <c r="C44" s="30" t="s">
        <v>1260</v>
      </c>
      <c r="D44" s="13">
        <v>120000</v>
      </c>
      <c r="E44" s="14">
        <v>207.72</v>
      </c>
      <c r="F44" s="24">
        <f t="shared" si="1"/>
        <v>3.1676012432010161E-3</v>
      </c>
      <c r="G44" s="15"/>
      <c r="H44" s="54"/>
      <c r="I44" s="75"/>
    </row>
    <row r="45" spans="1:9" x14ac:dyDescent="0.25">
      <c r="A45" s="12" t="s">
        <v>1228</v>
      </c>
      <c r="B45" s="30" t="s">
        <v>1229</v>
      </c>
      <c r="C45" s="30" t="s">
        <v>1230</v>
      </c>
      <c r="D45" s="13">
        <v>10150</v>
      </c>
      <c r="E45" s="14">
        <v>203.14</v>
      </c>
      <c r="F45" s="24">
        <f t="shared" si="1"/>
        <v>3.0977590821483457E-3</v>
      </c>
      <c r="G45" s="15"/>
      <c r="H45" s="54"/>
      <c r="I45" s="75"/>
    </row>
    <row r="46" spans="1:9" x14ac:dyDescent="0.25">
      <c r="A46" s="12" t="s">
        <v>1233</v>
      </c>
      <c r="B46" s="30" t="s">
        <v>1234</v>
      </c>
      <c r="C46" s="30" t="s">
        <v>1235</v>
      </c>
      <c r="D46" s="13">
        <v>109800</v>
      </c>
      <c r="E46" s="14">
        <v>189.51</v>
      </c>
      <c r="F46" s="24">
        <f t="shared" si="1"/>
        <v>2.8899100308060108E-3</v>
      </c>
      <c r="G46" s="15"/>
      <c r="H46" s="54"/>
      <c r="I46" s="75"/>
    </row>
    <row r="47" spans="1:9" x14ac:dyDescent="0.25">
      <c r="A47" s="12" t="s">
        <v>1208</v>
      </c>
      <c r="B47" s="30" t="s">
        <v>1209</v>
      </c>
      <c r="C47" s="30" t="s">
        <v>1210</v>
      </c>
      <c r="D47" s="13">
        <v>23100</v>
      </c>
      <c r="E47" s="14">
        <v>185.4</v>
      </c>
      <c r="F47" s="24">
        <f t="shared" si="1"/>
        <v>2.8272350784203175E-3</v>
      </c>
      <c r="G47" s="15"/>
      <c r="H47" s="54"/>
      <c r="I47" s="75"/>
    </row>
    <row r="48" spans="1:9" x14ac:dyDescent="0.25">
      <c r="A48" s="12" t="s">
        <v>1171</v>
      </c>
      <c r="B48" s="30" t="s">
        <v>1172</v>
      </c>
      <c r="C48" s="30" t="s">
        <v>1161</v>
      </c>
      <c r="D48" s="13">
        <v>64350</v>
      </c>
      <c r="E48" s="14">
        <v>159.33000000000001</v>
      </c>
      <c r="F48" s="24">
        <f t="shared" si="1"/>
        <v>2.4296837381052277E-3</v>
      </c>
      <c r="G48" s="15"/>
      <c r="H48" s="54"/>
      <c r="I48" s="75"/>
    </row>
    <row r="49" spans="1:9" x14ac:dyDescent="0.25">
      <c r="A49" s="12" t="s">
        <v>1299</v>
      </c>
      <c r="B49" s="30" t="s">
        <v>1300</v>
      </c>
      <c r="C49" s="30" t="s">
        <v>1301</v>
      </c>
      <c r="D49" s="13">
        <v>65000</v>
      </c>
      <c r="E49" s="14">
        <v>158.57</v>
      </c>
      <c r="F49" s="24">
        <f t="shared" si="1"/>
        <v>2.4180942091969241E-3</v>
      </c>
      <c r="G49" s="15"/>
      <c r="H49" s="54"/>
      <c r="I49" s="75"/>
    </row>
    <row r="50" spans="1:9" x14ac:dyDescent="0.25">
      <c r="A50" s="12" t="s">
        <v>1287</v>
      </c>
      <c r="B50" s="30" t="s">
        <v>1288</v>
      </c>
      <c r="C50" s="30" t="s">
        <v>1227</v>
      </c>
      <c r="D50" s="13">
        <v>8500</v>
      </c>
      <c r="E50" s="14">
        <v>127.95</v>
      </c>
      <c r="F50" s="24">
        <f t="shared" si="1"/>
        <v>1.9511581892334394E-3</v>
      </c>
      <c r="G50" s="15"/>
      <c r="H50" s="54"/>
      <c r="I50" s="75"/>
    </row>
    <row r="51" spans="1:9" x14ac:dyDescent="0.25">
      <c r="A51" s="12" t="s">
        <v>1197</v>
      </c>
      <c r="B51" s="30" t="s">
        <v>1198</v>
      </c>
      <c r="C51" s="30" t="s">
        <v>1199</v>
      </c>
      <c r="D51" s="13">
        <v>60000</v>
      </c>
      <c r="E51" s="14">
        <v>89.31</v>
      </c>
      <c r="F51" s="24">
        <f t="shared" si="1"/>
        <v>1.3619221405270689E-3</v>
      </c>
      <c r="G51" s="15"/>
      <c r="H51" s="54"/>
      <c r="I51" s="75"/>
    </row>
    <row r="52" spans="1:9" x14ac:dyDescent="0.25">
      <c r="A52" s="12" t="s">
        <v>1763</v>
      </c>
      <c r="B52" s="30" t="s">
        <v>1764</v>
      </c>
      <c r="C52" s="30" t="s">
        <v>1375</v>
      </c>
      <c r="D52" s="13">
        <v>7500</v>
      </c>
      <c r="E52" s="14">
        <v>87.32</v>
      </c>
      <c r="F52" s="24">
        <f t="shared" si="1"/>
        <v>1.3315758740434849E-3</v>
      </c>
      <c r="G52" s="15"/>
      <c r="H52" s="54"/>
      <c r="I52" s="75"/>
    </row>
    <row r="53" spans="1:9" x14ac:dyDescent="0.25">
      <c r="A53" s="12" t="s">
        <v>1403</v>
      </c>
      <c r="B53" s="30" t="s">
        <v>1404</v>
      </c>
      <c r="C53" s="30" t="s">
        <v>1227</v>
      </c>
      <c r="D53" s="13">
        <v>5850</v>
      </c>
      <c r="E53" s="14">
        <v>79.03</v>
      </c>
      <c r="F53" s="24">
        <f t="shared" si="1"/>
        <v>1.2051585126621235E-3</v>
      </c>
      <c r="G53" s="15"/>
      <c r="H53" s="54"/>
      <c r="I53" s="75"/>
    </row>
    <row r="54" spans="1:9" x14ac:dyDescent="0.25">
      <c r="A54" s="12" t="s">
        <v>1356</v>
      </c>
      <c r="B54" s="30" t="s">
        <v>1357</v>
      </c>
      <c r="C54" s="30" t="s">
        <v>1175</v>
      </c>
      <c r="D54" s="13">
        <v>55000</v>
      </c>
      <c r="E54" s="14">
        <v>74.77</v>
      </c>
      <c r="F54" s="24">
        <f t="shared" si="1"/>
        <v>1.1401961532550547E-3</v>
      </c>
      <c r="G54" s="15"/>
      <c r="H54" s="54"/>
      <c r="I54" s="75"/>
    </row>
    <row r="55" spans="1:9" x14ac:dyDescent="0.25">
      <c r="A55" s="12" t="s">
        <v>1305</v>
      </c>
      <c r="B55" s="30" t="s">
        <v>1306</v>
      </c>
      <c r="C55" s="30" t="s">
        <v>1307</v>
      </c>
      <c r="D55" s="13">
        <v>2700</v>
      </c>
      <c r="E55" s="14">
        <v>67.97</v>
      </c>
      <c r="F55" s="24">
        <f t="shared" si="1"/>
        <v>1.0365003682860248E-3</v>
      </c>
      <c r="G55" s="15"/>
      <c r="H55" s="54"/>
      <c r="I55" s="75"/>
    </row>
    <row r="56" spans="1:9" x14ac:dyDescent="0.25">
      <c r="A56" s="12" t="s">
        <v>1272</v>
      </c>
      <c r="B56" s="30" t="s">
        <v>1273</v>
      </c>
      <c r="C56" s="30" t="s">
        <v>1161</v>
      </c>
      <c r="D56" s="13">
        <v>25000</v>
      </c>
      <c r="E56" s="14">
        <v>65.14</v>
      </c>
      <c r="F56" s="24">
        <f t="shared" si="1"/>
        <v>9.933446224827374E-4</v>
      </c>
      <c r="G56" s="15"/>
      <c r="H56" s="54"/>
      <c r="I56" s="75"/>
    </row>
    <row r="57" spans="1:9" x14ac:dyDescent="0.25">
      <c r="A57" s="12" t="s">
        <v>1364</v>
      </c>
      <c r="B57" s="30" t="s">
        <v>1365</v>
      </c>
      <c r="C57" s="30" t="s">
        <v>1263</v>
      </c>
      <c r="D57" s="13">
        <v>9000</v>
      </c>
      <c r="E57" s="14">
        <v>50.43</v>
      </c>
      <c r="F57" s="24">
        <f t="shared" si="1"/>
        <v>7.6902624058649736E-4</v>
      </c>
      <c r="G57" s="15"/>
      <c r="H57" s="54"/>
      <c r="I57" s="75"/>
    </row>
    <row r="58" spans="1:9" x14ac:dyDescent="0.25">
      <c r="A58" s="12" t="s">
        <v>1289</v>
      </c>
      <c r="B58" s="30" t="s">
        <v>1290</v>
      </c>
      <c r="C58" s="30" t="s">
        <v>1202</v>
      </c>
      <c r="D58" s="13">
        <v>3750</v>
      </c>
      <c r="E58" s="14">
        <v>34.35</v>
      </c>
      <c r="F58" s="24">
        <f t="shared" si="1"/>
        <v>5.2381620789502647E-4</v>
      </c>
      <c r="G58" s="15"/>
      <c r="H58" s="54"/>
      <c r="I58" s="75"/>
    </row>
    <row r="59" spans="1:9" x14ac:dyDescent="0.25">
      <c r="A59" s="12" t="s">
        <v>1427</v>
      </c>
      <c r="B59" s="30" t="s">
        <v>1428</v>
      </c>
      <c r="C59" s="30" t="s">
        <v>1429</v>
      </c>
      <c r="D59" s="13">
        <v>4800</v>
      </c>
      <c r="E59" s="14">
        <v>25.34</v>
      </c>
      <c r="F59" s="24">
        <f t="shared" si="1"/>
        <v>3.8641929281106173E-4</v>
      </c>
      <c r="G59" s="15"/>
      <c r="H59" s="54"/>
      <c r="I59" s="75"/>
    </row>
    <row r="60" spans="1:9" x14ac:dyDescent="0.25">
      <c r="A60" s="12" t="s">
        <v>1390</v>
      </c>
      <c r="B60" s="30" t="s">
        <v>1391</v>
      </c>
      <c r="C60" s="30" t="s">
        <v>1244</v>
      </c>
      <c r="D60" s="13">
        <v>900</v>
      </c>
      <c r="E60" s="14">
        <v>22.33</v>
      </c>
      <c r="F60" s="24">
        <f t="shared" si="1"/>
        <v>3.4051865858212346E-4</v>
      </c>
      <c r="G60" s="15"/>
      <c r="H60" s="54"/>
      <c r="I60" s="75"/>
    </row>
    <row r="61" spans="1:9" x14ac:dyDescent="0.25">
      <c r="A61" s="12" t="s">
        <v>1491</v>
      </c>
      <c r="B61" s="30" t="s">
        <v>1492</v>
      </c>
      <c r="C61" s="30" t="s">
        <v>1310</v>
      </c>
      <c r="D61" s="13">
        <v>3600</v>
      </c>
      <c r="E61" s="14">
        <v>12.06</v>
      </c>
      <c r="F61" s="24">
        <f t="shared" si="1"/>
        <v>1.8390752451860319E-4</v>
      </c>
      <c r="G61" s="15"/>
      <c r="H61" s="54"/>
      <c r="I61" s="75"/>
    </row>
    <row r="62" spans="1:9" x14ac:dyDescent="0.25">
      <c r="A62" s="12" t="s">
        <v>1270</v>
      </c>
      <c r="B62" s="30" t="s">
        <v>1271</v>
      </c>
      <c r="C62" s="30" t="s">
        <v>1260</v>
      </c>
      <c r="D62" s="13">
        <v>1500</v>
      </c>
      <c r="E62" s="14">
        <v>9.8800000000000008</v>
      </c>
      <c r="F62" s="24">
        <f t="shared" si="1"/>
        <v>1.5066387580794357E-4</v>
      </c>
      <c r="G62" s="15"/>
      <c r="H62" s="54"/>
      <c r="I62" s="75"/>
    </row>
    <row r="63" spans="1:9" x14ac:dyDescent="0.25">
      <c r="A63" s="12" t="s">
        <v>1231</v>
      </c>
      <c r="B63" s="30" t="s">
        <v>1232</v>
      </c>
      <c r="C63" s="30" t="s">
        <v>1183</v>
      </c>
      <c r="D63" s="13">
        <v>1800</v>
      </c>
      <c r="E63" s="14">
        <v>9.0399999999999991</v>
      </c>
      <c r="F63" s="24">
        <f t="shared" si="1"/>
        <v>1.3785439648823986E-4</v>
      </c>
      <c r="G63" s="15"/>
      <c r="H63" s="54"/>
      <c r="I63" s="75"/>
    </row>
    <row r="64" spans="1:9" x14ac:dyDescent="0.25">
      <c r="A64" s="12" t="s">
        <v>1438</v>
      </c>
      <c r="B64" s="30" t="s">
        <v>1439</v>
      </c>
      <c r="C64" s="30" t="s">
        <v>1286</v>
      </c>
      <c r="D64" s="13">
        <v>700</v>
      </c>
      <c r="E64" s="14">
        <v>7.63</v>
      </c>
      <c r="F64" s="24">
        <f t="shared" si="1"/>
        <v>1.1635277048730865E-4</v>
      </c>
      <c r="G64" s="15"/>
      <c r="H64" s="54"/>
      <c r="I64" s="75"/>
    </row>
    <row r="65" spans="1:9" x14ac:dyDescent="0.25">
      <c r="A65" s="12" t="s">
        <v>1495</v>
      </c>
      <c r="B65" s="30" t="s">
        <v>1496</v>
      </c>
      <c r="C65" s="30" t="s">
        <v>1326</v>
      </c>
      <c r="D65" s="13">
        <v>300</v>
      </c>
      <c r="E65" s="14">
        <v>6.88</v>
      </c>
      <c r="F65" s="24">
        <f t="shared" si="1"/>
        <v>1.0491573538043035E-4</v>
      </c>
      <c r="G65" s="15"/>
      <c r="H65" s="54"/>
      <c r="I65" s="75"/>
    </row>
    <row r="66" spans="1:9" x14ac:dyDescent="0.25">
      <c r="A66" s="16" t="s">
        <v>124</v>
      </c>
      <c r="B66" s="31"/>
      <c r="C66" s="31"/>
      <c r="D66" s="17"/>
      <c r="E66" s="37">
        <f>SUM(E8:E65)</f>
        <v>26123.390000000007</v>
      </c>
      <c r="F66" s="38">
        <f>SUM(F8:F65)</f>
        <v>0.39836550472089804</v>
      </c>
      <c r="G66" s="20"/>
      <c r="H66" s="54"/>
    </row>
    <row r="67" spans="1:9" x14ac:dyDescent="0.25">
      <c r="A67" s="16" t="s">
        <v>1525</v>
      </c>
      <c r="B67" s="30"/>
      <c r="C67" s="30"/>
      <c r="D67" s="13"/>
      <c r="E67" s="14"/>
      <c r="F67" s="15"/>
      <c r="G67" s="15"/>
    </row>
    <row r="68" spans="1:9" x14ac:dyDescent="0.25">
      <c r="A68" s="16" t="s">
        <v>124</v>
      </c>
      <c r="B68" s="30"/>
      <c r="C68" s="30"/>
      <c r="D68" s="13"/>
      <c r="E68" s="39" t="s">
        <v>118</v>
      </c>
      <c r="F68" s="40" t="s">
        <v>118</v>
      </c>
      <c r="G68" s="15"/>
    </row>
    <row r="69" spans="1:9" x14ac:dyDescent="0.25">
      <c r="A69" s="21" t="s">
        <v>157</v>
      </c>
      <c r="B69" s="32"/>
      <c r="C69" s="32"/>
      <c r="D69" s="22"/>
      <c r="E69" s="27">
        <f>+E66</f>
        <v>26123.390000000007</v>
      </c>
      <c r="F69" s="28">
        <f>+F66</f>
        <v>0.39836550472089804</v>
      </c>
      <c r="G69" s="20"/>
    </row>
    <row r="70" spans="1:9" x14ac:dyDescent="0.25">
      <c r="A70" s="12"/>
      <c r="B70" s="30"/>
      <c r="C70" s="30"/>
      <c r="D70" s="13"/>
      <c r="E70" s="14"/>
      <c r="F70" s="15"/>
      <c r="G70" s="15"/>
    </row>
    <row r="71" spans="1:9" x14ac:dyDescent="0.25">
      <c r="A71" s="16" t="s">
        <v>1526</v>
      </c>
      <c r="B71" s="30"/>
      <c r="C71" s="30"/>
      <c r="D71" s="13"/>
      <c r="E71" s="14"/>
      <c r="F71" s="15"/>
      <c r="G71" s="15"/>
    </row>
    <row r="72" spans="1:9" x14ac:dyDescent="0.25">
      <c r="A72" s="16" t="s">
        <v>1527</v>
      </c>
      <c r="B72" s="30"/>
      <c r="C72" s="30"/>
      <c r="D72" s="13"/>
      <c r="E72" s="14"/>
      <c r="F72" s="15"/>
      <c r="G72" s="15"/>
    </row>
    <row r="73" spans="1:9" x14ac:dyDescent="0.25">
      <c r="A73" s="12" t="s">
        <v>1545</v>
      </c>
      <c r="B73" s="30"/>
      <c r="C73" s="30" t="s">
        <v>1326</v>
      </c>
      <c r="D73" s="41">
        <v>-300</v>
      </c>
      <c r="E73" s="23">
        <v>-6.84</v>
      </c>
      <c r="F73" s="24">
        <v>-1.0399999999999999E-4</v>
      </c>
      <c r="G73" s="15"/>
    </row>
    <row r="74" spans="1:9" x14ac:dyDescent="0.25">
      <c r="A74" s="12" t="s">
        <v>1573</v>
      </c>
      <c r="B74" s="30"/>
      <c r="C74" s="30" t="s">
        <v>1286</v>
      </c>
      <c r="D74" s="41">
        <v>-700</v>
      </c>
      <c r="E74" s="23">
        <v>-7.67</v>
      </c>
      <c r="F74" s="24">
        <v>-1.16E-4</v>
      </c>
      <c r="G74" s="15"/>
    </row>
    <row r="75" spans="1:9" x14ac:dyDescent="0.25">
      <c r="A75" s="12" t="s">
        <v>1667</v>
      </c>
      <c r="B75" s="30"/>
      <c r="C75" s="30" t="s">
        <v>1183</v>
      </c>
      <c r="D75" s="41">
        <v>-1800</v>
      </c>
      <c r="E75" s="23">
        <v>-9.08</v>
      </c>
      <c r="F75" s="24">
        <v>-1.3799999999999999E-4</v>
      </c>
      <c r="G75" s="15"/>
    </row>
    <row r="76" spans="1:9" x14ac:dyDescent="0.25">
      <c r="A76" s="12" t="s">
        <v>1651</v>
      </c>
      <c r="B76" s="30"/>
      <c r="C76" s="30" t="s">
        <v>1260</v>
      </c>
      <c r="D76" s="41">
        <v>-1500</v>
      </c>
      <c r="E76" s="23">
        <v>-9.8800000000000008</v>
      </c>
      <c r="F76" s="24">
        <v>-1.4999999999999999E-4</v>
      </c>
      <c r="G76" s="15"/>
    </row>
    <row r="77" spans="1:9" x14ac:dyDescent="0.25">
      <c r="A77" s="12" t="s">
        <v>1548</v>
      </c>
      <c r="B77" s="30"/>
      <c r="C77" s="30" t="s">
        <v>1310</v>
      </c>
      <c r="D77" s="41">
        <v>-3600</v>
      </c>
      <c r="E77" s="23">
        <v>-12.15</v>
      </c>
      <c r="F77" s="24">
        <v>-1.85E-4</v>
      </c>
      <c r="G77" s="15"/>
    </row>
    <row r="78" spans="1:9" x14ac:dyDescent="0.25">
      <c r="A78" s="12" t="s">
        <v>1596</v>
      </c>
      <c r="B78" s="30"/>
      <c r="C78" s="30" t="s">
        <v>1244</v>
      </c>
      <c r="D78" s="41">
        <v>-900</v>
      </c>
      <c r="E78" s="23">
        <v>-22.43</v>
      </c>
      <c r="F78" s="24">
        <v>-3.4200000000000002E-4</v>
      </c>
      <c r="G78" s="15"/>
    </row>
    <row r="79" spans="1:9" x14ac:dyDescent="0.25">
      <c r="A79" s="12" t="s">
        <v>1578</v>
      </c>
      <c r="B79" s="30"/>
      <c r="C79" s="30" t="s">
        <v>1429</v>
      </c>
      <c r="D79" s="41">
        <v>-4800</v>
      </c>
      <c r="E79" s="23">
        <v>-25.47</v>
      </c>
      <c r="F79" s="24">
        <v>-3.88E-4</v>
      </c>
      <c r="G79" s="15"/>
    </row>
    <row r="80" spans="1:9" x14ac:dyDescent="0.25">
      <c r="A80" s="12" t="s">
        <v>1643</v>
      </c>
      <c r="B80" s="30"/>
      <c r="C80" s="30" t="s">
        <v>1202</v>
      </c>
      <c r="D80" s="41">
        <v>-3750</v>
      </c>
      <c r="E80" s="23">
        <v>-34.51</v>
      </c>
      <c r="F80" s="24">
        <v>-5.2599999999999999E-4</v>
      </c>
      <c r="G80" s="15"/>
    </row>
    <row r="81" spans="1:7" x14ac:dyDescent="0.25">
      <c r="A81" s="12" t="s">
        <v>1608</v>
      </c>
      <c r="B81" s="30"/>
      <c r="C81" s="30" t="s">
        <v>1263</v>
      </c>
      <c r="D81" s="41">
        <v>-9000</v>
      </c>
      <c r="E81" s="23">
        <v>-50.65</v>
      </c>
      <c r="F81" s="24">
        <v>-7.7200000000000001E-4</v>
      </c>
      <c r="G81" s="15"/>
    </row>
    <row r="82" spans="1:7" x14ac:dyDescent="0.25">
      <c r="A82" s="12" t="s">
        <v>1650</v>
      </c>
      <c r="B82" s="30"/>
      <c r="C82" s="30" t="s">
        <v>1161</v>
      </c>
      <c r="D82" s="41">
        <v>-25000</v>
      </c>
      <c r="E82" s="23">
        <v>-65.400000000000006</v>
      </c>
      <c r="F82" s="24">
        <v>-9.9700000000000006E-4</v>
      </c>
      <c r="G82" s="15"/>
    </row>
    <row r="83" spans="1:7" x14ac:dyDescent="0.25">
      <c r="A83" s="12" t="s">
        <v>1636</v>
      </c>
      <c r="B83" s="30"/>
      <c r="C83" s="30" t="s">
        <v>1307</v>
      </c>
      <c r="D83" s="41">
        <v>-2700</v>
      </c>
      <c r="E83" s="23">
        <v>-68.069999999999993</v>
      </c>
      <c r="F83" s="24">
        <v>-1.0380000000000001E-3</v>
      </c>
      <c r="G83" s="15"/>
    </row>
    <row r="84" spans="1:7" x14ac:dyDescent="0.25">
      <c r="A84" s="12" t="s">
        <v>1613</v>
      </c>
      <c r="B84" s="30"/>
      <c r="C84" s="30" t="s">
        <v>1175</v>
      </c>
      <c r="D84" s="41">
        <v>-55000</v>
      </c>
      <c r="E84" s="23">
        <v>-75.099999999999994</v>
      </c>
      <c r="F84" s="24">
        <v>-1.145E-3</v>
      </c>
      <c r="G84" s="15"/>
    </row>
    <row r="85" spans="1:7" x14ac:dyDescent="0.25">
      <c r="A85" s="12" t="s">
        <v>1590</v>
      </c>
      <c r="B85" s="30"/>
      <c r="C85" s="30" t="s">
        <v>1227</v>
      </c>
      <c r="D85" s="41">
        <v>-5850</v>
      </c>
      <c r="E85" s="23">
        <v>-79.349999999999994</v>
      </c>
      <c r="F85" s="24">
        <v>-1.2099999999999999E-3</v>
      </c>
      <c r="G85" s="15"/>
    </row>
    <row r="86" spans="1:7" x14ac:dyDescent="0.25">
      <c r="A86" s="12" t="s">
        <v>2195</v>
      </c>
      <c r="B86" s="30"/>
      <c r="C86" s="30" t="s">
        <v>1375</v>
      </c>
      <c r="D86" s="41">
        <v>-7500</v>
      </c>
      <c r="E86" s="23">
        <v>-87.79</v>
      </c>
      <c r="F86" s="24">
        <v>-1.338E-3</v>
      </c>
      <c r="G86" s="15"/>
    </row>
    <row r="87" spans="1:7" x14ac:dyDescent="0.25">
      <c r="A87" s="12" t="s">
        <v>1678</v>
      </c>
      <c r="B87" s="30"/>
      <c r="C87" s="30" t="s">
        <v>1199</v>
      </c>
      <c r="D87" s="41">
        <v>-60000</v>
      </c>
      <c r="E87" s="23">
        <v>-90.15</v>
      </c>
      <c r="F87" s="24">
        <v>-1.374E-3</v>
      </c>
      <c r="G87" s="15"/>
    </row>
    <row r="88" spans="1:7" x14ac:dyDescent="0.25">
      <c r="A88" s="12" t="s">
        <v>1644</v>
      </c>
      <c r="B88" s="30"/>
      <c r="C88" s="30" t="s">
        <v>1227</v>
      </c>
      <c r="D88" s="41">
        <v>-8500</v>
      </c>
      <c r="E88" s="23">
        <v>-128.47999999999999</v>
      </c>
      <c r="F88" s="24">
        <v>-1.9589999999999998E-3</v>
      </c>
      <c r="G88" s="15"/>
    </row>
    <row r="89" spans="1:7" x14ac:dyDescent="0.25">
      <c r="A89" s="12" t="s">
        <v>1639</v>
      </c>
      <c r="B89" s="30"/>
      <c r="C89" s="30" t="s">
        <v>1301</v>
      </c>
      <c r="D89" s="41">
        <v>-65000</v>
      </c>
      <c r="E89" s="23">
        <v>-159.74</v>
      </c>
      <c r="F89" s="24">
        <v>-2.4350000000000001E-3</v>
      </c>
      <c r="G89" s="15"/>
    </row>
    <row r="90" spans="1:7" x14ac:dyDescent="0.25">
      <c r="A90" s="12" t="s">
        <v>1690</v>
      </c>
      <c r="B90" s="30"/>
      <c r="C90" s="30" t="s">
        <v>1161</v>
      </c>
      <c r="D90" s="41">
        <v>-64350</v>
      </c>
      <c r="E90" s="23">
        <v>-160.65</v>
      </c>
      <c r="F90" s="24">
        <v>-2.4489999999999998E-3</v>
      </c>
      <c r="G90" s="15"/>
    </row>
    <row r="91" spans="1:7" x14ac:dyDescent="0.25">
      <c r="A91" s="12" t="s">
        <v>1676</v>
      </c>
      <c r="B91" s="30"/>
      <c r="C91" s="30" t="s">
        <v>1210</v>
      </c>
      <c r="D91" s="41">
        <v>-23100</v>
      </c>
      <c r="E91" s="23">
        <v>-186.16</v>
      </c>
      <c r="F91" s="24">
        <v>-2.8379999999999998E-3</v>
      </c>
      <c r="G91" s="15"/>
    </row>
    <row r="92" spans="1:7" x14ac:dyDescent="0.25">
      <c r="A92" s="12" t="s">
        <v>1666</v>
      </c>
      <c r="B92" s="30"/>
      <c r="C92" s="30" t="s">
        <v>1235</v>
      </c>
      <c r="D92" s="41">
        <v>-109800</v>
      </c>
      <c r="E92" s="23">
        <v>-190.45</v>
      </c>
      <c r="F92" s="24">
        <v>-2.9039999999999999E-3</v>
      </c>
      <c r="G92" s="15"/>
    </row>
    <row r="93" spans="1:7" x14ac:dyDescent="0.25">
      <c r="A93" s="12" t="s">
        <v>1668</v>
      </c>
      <c r="B93" s="30"/>
      <c r="C93" s="30" t="s">
        <v>1230</v>
      </c>
      <c r="D93" s="41">
        <v>-10150</v>
      </c>
      <c r="E93" s="23">
        <v>-204.08</v>
      </c>
      <c r="F93" s="24">
        <v>-3.1120000000000002E-3</v>
      </c>
      <c r="G93" s="15"/>
    </row>
    <row r="94" spans="1:7" x14ac:dyDescent="0.25">
      <c r="A94" s="12" t="s">
        <v>1656</v>
      </c>
      <c r="B94" s="30"/>
      <c r="C94" s="30" t="s">
        <v>1260</v>
      </c>
      <c r="D94" s="41">
        <v>-120000</v>
      </c>
      <c r="E94" s="23">
        <v>-209.1</v>
      </c>
      <c r="F94" s="24">
        <v>-3.1879999999999999E-3</v>
      </c>
      <c r="G94" s="15"/>
    </row>
    <row r="95" spans="1:7" x14ac:dyDescent="0.25">
      <c r="A95" s="12" t="s">
        <v>1680</v>
      </c>
      <c r="B95" s="30"/>
      <c r="C95" s="30" t="s">
        <v>1202</v>
      </c>
      <c r="D95" s="41">
        <v>-42000</v>
      </c>
      <c r="E95" s="23">
        <v>-210.48</v>
      </c>
      <c r="F95" s="24">
        <v>-3.209E-3</v>
      </c>
      <c r="G95" s="15"/>
    </row>
    <row r="96" spans="1:7" x14ac:dyDescent="0.25">
      <c r="A96" s="12" t="s">
        <v>1617</v>
      </c>
      <c r="B96" s="30"/>
      <c r="C96" s="30" t="s">
        <v>1326</v>
      </c>
      <c r="D96" s="41">
        <v>-19000</v>
      </c>
      <c r="E96" s="23">
        <v>-235.81</v>
      </c>
      <c r="F96" s="24">
        <v>-3.5950000000000001E-3</v>
      </c>
      <c r="G96" s="15"/>
    </row>
    <row r="97" spans="1:7" x14ac:dyDescent="0.25">
      <c r="A97" s="12" t="s">
        <v>1665</v>
      </c>
      <c r="B97" s="30"/>
      <c r="C97" s="30" t="s">
        <v>1161</v>
      </c>
      <c r="D97" s="41">
        <v>-170000</v>
      </c>
      <c r="E97" s="23">
        <v>-251.86</v>
      </c>
      <c r="F97" s="24">
        <v>-3.8400000000000001E-3</v>
      </c>
      <c r="G97" s="15"/>
    </row>
    <row r="98" spans="1:7" x14ac:dyDescent="0.25">
      <c r="A98" s="12" t="s">
        <v>1599</v>
      </c>
      <c r="B98" s="30"/>
      <c r="C98" s="30" t="s">
        <v>1227</v>
      </c>
      <c r="D98" s="41">
        <v>-4125</v>
      </c>
      <c r="E98" s="23">
        <v>-253.6</v>
      </c>
      <c r="F98" s="24">
        <v>-3.8670000000000002E-3</v>
      </c>
      <c r="G98" s="15"/>
    </row>
    <row r="99" spans="1:7" x14ac:dyDescent="0.25">
      <c r="A99" s="12" t="s">
        <v>1592</v>
      </c>
      <c r="B99" s="30"/>
      <c r="C99" s="30" t="s">
        <v>1301</v>
      </c>
      <c r="D99" s="41">
        <v>-10800</v>
      </c>
      <c r="E99" s="23">
        <v>-273.18</v>
      </c>
      <c r="F99" s="24">
        <v>-4.1650000000000003E-3</v>
      </c>
      <c r="G99" s="15"/>
    </row>
    <row r="100" spans="1:7" x14ac:dyDescent="0.25">
      <c r="A100" s="12" t="s">
        <v>1664</v>
      </c>
      <c r="B100" s="30"/>
      <c r="C100" s="30" t="s">
        <v>1202</v>
      </c>
      <c r="D100" s="41">
        <v>-65875</v>
      </c>
      <c r="E100" s="23">
        <v>-293.93</v>
      </c>
      <c r="F100" s="24">
        <v>-4.4819999999999999E-3</v>
      </c>
      <c r="G100" s="15"/>
    </row>
    <row r="101" spans="1:7" x14ac:dyDescent="0.25">
      <c r="A101" s="12" t="s">
        <v>1641</v>
      </c>
      <c r="B101" s="30"/>
      <c r="C101" s="30" t="s">
        <v>1202</v>
      </c>
      <c r="D101" s="41">
        <v>-104000</v>
      </c>
      <c r="E101" s="23">
        <v>-302.38</v>
      </c>
      <c r="F101" s="24">
        <v>-4.6109999999999996E-3</v>
      </c>
      <c r="G101" s="15"/>
    </row>
    <row r="102" spans="1:7" x14ac:dyDescent="0.25">
      <c r="A102" s="12" t="s">
        <v>1593</v>
      </c>
      <c r="B102" s="30"/>
      <c r="C102" s="30" t="s">
        <v>1227</v>
      </c>
      <c r="D102" s="41">
        <v>-115000</v>
      </c>
      <c r="E102" s="23">
        <v>-310.56</v>
      </c>
      <c r="F102" s="24">
        <v>-4.7349999999999996E-3</v>
      </c>
      <c r="G102" s="15"/>
    </row>
    <row r="103" spans="1:7" x14ac:dyDescent="0.25">
      <c r="A103" s="12" t="s">
        <v>1587</v>
      </c>
      <c r="B103" s="30"/>
      <c r="C103" s="30" t="s">
        <v>1252</v>
      </c>
      <c r="D103" s="41">
        <v>-190000</v>
      </c>
      <c r="E103" s="23">
        <v>-336.3</v>
      </c>
      <c r="F103" s="24">
        <v>-5.1279999999999997E-3</v>
      </c>
      <c r="G103" s="15"/>
    </row>
    <row r="104" spans="1:7" x14ac:dyDescent="0.25">
      <c r="A104" s="12" t="s">
        <v>1660</v>
      </c>
      <c r="B104" s="30"/>
      <c r="C104" s="30" t="s">
        <v>1230</v>
      </c>
      <c r="D104" s="41">
        <v>-3350</v>
      </c>
      <c r="E104" s="23">
        <v>-343.61</v>
      </c>
      <c r="F104" s="24">
        <v>-5.2389999999999997E-3</v>
      </c>
      <c r="G104" s="15"/>
    </row>
    <row r="105" spans="1:7" x14ac:dyDescent="0.25">
      <c r="A105" s="12" t="s">
        <v>1625</v>
      </c>
      <c r="B105" s="30"/>
      <c r="C105" s="30" t="s">
        <v>1301</v>
      </c>
      <c r="D105" s="41">
        <v>-11600</v>
      </c>
      <c r="E105" s="23">
        <v>-359.9</v>
      </c>
      <c r="F105" s="24">
        <v>-5.4879999999999998E-3</v>
      </c>
      <c r="G105" s="15"/>
    </row>
    <row r="106" spans="1:7" x14ac:dyDescent="0.25">
      <c r="A106" s="12" t="s">
        <v>1615</v>
      </c>
      <c r="B106" s="30"/>
      <c r="C106" s="30" t="s">
        <v>1202</v>
      </c>
      <c r="D106" s="41">
        <v>-5625</v>
      </c>
      <c r="E106" s="23">
        <v>-388.81</v>
      </c>
      <c r="F106" s="24">
        <v>-5.9290000000000002E-3</v>
      </c>
      <c r="G106" s="15"/>
    </row>
    <row r="107" spans="1:7" x14ac:dyDescent="0.25">
      <c r="A107" s="12" t="s">
        <v>1603</v>
      </c>
      <c r="B107" s="30"/>
      <c r="C107" s="30" t="s">
        <v>1202</v>
      </c>
      <c r="D107" s="41">
        <v>-18000</v>
      </c>
      <c r="E107" s="23">
        <v>-444.51</v>
      </c>
      <c r="F107" s="24">
        <v>-6.7780000000000002E-3</v>
      </c>
      <c r="G107" s="15"/>
    </row>
    <row r="108" spans="1:7" x14ac:dyDescent="0.25">
      <c r="A108" s="12" t="s">
        <v>1672</v>
      </c>
      <c r="B108" s="30"/>
      <c r="C108" s="30" t="s">
        <v>1222</v>
      </c>
      <c r="D108" s="41">
        <v>-48125</v>
      </c>
      <c r="E108" s="23">
        <v>-474.06</v>
      </c>
      <c r="F108" s="24">
        <v>-7.2290000000000002E-3</v>
      </c>
      <c r="G108" s="15"/>
    </row>
    <row r="109" spans="1:7" x14ac:dyDescent="0.25">
      <c r="A109" s="12" t="s">
        <v>1691</v>
      </c>
      <c r="B109" s="30"/>
      <c r="C109" s="30" t="s">
        <v>1170</v>
      </c>
      <c r="D109" s="41">
        <v>-210000</v>
      </c>
      <c r="E109" s="23">
        <v>-482.58</v>
      </c>
      <c r="F109" s="24">
        <v>-7.3590000000000001E-3</v>
      </c>
      <c r="G109" s="15"/>
    </row>
    <row r="110" spans="1:7" x14ac:dyDescent="0.25">
      <c r="A110" s="12" t="s">
        <v>1685</v>
      </c>
      <c r="B110" s="30"/>
      <c r="C110" s="30" t="s">
        <v>1186</v>
      </c>
      <c r="D110" s="41">
        <v>-3520000</v>
      </c>
      <c r="E110" s="23">
        <v>-510.4</v>
      </c>
      <c r="F110" s="24">
        <v>-7.783E-3</v>
      </c>
      <c r="G110" s="15"/>
    </row>
    <row r="111" spans="1:7" x14ac:dyDescent="0.25">
      <c r="A111" s="12" t="s">
        <v>1618</v>
      </c>
      <c r="B111" s="30"/>
      <c r="C111" s="30" t="s">
        <v>1161</v>
      </c>
      <c r="D111" s="41">
        <v>-34000</v>
      </c>
      <c r="E111" s="23">
        <v>-525.74</v>
      </c>
      <c r="F111" s="24">
        <v>-8.0169999999999998E-3</v>
      </c>
      <c r="G111" s="15"/>
    </row>
    <row r="112" spans="1:7" x14ac:dyDescent="0.25">
      <c r="A112" s="12" t="s">
        <v>1595</v>
      </c>
      <c r="B112" s="30"/>
      <c r="C112" s="30" t="s">
        <v>1210</v>
      </c>
      <c r="D112" s="41">
        <v>-40600</v>
      </c>
      <c r="E112" s="23">
        <v>-539.96</v>
      </c>
      <c r="F112" s="24">
        <v>-8.234E-3</v>
      </c>
      <c r="G112" s="15"/>
    </row>
    <row r="113" spans="1:7" x14ac:dyDescent="0.25">
      <c r="A113" s="12" t="s">
        <v>1635</v>
      </c>
      <c r="B113" s="30"/>
      <c r="C113" s="30" t="s">
        <v>1310</v>
      </c>
      <c r="D113" s="41">
        <v>-100300</v>
      </c>
      <c r="E113" s="23">
        <v>-543.88</v>
      </c>
      <c r="F113" s="24">
        <v>-8.293E-3</v>
      </c>
      <c r="G113" s="15"/>
    </row>
    <row r="114" spans="1:7" x14ac:dyDescent="0.25">
      <c r="A114" s="12" t="s">
        <v>1591</v>
      </c>
      <c r="B114" s="30"/>
      <c r="C114" s="30" t="s">
        <v>1402</v>
      </c>
      <c r="D114" s="41">
        <v>-15600</v>
      </c>
      <c r="E114" s="23">
        <v>-545.30999999999995</v>
      </c>
      <c r="F114" s="24">
        <v>-8.3149999999999995E-3</v>
      </c>
      <c r="G114" s="15"/>
    </row>
    <row r="115" spans="1:7" x14ac:dyDescent="0.25">
      <c r="A115" s="12" t="s">
        <v>1683</v>
      </c>
      <c r="B115" s="30"/>
      <c r="C115" s="30" t="s">
        <v>1161</v>
      </c>
      <c r="D115" s="41">
        <v>-257500</v>
      </c>
      <c r="E115" s="23">
        <v>-592.51</v>
      </c>
      <c r="F115" s="24">
        <v>-9.0349999999999996E-3</v>
      </c>
      <c r="G115" s="15"/>
    </row>
    <row r="116" spans="1:7" x14ac:dyDescent="0.25">
      <c r="A116" s="12" t="s">
        <v>1682</v>
      </c>
      <c r="B116" s="30"/>
      <c r="C116" s="30" t="s">
        <v>1193</v>
      </c>
      <c r="D116" s="41">
        <v>-270000</v>
      </c>
      <c r="E116" s="23">
        <v>-596.16</v>
      </c>
      <c r="F116" s="24">
        <v>-9.0910000000000001E-3</v>
      </c>
      <c r="G116" s="15"/>
    </row>
    <row r="117" spans="1:7" x14ac:dyDescent="0.25">
      <c r="A117" s="12" t="s">
        <v>1669</v>
      </c>
      <c r="B117" s="30"/>
      <c r="C117" s="30" t="s">
        <v>1227</v>
      </c>
      <c r="D117" s="41">
        <v>-53900</v>
      </c>
      <c r="E117" s="23">
        <v>-621.30999999999995</v>
      </c>
      <c r="F117" s="24">
        <v>-9.4739999999999998E-3</v>
      </c>
      <c r="G117" s="15"/>
    </row>
    <row r="118" spans="1:7" x14ac:dyDescent="0.25">
      <c r="A118" s="12" t="s">
        <v>1648</v>
      </c>
      <c r="B118" s="30"/>
      <c r="C118" s="30" t="s">
        <v>1278</v>
      </c>
      <c r="D118" s="41">
        <v>-57600</v>
      </c>
      <c r="E118" s="23">
        <v>-632.1</v>
      </c>
      <c r="F118" s="24">
        <v>-9.639E-3</v>
      </c>
      <c r="G118" s="15"/>
    </row>
    <row r="119" spans="1:7" x14ac:dyDescent="0.25">
      <c r="A119" s="12" t="s">
        <v>1674</v>
      </c>
      <c r="B119" s="30"/>
      <c r="C119" s="30" t="s">
        <v>1161</v>
      </c>
      <c r="D119" s="41">
        <v>-36400</v>
      </c>
      <c r="E119" s="23">
        <v>-667.63</v>
      </c>
      <c r="F119" s="24">
        <v>-1.018E-2</v>
      </c>
      <c r="G119" s="15"/>
    </row>
    <row r="120" spans="1:7" x14ac:dyDescent="0.25">
      <c r="A120" s="12" t="s">
        <v>1679</v>
      </c>
      <c r="B120" s="30"/>
      <c r="C120" s="30" t="s">
        <v>1205</v>
      </c>
      <c r="D120" s="41">
        <v>-178500</v>
      </c>
      <c r="E120" s="23">
        <v>-724.62</v>
      </c>
      <c r="F120" s="24">
        <v>-1.1050000000000001E-2</v>
      </c>
      <c r="G120" s="15"/>
    </row>
    <row r="121" spans="1:7" x14ac:dyDescent="0.25">
      <c r="A121" s="12" t="s">
        <v>1670</v>
      </c>
      <c r="B121" s="30"/>
      <c r="C121" s="30" t="s">
        <v>1196</v>
      </c>
      <c r="D121" s="41">
        <v>-153000</v>
      </c>
      <c r="E121" s="23">
        <v>-734.94</v>
      </c>
      <c r="F121" s="24">
        <v>-1.1207E-2</v>
      </c>
      <c r="G121" s="15"/>
    </row>
    <row r="122" spans="1:7" x14ac:dyDescent="0.25">
      <c r="A122" s="12" t="s">
        <v>1693</v>
      </c>
      <c r="B122" s="30"/>
      <c r="C122" s="30" t="s">
        <v>1164</v>
      </c>
      <c r="D122" s="41">
        <v>-296450</v>
      </c>
      <c r="E122" s="23">
        <v>-747.65</v>
      </c>
      <c r="F122" s="24">
        <v>-1.1401E-2</v>
      </c>
      <c r="G122" s="15"/>
    </row>
    <row r="123" spans="1:7" x14ac:dyDescent="0.25">
      <c r="A123" s="12" t="s">
        <v>1687</v>
      </c>
      <c r="B123" s="30"/>
      <c r="C123" s="30" t="s">
        <v>1161</v>
      </c>
      <c r="D123" s="41">
        <v>-696000</v>
      </c>
      <c r="E123" s="23">
        <v>-800.05</v>
      </c>
      <c r="F123" s="24">
        <v>-1.2200000000000001E-2</v>
      </c>
      <c r="G123" s="15"/>
    </row>
    <row r="124" spans="1:7" x14ac:dyDescent="0.25">
      <c r="A124" s="12" t="s">
        <v>1530</v>
      </c>
      <c r="B124" s="30"/>
      <c r="C124" s="30" t="s">
        <v>1227</v>
      </c>
      <c r="D124" s="41">
        <v>-57400</v>
      </c>
      <c r="E124" s="23">
        <v>-812.38</v>
      </c>
      <c r="F124" s="24">
        <v>-1.2388E-2</v>
      </c>
      <c r="G124" s="15"/>
    </row>
    <row r="125" spans="1:7" x14ac:dyDescent="0.25">
      <c r="A125" s="12" t="s">
        <v>1688</v>
      </c>
      <c r="B125" s="30"/>
      <c r="C125" s="30" t="s">
        <v>1178</v>
      </c>
      <c r="D125" s="41">
        <v>-27900</v>
      </c>
      <c r="E125" s="23">
        <v>-842.33</v>
      </c>
      <c r="F125" s="24">
        <v>-1.2844E-2</v>
      </c>
      <c r="G125" s="15"/>
    </row>
    <row r="126" spans="1:7" x14ac:dyDescent="0.25">
      <c r="A126" s="12" t="s">
        <v>1677</v>
      </c>
      <c r="B126" s="30"/>
      <c r="C126" s="30" t="s">
        <v>1183</v>
      </c>
      <c r="D126" s="41">
        <v>-199800</v>
      </c>
      <c r="E126" s="23">
        <v>-930.97</v>
      </c>
      <c r="F126" s="24">
        <v>-1.4196E-2</v>
      </c>
      <c r="G126" s="15"/>
    </row>
    <row r="127" spans="1:7" x14ac:dyDescent="0.25">
      <c r="A127" s="12" t="s">
        <v>1684</v>
      </c>
      <c r="B127" s="30"/>
      <c r="C127" s="30" t="s">
        <v>1161</v>
      </c>
      <c r="D127" s="41">
        <v>-165000</v>
      </c>
      <c r="E127" s="23">
        <v>-1065.32</v>
      </c>
      <c r="F127" s="24">
        <v>-1.6244999999999999E-2</v>
      </c>
      <c r="G127" s="15"/>
    </row>
    <row r="128" spans="1:7" x14ac:dyDescent="0.25">
      <c r="A128" s="12" t="s">
        <v>1692</v>
      </c>
      <c r="B128" s="30"/>
      <c r="C128" s="30" t="s">
        <v>1167</v>
      </c>
      <c r="D128" s="41">
        <v>-60900</v>
      </c>
      <c r="E128" s="23">
        <v>-1923.77</v>
      </c>
      <c r="F128" s="24">
        <v>-2.9336000000000001E-2</v>
      </c>
      <c r="G128" s="15"/>
    </row>
    <row r="129" spans="1:9" x14ac:dyDescent="0.25">
      <c r="A129" s="12" t="s">
        <v>1686</v>
      </c>
      <c r="B129" s="30"/>
      <c r="C129" s="30" t="s">
        <v>1183</v>
      </c>
      <c r="D129" s="41">
        <v>-87500</v>
      </c>
      <c r="E129" s="23">
        <v>-2513.48</v>
      </c>
      <c r="F129" s="24">
        <v>-3.8329000000000002E-2</v>
      </c>
      <c r="G129" s="15"/>
    </row>
    <row r="130" spans="1:9" x14ac:dyDescent="0.25">
      <c r="A130" s="12" t="s">
        <v>1694</v>
      </c>
      <c r="B130" s="30"/>
      <c r="C130" s="30" t="s">
        <v>1161</v>
      </c>
      <c r="D130" s="41">
        <v>-172700</v>
      </c>
      <c r="E130" s="23">
        <v>-2542.66</v>
      </c>
      <c r="F130" s="24">
        <v>-3.8774000000000003E-2</v>
      </c>
      <c r="G130" s="15"/>
    </row>
    <row r="131" spans="1:9" x14ac:dyDescent="0.25">
      <c r="A131" s="16" t="s">
        <v>124</v>
      </c>
      <c r="B131" s="31"/>
      <c r="C131" s="31"/>
      <c r="D131" s="17"/>
      <c r="E131" s="42">
        <v>-26257.94</v>
      </c>
      <c r="F131" s="43">
        <v>-0.400393</v>
      </c>
      <c r="G131" s="20"/>
      <c r="I131" s="54"/>
    </row>
    <row r="132" spans="1:9" x14ac:dyDescent="0.25">
      <c r="A132" s="16" t="s">
        <v>2196</v>
      </c>
      <c r="B132" s="31"/>
      <c r="C132" s="31"/>
      <c r="D132" s="17"/>
      <c r="E132" s="63"/>
      <c r="F132" s="64"/>
      <c r="G132" s="20"/>
    </row>
    <row r="133" spans="1:9" x14ac:dyDescent="0.25">
      <c r="A133" s="65" t="s">
        <v>2197</v>
      </c>
      <c r="B133" s="31"/>
      <c r="C133" s="31"/>
      <c r="D133" s="41">
        <v>-200</v>
      </c>
      <c r="E133" s="63">
        <v>-125.73</v>
      </c>
      <c r="F133" s="24">
        <f t="shared" ref="F133:F138" si="2">+E133/$E$186</f>
        <v>-1.9173045653170795E-3</v>
      </c>
      <c r="G133" s="20"/>
    </row>
    <row r="134" spans="1:9" x14ac:dyDescent="0.25">
      <c r="A134" s="65" t="s">
        <v>2198</v>
      </c>
      <c r="B134" s="31"/>
      <c r="C134" s="31"/>
      <c r="D134" s="41">
        <v>1170</v>
      </c>
      <c r="E134" s="63">
        <v>845.28989999999999</v>
      </c>
      <c r="F134" s="24">
        <f t="shared" si="2"/>
        <v>1.2890147015719538E-2</v>
      </c>
      <c r="G134" s="20"/>
    </row>
    <row r="135" spans="1:9" x14ac:dyDescent="0.25">
      <c r="A135" s="65" t="s">
        <v>2199</v>
      </c>
      <c r="B135" s="31"/>
      <c r="C135" s="31"/>
      <c r="D135" s="41">
        <v>200</v>
      </c>
      <c r="E135" s="63">
        <v>125.47</v>
      </c>
      <c r="F135" s="24">
        <f t="shared" si="2"/>
        <v>1.9133397264800283E-3</v>
      </c>
      <c r="G135" s="20"/>
    </row>
    <row r="136" spans="1:9" x14ac:dyDescent="0.25">
      <c r="A136" s="65" t="s">
        <v>2200</v>
      </c>
      <c r="B136" s="31"/>
      <c r="C136" s="31"/>
      <c r="D136" s="41">
        <v>-2670</v>
      </c>
      <c r="E136" s="63">
        <v>-1961.3552999999999</v>
      </c>
      <c r="F136" s="24">
        <f t="shared" si="2"/>
        <v>-2.9909452564215778E-2</v>
      </c>
      <c r="G136" s="20"/>
    </row>
    <row r="137" spans="1:9" x14ac:dyDescent="0.25">
      <c r="A137" s="65" t="s">
        <v>2201</v>
      </c>
      <c r="B137" s="31"/>
      <c r="C137" s="31"/>
      <c r="D137" s="41">
        <v>-6250</v>
      </c>
      <c r="E137" s="63">
        <v>-4592.9375</v>
      </c>
      <c r="F137" s="24">
        <f t="shared" si="2"/>
        <v>-7.0039449908263857E-2</v>
      </c>
      <c r="G137" s="20"/>
    </row>
    <row r="138" spans="1:9" x14ac:dyDescent="0.25">
      <c r="A138" s="65" t="s">
        <v>2202</v>
      </c>
      <c r="B138" s="30"/>
      <c r="C138" s="30"/>
      <c r="D138" s="41">
        <v>-200</v>
      </c>
      <c r="E138" s="63">
        <v>-126.226</v>
      </c>
      <c r="F138" s="24">
        <f t="shared" si="2"/>
        <v>-1.9248682578677616E-3</v>
      </c>
      <c r="G138" s="15"/>
    </row>
    <row r="139" spans="1:9" x14ac:dyDescent="0.25">
      <c r="A139" s="16" t="s">
        <v>124</v>
      </c>
      <c r="B139" s="31"/>
      <c r="C139" s="31"/>
      <c r="D139" s="17"/>
      <c r="E139" s="42">
        <f>SUM(E133:E138)</f>
        <v>-5835.4888999999994</v>
      </c>
      <c r="F139" s="43">
        <f>SUM(F133:F138)</f>
        <v>-8.8987588553464905E-2</v>
      </c>
      <c r="G139" s="15"/>
      <c r="I139" s="54"/>
    </row>
    <row r="140" spans="1:9" x14ac:dyDescent="0.25">
      <c r="A140" s="12"/>
      <c r="B140" s="30"/>
      <c r="C140" s="30"/>
      <c r="D140" s="13"/>
      <c r="E140" s="14"/>
      <c r="F140" s="15"/>
      <c r="G140" s="15"/>
    </row>
    <row r="141" spans="1:9" x14ac:dyDescent="0.25">
      <c r="A141" s="21" t="s">
        <v>157</v>
      </c>
      <c r="B141" s="32"/>
      <c r="C141" s="32"/>
      <c r="D141" s="22"/>
      <c r="E141" s="44">
        <f>+E131+E139</f>
        <v>-32093.428899999999</v>
      </c>
      <c r="F141" s="45">
        <f>+F131+F139</f>
        <v>-0.48938058855346489</v>
      </c>
      <c r="G141" s="20"/>
    </row>
    <row r="142" spans="1:9" x14ac:dyDescent="0.25">
      <c r="A142" s="12"/>
      <c r="B142" s="30"/>
      <c r="C142" s="30"/>
      <c r="D142" s="13"/>
      <c r="E142" s="14"/>
      <c r="F142" s="15"/>
      <c r="G142" s="15"/>
    </row>
    <row r="143" spans="1:9" x14ac:dyDescent="0.25">
      <c r="A143" s="16" t="s">
        <v>210</v>
      </c>
      <c r="B143" s="30"/>
      <c r="C143" s="30"/>
      <c r="D143" s="13"/>
      <c r="E143" s="14"/>
      <c r="F143" s="15"/>
      <c r="G143" s="15"/>
    </row>
    <row r="144" spans="1:9" x14ac:dyDescent="0.25">
      <c r="A144" s="16" t="s">
        <v>211</v>
      </c>
      <c r="B144" s="30"/>
      <c r="C144" s="30"/>
      <c r="D144" s="13"/>
      <c r="E144" s="14"/>
      <c r="F144" s="15"/>
      <c r="G144" s="15"/>
    </row>
    <row r="145" spans="1:9" x14ac:dyDescent="0.25">
      <c r="A145" s="12" t="s">
        <v>2203</v>
      </c>
      <c r="B145" s="30" t="s">
        <v>2204</v>
      </c>
      <c r="C145" s="30" t="s">
        <v>217</v>
      </c>
      <c r="D145" s="13">
        <v>4500000</v>
      </c>
      <c r="E145" s="14">
        <v>4342.71</v>
      </c>
      <c r="F145" s="24">
        <f t="shared" ref="F145:F152" si="3">+E145/$E$186</f>
        <v>6.6223635638655326E-2</v>
      </c>
      <c r="G145" s="15">
        <v>8.2323999999999994E-2</v>
      </c>
      <c r="H145" s="54"/>
    </row>
    <row r="146" spans="1:9" x14ac:dyDescent="0.25">
      <c r="A146" s="12" t="s">
        <v>2205</v>
      </c>
      <c r="B146" s="30" t="s">
        <v>2206</v>
      </c>
      <c r="C146" s="30" t="s">
        <v>217</v>
      </c>
      <c r="D146" s="13">
        <v>4000000</v>
      </c>
      <c r="E146" s="14">
        <v>3969.65</v>
      </c>
      <c r="F146" s="24">
        <f t="shared" si="3"/>
        <v>6.0534701882692631E-2</v>
      </c>
      <c r="G146" s="15">
        <v>8.3349999999999994E-2</v>
      </c>
      <c r="H146" s="54"/>
    </row>
    <row r="147" spans="1:9" x14ac:dyDescent="0.25">
      <c r="A147" s="12" t="s">
        <v>1026</v>
      </c>
      <c r="B147" s="30" t="s">
        <v>1027</v>
      </c>
      <c r="C147" s="30" t="s">
        <v>217</v>
      </c>
      <c r="D147" s="13">
        <v>3000000</v>
      </c>
      <c r="E147" s="14">
        <v>2988.23</v>
      </c>
      <c r="F147" s="24">
        <f t="shared" si="3"/>
        <v>4.5568655223235957E-2</v>
      </c>
      <c r="G147" s="15">
        <v>7.8090000000000007E-2</v>
      </c>
      <c r="H147" s="54"/>
    </row>
    <row r="148" spans="1:9" x14ac:dyDescent="0.25">
      <c r="A148" s="12" t="s">
        <v>2207</v>
      </c>
      <c r="B148" s="30" t="s">
        <v>2208</v>
      </c>
      <c r="C148" s="30" t="s">
        <v>217</v>
      </c>
      <c r="D148" s="13">
        <v>1500000</v>
      </c>
      <c r="E148" s="14">
        <v>1489.15</v>
      </c>
      <c r="F148" s="24">
        <f t="shared" si="3"/>
        <v>2.2708614439210444E-2</v>
      </c>
      <c r="G148" s="15">
        <v>7.7899999999999997E-2</v>
      </c>
      <c r="H148" s="54"/>
    </row>
    <row r="149" spans="1:9" x14ac:dyDescent="0.25">
      <c r="A149" s="12" t="s">
        <v>2209</v>
      </c>
      <c r="B149" s="30" t="s">
        <v>2210</v>
      </c>
      <c r="C149" s="30" t="s">
        <v>217</v>
      </c>
      <c r="D149" s="13">
        <v>1000000</v>
      </c>
      <c r="E149" s="14">
        <v>993.92</v>
      </c>
      <c r="F149" s="24">
        <f t="shared" si="3"/>
        <v>1.5156663911237983E-2</v>
      </c>
      <c r="G149" s="15">
        <v>8.0945000000000003E-2</v>
      </c>
      <c r="H149" s="54"/>
    </row>
    <row r="150" spans="1:9" x14ac:dyDescent="0.25">
      <c r="A150" s="12" t="s">
        <v>2211</v>
      </c>
      <c r="B150" s="30" t="s">
        <v>2212</v>
      </c>
      <c r="C150" s="30" t="s">
        <v>217</v>
      </c>
      <c r="D150" s="13">
        <v>1000000</v>
      </c>
      <c r="E150" s="14">
        <v>956.22</v>
      </c>
      <c r="F150" s="24">
        <f t="shared" si="3"/>
        <v>1.4581762279865568E-2</v>
      </c>
      <c r="G150" s="15">
        <v>8.2574999999999996E-2</v>
      </c>
      <c r="H150" s="54"/>
    </row>
    <row r="151" spans="1:9" x14ac:dyDescent="0.25">
      <c r="A151" s="12" t="s">
        <v>2213</v>
      </c>
      <c r="B151" s="30" t="s">
        <v>2214</v>
      </c>
      <c r="C151" s="30" t="s">
        <v>217</v>
      </c>
      <c r="D151" s="13">
        <v>500000</v>
      </c>
      <c r="E151" s="14">
        <v>497.62</v>
      </c>
      <c r="F151" s="24">
        <f t="shared" si="3"/>
        <v>7.5883965465130447E-3</v>
      </c>
      <c r="G151" s="15">
        <v>8.165E-2</v>
      </c>
      <c r="H151" s="54"/>
    </row>
    <row r="152" spans="1:9" x14ac:dyDescent="0.25">
      <c r="A152" s="12" t="s">
        <v>978</v>
      </c>
      <c r="B152" s="30" t="s">
        <v>979</v>
      </c>
      <c r="C152" s="30" t="s">
        <v>217</v>
      </c>
      <c r="D152" s="13">
        <v>500000</v>
      </c>
      <c r="E152" s="14">
        <v>496.25</v>
      </c>
      <c r="F152" s="24">
        <f t="shared" si="3"/>
        <v>7.5675048957178134E-3</v>
      </c>
      <c r="G152" s="15">
        <v>7.8200000000000006E-2</v>
      </c>
      <c r="H152" s="54"/>
    </row>
    <row r="153" spans="1:9" x14ac:dyDescent="0.25">
      <c r="A153" s="16" t="s">
        <v>124</v>
      </c>
      <c r="B153" s="31"/>
      <c r="C153" s="31"/>
      <c r="D153" s="17"/>
      <c r="E153" s="37">
        <v>15733.75</v>
      </c>
      <c r="F153" s="38">
        <f>SUM(F145:F152)</f>
        <v>0.23992993481712876</v>
      </c>
      <c r="G153" s="20"/>
      <c r="I153" s="54"/>
    </row>
    <row r="154" spans="1:9" x14ac:dyDescent="0.25">
      <c r="A154" s="12"/>
      <c r="B154" s="30"/>
      <c r="C154" s="30"/>
      <c r="D154" s="13"/>
      <c r="E154" s="14"/>
      <c r="F154" s="15"/>
      <c r="G154" s="15"/>
    </row>
    <row r="155" spans="1:9" x14ac:dyDescent="0.25">
      <c r="A155" s="16" t="s">
        <v>437</v>
      </c>
      <c r="B155" s="30"/>
      <c r="C155" s="30"/>
      <c r="D155" s="13"/>
      <c r="E155" s="14"/>
      <c r="F155" s="15"/>
      <c r="G155" s="15"/>
    </row>
    <row r="156" spans="1:9" x14ac:dyDescent="0.25">
      <c r="A156" s="12" t="s">
        <v>672</v>
      </c>
      <c r="B156" s="30" t="s">
        <v>673</v>
      </c>
      <c r="C156" s="30" t="s">
        <v>123</v>
      </c>
      <c r="D156" s="13">
        <v>10000000</v>
      </c>
      <c r="E156" s="14">
        <v>10101.93</v>
      </c>
      <c r="F156" s="24">
        <f>+E156/$E$186</f>
        <v>0.15404817074296959</v>
      </c>
      <c r="G156" s="15">
        <v>7.1563471732000006E-2</v>
      </c>
      <c r="H156" s="54"/>
    </row>
    <row r="157" spans="1:9" x14ac:dyDescent="0.25">
      <c r="A157" s="12" t="s">
        <v>2215</v>
      </c>
      <c r="B157" s="30" t="s">
        <v>2216</v>
      </c>
      <c r="C157" s="30" t="s">
        <v>123</v>
      </c>
      <c r="D157" s="13">
        <v>4500000</v>
      </c>
      <c r="E157" s="14">
        <v>4560.26</v>
      </c>
      <c r="F157" s="24">
        <f>+E157/$E$186</f>
        <v>6.954113828865717E-2</v>
      </c>
      <c r="G157" s="15">
        <v>7.1516889880999995E-2</v>
      </c>
      <c r="H157" s="54"/>
    </row>
    <row r="158" spans="1:9" x14ac:dyDescent="0.25">
      <c r="A158" s="12" t="s">
        <v>694</v>
      </c>
      <c r="B158" s="30" t="s">
        <v>695</v>
      </c>
      <c r="C158" s="30" t="s">
        <v>123</v>
      </c>
      <c r="D158" s="13">
        <v>1500000</v>
      </c>
      <c r="E158" s="14">
        <v>1500.78</v>
      </c>
      <c r="F158" s="24">
        <f>+E158/$E$186</f>
        <v>2.2885964730267768E-2</v>
      </c>
      <c r="G158" s="15">
        <v>7.1654568055999998E-2</v>
      </c>
      <c r="H158" s="54"/>
    </row>
    <row r="159" spans="1:9" x14ac:dyDescent="0.25">
      <c r="A159" s="16" t="s">
        <v>124</v>
      </c>
      <c r="B159" s="31"/>
      <c r="C159" s="31"/>
      <c r="D159" s="17"/>
      <c r="E159" s="37">
        <v>16162.97</v>
      </c>
      <c r="F159" s="38">
        <f>SUM(F156:F158)</f>
        <v>0.24647527376189454</v>
      </c>
      <c r="G159" s="20"/>
      <c r="I159" s="54"/>
    </row>
    <row r="160" spans="1:9" x14ac:dyDescent="0.25">
      <c r="A160" s="12"/>
      <c r="B160" s="30"/>
      <c r="C160" s="30"/>
      <c r="D160" s="13"/>
      <c r="E160" s="14"/>
      <c r="F160" s="15"/>
      <c r="G160" s="15"/>
    </row>
    <row r="161" spans="1:9" x14ac:dyDescent="0.25">
      <c r="A161" s="16" t="s">
        <v>291</v>
      </c>
      <c r="B161" s="30"/>
      <c r="C161" s="30"/>
      <c r="D161" s="13"/>
      <c r="E161" s="14"/>
      <c r="F161" s="15"/>
      <c r="G161" s="15"/>
    </row>
    <row r="162" spans="1:9" x14ac:dyDescent="0.25">
      <c r="A162" s="16" t="s">
        <v>124</v>
      </c>
      <c r="B162" s="30"/>
      <c r="C162" s="30"/>
      <c r="D162" s="13"/>
      <c r="E162" s="39" t="s">
        <v>118</v>
      </c>
      <c r="F162" s="40" t="s">
        <v>118</v>
      </c>
      <c r="G162" s="15"/>
    </row>
    <row r="163" spans="1:9" x14ac:dyDescent="0.25">
      <c r="A163" s="12"/>
      <c r="B163" s="30"/>
      <c r="C163" s="30"/>
      <c r="D163" s="13"/>
      <c r="E163" s="14"/>
      <c r="F163" s="15"/>
      <c r="G163" s="15"/>
    </row>
    <row r="164" spans="1:9" x14ac:dyDescent="0.25">
      <c r="A164" s="16" t="s">
        <v>292</v>
      </c>
      <c r="B164" s="30"/>
      <c r="C164" s="30"/>
      <c r="D164" s="13"/>
      <c r="E164" s="14"/>
      <c r="F164" s="15"/>
      <c r="G164" s="15"/>
    </row>
    <row r="165" spans="1:9" x14ac:dyDescent="0.25">
      <c r="A165" s="16" t="s">
        <v>124</v>
      </c>
      <c r="B165" s="30"/>
      <c r="C165" s="30"/>
      <c r="D165" s="13"/>
      <c r="E165" s="39" t="s">
        <v>118</v>
      </c>
      <c r="F165" s="40" t="s">
        <v>118</v>
      </c>
      <c r="G165" s="15"/>
    </row>
    <row r="166" spans="1:9" x14ac:dyDescent="0.25">
      <c r="A166" s="12"/>
      <c r="B166" s="30"/>
      <c r="C166" s="30"/>
      <c r="D166" s="13"/>
      <c r="E166" s="14"/>
      <c r="F166" s="15"/>
      <c r="G166" s="15"/>
    </row>
    <row r="167" spans="1:9" x14ac:dyDescent="0.25">
      <c r="A167" s="21" t="s">
        <v>157</v>
      </c>
      <c r="B167" s="32"/>
      <c r="C167" s="32"/>
      <c r="D167" s="22"/>
      <c r="E167" s="18">
        <v>31896.720000000001</v>
      </c>
      <c r="F167" s="19">
        <f>+F153+F159</f>
        <v>0.48640520857902331</v>
      </c>
      <c r="G167" s="20"/>
    </row>
    <row r="168" spans="1:9" x14ac:dyDescent="0.25">
      <c r="A168" s="12"/>
      <c r="B168" s="30"/>
      <c r="C168" s="30"/>
      <c r="D168" s="13"/>
      <c r="E168" s="14"/>
      <c r="F168" s="15"/>
      <c r="G168" s="15"/>
    </row>
    <row r="169" spans="1:9" x14ac:dyDescent="0.25">
      <c r="A169" s="16" t="s">
        <v>2217</v>
      </c>
      <c r="B169" s="30"/>
      <c r="C169" s="30"/>
      <c r="D169" s="13"/>
      <c r="E169" s="14"/>
      <c r="F169" s="15"/>
      <c r="G169" s="15"/>
    </row>
    <row r="170" spans="1:9" x14ac:dyDescent="0.25">
      <c r="A170" s="16" t="s">
        <v>2218</v>
      </c>
      <c r="B170" s="30"/>
      <c r="C170" s="30"/>
      <c r="D170" s="13"/>
      <c r="E170" s="14"/>
      <c r="F170" s="15"/>
      <c r="G170" s="15"/>
    </row>
    <row r="171" spans="1:9" x14ac:dyDescent="0.25">
      <c r="A171" s="65" t="s">
        <v>2219</v>
      </c>
      <c r="B171" s="30" t="s">
        <v>2220</v>
      </c>
      <c r="C171" s="31"/>
      <c r="D171" s="13">
        <v>200</v>
      </c>
      <c r="E171" s="27">
        <v>125.182</v>
      </c>
      <c r="F171" s="69">
        <f>+E171/$E$186</f>
        <v>1.908947904998987E-3</v>
      </c>
      <c r="G171" s="70"/>
      <c r="H171" s="54"/>
    </row>
    <row r="172" spans="1:9" x14ac:dyDescent="0.25">
      <c r="A172" s="16" t="s">
        <v>124</v>
      </c>
      <c r="B172" s="31"/>
      <c r="C172" s="31"/>
      <c r="D172" s="17"/>
      <c r="E172" s="37">
        <f>SUM(E171)</f>
        <v>125.182</v>
      </c>
      <c r="F172" s="38">
        <f>SUM(F171)</f>
        <v>1.908947904998987E-3</v>
      </c>
      <c r="G172" s="15"/>
      <c r="I172" s="54"/>
    </row>
    <row r="173" spans="1:9" x14ac:dyDescent="0.25">
      <c r="A173" s="16" t="s">
        <v>2221</v>
      </c>
      <c r="B173" s="31"/>
      <c r="C173" s="31"/>
      <c r="D173" s="17"/>
      <c r="E173" s="46"/>
      <c r="F173" s="20"/>
      <c r="G173" s="15"/>
    </row>
    <row r="174" spans="1:9" x14ac:dyDescent="0.25">
      <c r="A174" s="65" t="s">
        <v>2222</v>
      </c>
      <c r="B174" s="30" t="s">
        <v>2223</v>
      </c>
      <c r="C174" s="31"/>
      <c r="D174" s="13">
        <v>7750</v>
      </c>
      <c r="E174" s="46">
        <v>5540.2425000000003</v>
      </c>
      <c r="F174" s="69">
        <f>+E174/$E$186</f>
        <v>8.4485263964158994E-2</v>
      </c>
      <c r="G174" s="15"/>
      <c r="H174" s="54"/>
    </row>
    <row r="175" spans="1:9" x14ac:dyDescent="0.25">
      <c r="A175" s="16" t="s">
        <v>124</v>
      </c>
      <c r="B175" s="31"/>
      <c r="C175" s="31"/>
      <c r="D175" s="17"/>
      <c r="E175" s="37">
        <f>SUM(E174)</f>
        <v>5540.2425000000003</v>
      </c>
      <c r="F175" s="38">
        <f>SUM(F174)</f>
        <v>8.4485263964158994E-2</v>
      </c>
      <c r="G175" s="15"/>
      <c r="I175" s="54"/>
    </row>
    <row r="176" spans="1:9" x14ac:dyDescent="0.25">
      <c r="A176" s="12"/>
      <c r="B176" s="30"/>
      <c r="C176" s="30"/>
      <c r="D176" s="13"/>
      <c r="E176" s="14"/>
      <c r="F176" s="15"/>
      <c r="G176" s="15"/>
    </row>
    <row r="177" spans="1:9" x14ac:dyDescent="0.25">
      <c r="A177" s="66" t="s">
        <v>157</v>
      </c>
      <c r="B177" s="67"/>
      <c r="C177" s="67"/>
      <c r="D177" s="68"/>
      <c r="E177" s="37">
        <f>+E172+E175</f>
        <v>5665.4245000000001</v>
      </c>
      <c r="F177" s="38">
        <f>+F172+F175</f>
        <v>8.639421186915798E-2</v>
      </c>
      <c r="G177" s="20"/>
    </row>
    <row r="178" spans="1:9" x14ac:dyDescent="0.25">
      <c r="A178" s="12"/>
      <c r="B178" s="30"/>
      <c r="C178" s="30"/>
      <c r="D178" s="13"/>
      <c r="E178" s="14"/>
      <c r="F178" s="15"/>
      <c r="G178" s="15"/>
    </row>
    <row r="179" spans="1:9" x14ac:dyDescent="0.25">
      <c r="A179" s="16" t="s">
        <v>161</v>
      </c>
      <c r="B179" s="30"/>
      <c r="C179" s="30"/>
      <c r="D179" s="13"/>
      <c r="E179" s="14"/>
      <c r="F179" s="15"/>
      <c r="G179" s="15"/>
    </row>
    <row r="180" spans="1:9" x14ac:dyDescent="0.25">
      <c r="A180" s="12" t="s">
        <v>162</v>
      </c>
      <c r="B180" s="30"/>
      <c r="C180" s="30"/>
      <c r="D180" s="13"/>
      <c r="E180" s="14">
        <v>2575.5300000000002</v>
      </c>
      <c r="F180" s="69">
        <f>+E180/$E$186</f>
        <v>3.9275236038424387E-2</v>
      </c>
      <c r="G180" s="15">
        <v>6.6865999999999995E-2</v>
      </c>
      <c r="H180" s="54"/>
      <c r="I180" s="54"/>
    </row>
    <row r="181" spans="1:9" x14ac:dyDescent="0.25">
      <c r="A181" s="16" t="s">
        <v>124</v>
      </c>
      <c r="B181" s="31"/>
      <c r="C181" s="31"/>
      <c r="D181" s="17"/>
      <c r="E181" s="37">
        <v>2575.5300000000002</v>
      </c>
      <c r="F181" s="38">
        <f>SUM(F180)</f>
        <v>3.9275236038424387E-2</v>
      </c>
      <c r="G181" s="20"/>
    </row>
    <row r="182" spans="1:9" x14ac:dyDescent="0.25">
      <c r="A182" s="12"/>
      <c r="B182" s="30"/>
      <c r="C182" s="30"/>
      <c r="D182" s="13"/>
      <c r="E182" s="14"/>
      <c r="F182" s="15"/>
      <c r="G182" s="15"/>
    </row>
    <row r="183" spans="1:9" x14ac:dyDescent="0.25">
      <c r="A183" s="21" t="s">
        <v>157</v>
      </c>
      <c r="B183" s="32"/>
      <c r="C183" s="32"/>
      <c r="D183" s="22"/>
      <c r="E183" s="18">
        <v>2575.5300000000002</v>
      </c>
      <c r="F183" s="19">
        <f>+F181</f>
        <v>3.9275236038424387E-2</v>
      </c>
      <c r="G183" s="20"/>
    </row>
    <row r="184" spans="1:9" x14ac:dyDescent="0.25">
      <c r="A184" s="12" t="s">
        <v>163</v>
      </c>
      <c r="B184" s="30"/>
      <c r="C184" s="30"/>
      <c r="D184" s="13"/>
      <c r="E184" s="14">
        <v>514.76376800000003</v>
      </c>
      <c r="F184" s="69">
        <f>+E184/$E$186</f>
        <v>7.8498283818199469E-3</v>
      </c>
      <c r="G184" s="15"/>
      <c r="H184" s="54"/>
    </row>
    <row r="185" spans="1:9" x14ac:dyDescent="0.25">
      <c r="A185" s="12" t="s">
        <v>164</v>
      </c>
      <c r="B185" s="30"/>
      <c r="C185" s="30"/>
      <c r="D185" s="13"/>
      <c r="E185" s="72">
        <v>-1199.3923306000199</v>
      </c>
      <c r="F185" s="15">
        <f>E185/E186</f>
        <v>-1.828998958932403E-2</v>
      </c>
      <c r="G185" s="73">
        <v>6.6865999999999995E-2</v>
      </c>
      <c r="H185" s="54"/>
    </row>
    <row r="186" spans="1:9" x14ac:dyDescent="0.25">
      <c r="A186" s="25" t="s">
        <v>165</v>
      </c>
      <c r="B186" s="33"/>
      <c r="C186" s="33"/>
      <c r="D186" s="26"/>
      <c r="E186" s="27">
        <f>+E69+E167+E177+E183+E184+E185</f>
        <v>65576.435937399991</v>
      </c>
      <c r="F186" s="28">
        <f>+F69+F167+F177+F183+F184+F185</f>
        <v>0.99999999999999978</v>
      </c>
      <c r="G186" s="28"/>
    </row>
    <row r="188" spans="1:9" x14ac:dyDescent="0.25">
      <c r="A188" s="1" t="s">
        <v>1752</v>
      </c>
      <c r="E188" s="54"/>
      <c r="F188" s="54"/>
      <c r="H188" s="54"/>
    </row>
    <row r="189" spans="1:9" x14ac:dyDescent="0.25">
      <c r="A189" s="1" t="s">
        <v>167</v>
      </c>
      <c r="E189" s="54"/>
      <c r="F189" s="54"/>
    </row>
    <row r="190" spans="1:9" x14ac:dyDescent="0.25">
      <c r="E190" s="54"/>
    </row>
    <row r="191" spans="1:9" x14ac:dyDescent="0.25">
      <c r="A191" s="1" t="s">
        <v>168</v>
      </c>
    </row>
    <row r="192" spans="1:9" x14ac:dyDescent="0.25">
      <c r="A192" s="47" t="s">
        <v>169</v>
      </c>
      <c r="B192" s="34" t="s">
        <v>118</v>
      </c>
    </row>
    <row r="193" spans="1:3" x14ac:dyDescent="0.25">
      <c r="A193" t="s">
        <v>170</v>
      </c>
    </row>
    <row r="194" spans="1:3" x14ac:dyDescent="0.25">
      <c r="A194" t="s">
        <v>171</v>
      </c>
      <c r="B194" t="s">
        <v>172</v>
      </c>
      <c r="C194" t="s">
        <v>172</v>
      </c>
    </row>
    <row r="195" spans="1:3" x14ac:dyDescent="0.25">
      <c r="B195" s="48">
        <v>45289</v>
      </c>
      <c r="C195" s="48">
        <v>45322</v>
      </c>
    </row>
    <row r="196" spans="1:3" x14ac:dyDescent="0.25">
      <c r="A196" t="s">
        <v>687</v>
      </c>
      <c r="B196">
        <v>10.3688</v>
      </c>
      <c r="C196">
        <v>10.4491</v>
      </c>
    </row>
    <row r="197" spans="1:3" x14ac:dyDescent="0.25">
      <c r="A197" t="s">
        <v>177</v>
      </c>
      <c r="B197">
        <v>10.3688</v>
      </c>
      <c r="C197">
        <v>10.4491</v>
      </c>
    </row>
    <row r="198" spans="1:3" x14ac:dyDescent="0.25">
      <c r="A198" t="s">
        <v>688</v>
      </c>
      <c r="B198">
        <v>10.351100000000001</v>
      </c>
      <c r="C198">
        <v>10.428100000000001</v>
      </c>
    </row>
    <row r="199" spans="1:3" x14ac:dyDescent="0.25">
      <c r="A199" t="s">
        <v>651</v>
      </c>
      <c r="B199">
        <v>10.351100000000001</v>
      </c>
      <c r="C199">
        <v>10.428100000000001</v>
      </c>
    </row>
    <row r="201" spans="1:3" x14ac:dyDescent="0.25">
      <c r="A201" t="s">
        <v>187</v>
      </c>
      <c r="B201" s="34" t="s">
        <v>118</v>
      </c>
    </row>
    <row r="202" spans="1:3" x14ac:dyDescent="0.25">
      <c r="A202" t="s">
        <v>188</v>
      </c>
      <c r="B202" s="34" t="s">
        <v>118</v>
      </c>
    </row>
    <row r="203" spans="1:3" ht="30" customHeight="1" x14ac:dyDescent="0.25">
      <c r="A203" s="47" t="s">
        <v>189</v>
      </c>
      <c r="B203" s="34" t="s">
        <v>118</v>
      </c>
    </row>
    <row r="204" spans="1:3" ht="30" customHeight="1" x14ac:dyDescent="0.25">
      <c r="A204" s="47" t="s">
        <v>190</v>
      </c>
      <c r="B204" s="34" t="s">
        <v>118</v>
      </c>
    </row>
    <row r="205" spans="1:3" x14ac:dyDescent="0.25">
      <c r="A205" t="s">
        <v>1753</v>
      </c>
      <c r="B205" s="49">
        <v>3.93874984737915</v>
      </c>
    </row>
    <row r="206" spans="1:3" ht="30" customHeight="1" x14ac:dyDescent="0.25">
      <c r="A206" s="47" t="s">
        <v>192</v>
      </c>
      <c r="B206" s="71">
        <f>SUM(E134:E135)</f>
        <v>970.75990000000002</v>
      </c>
    </row>
    <row r="207" spans="1:3" ht="30" customHeight="1" x14ac:dyDescent="0.25">
      <c r="A207" s="47" t="s">
        <v>193</v>
      </c>
      <c r="B207" s="34" t="s">
        <v>118</v>
      </c>
    </row>
    <row r="208" spans="1:3" ht="30" customHeight="1" x14ac:dyDescent="0.25">
      <c r="A208" s="47" t="s">
        <v>194</v>
      </c>
      <c r="B208" s="34" t="s">
        <v>118</v>
      </c>
    </row>
    <row r="209" spans="1:4" x14ac:dyDescent="0.25">
      <c r="A209" t="s">
        <v>195</v>
      </c>
      <c r="B209" s="34" t="s">
        <v>118</v>
      </c>
    </row>
    <row r="210" spans="1:4" x14ac:dyDescent="0.25">
      <c r="A210" t="s">
        <v>196</v>
      </c>
      <c r="B210" s="34" t="s">
        <v>118</v>
      </c>
    </row>
    <row r="212" spans="1:4" ht="69.95" customHeight="1" x14ac:dyDescent="0.25">
      <c r="A212" s="76" t="s">
        <v>206</v>
      </c>
      <c r="B212" s="76" t="s">
        <v>207</v>
      </c>
      <c r="C212" s="76" t="s">
        <v>5</v>
      </c>
      <c r="D212" s="76" t="s">
        <v>6</v>
      </c>
    </row>
    <row r="213" spans="1:4" ht="69.95" customHeight="1" x14ac:dyDescent="0.25">
      <c r="A213" s="76" t="s">
        <v>2224</v>
      </c>
      <c r="B213" s="76"/>
      <c r="C213" s="76" t="s">
        <v>72</v>
      </c>
      <c r="D21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44"/>
  <sheetViews>
    <sheetView showGridLines="0" workbookViewId="0">
      <pane ySplit="4" topLeftCell="A121" activePane="bottomLeft" state="frozen"/>
      <selection activeCell="B191" sqref="B191"/>
      <selection pane="bottomLeft" activeCell="B126" sqref="B12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2225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2226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1159</v>
      </c>
      <c r="B8" s="30" t="s">
        <v>1160</v>
      </c>
      <c r="C8" s="30" t="s">
        <v>1161</v>
      </c>
      <c r="D8" s="13">
        <v>370517</v>
      </c>
      <c r="E8" s="14">
        <v>5419</v>
      </c>
      <c r="F8" s="15">
        <v>3.6499999999999998E-2</v>
      </c>
      <c r="G8" s="15"/>
    </row>
    <row r="9" spans="1:8" x14ac:dyDescent="0.25">
      <c r="A9" s="12" t="s">
        <v>1816</v>
      </c>
      <c r="B9" s="30" t="s">
        <v>1817</v>
      </c>
      <c r="C9" s="30" t="s">
        <v>1196</v>
      </c>
      <c r="D9" s="13">
        <v>55456</v>
      </c>
      <c r="E9" s="14">
        <v>4632.32</v>
      </c>
      <c r="F9" s="15">
        <v>3.1199999999999999E-2</v>
      </c>
      <c r="G9" s="15"/>
    </row>
    <row r="10" spans="1:8" x14ac:dyDescent="0.25">
      <c r="A10" s="12" t="s">
        <v>1386</v>
      </c>
      <c r="B10" s="30" t="s">
        <v>1387</v>
      </c>
      <c r="C10" s="30" t="s">
        <v>1161</v>
      </c>
      <c r="D10" s="13">
        <v>401353</v>
      </c>
      <c r="E10" s="14">
        <v>4126.51</v>
      </c>
      <c r="F10" s="15">
        <v>2.7799999999999998E-2</v>
      </c>
      <c r="G10" s="15"/>
    </row>
    <row r="11" spans="1:8" x14ac:dyDescent="0.25">
      <c r="A11" s="12" t="s">
        <v>1218</v>
      </c>
      <c r="B11" s="30" t="s">
        <v>1219</v>
      </c>
      <c r="C11" s="30" t="s">
        <v>1196</v>
      </c>
      <c r="D11" s="13">
        <v>65190</v>
      </c>
      <c r="E11" s="14">
        <v>4074.44</v>
      </c>
      <c r="F11" s="15">
        <v>2.75E-2</v>
      </c>
      <c r="G11" s="15"/>
    </row>
    <row r="12" spans="1:8" x14ac:dyDescent="0.25">
      <c r="A12" s="12" t="s">
        <v>1889</v>
      </c>
      <c r="B12" s="30" t="s">
        <v>1890</v>
      </c>
      <c r="C12" s="30" t="s">
        <v>1278</v>
      </c>
      <c r="D12" s="13">
        <v>90761</v>
      </c>
      <c r="E12" s="14">
        <v>4027.11</v>
      </c>
      <c r="F12" s="15">
        <v>2.7199999999999998E-2</v>
      </c>
      <c r="G12" s="15"/>
    </row>
    <row r="13" spans="1:8" x14ac:dyDescent="0.25">
      <c r="A13" s="12" t="s">
        <v>1400</v>
      </c>
      <c r="B13" s="30" t="s">
        <v>1401</v>
      </c>
      <c r="C13" s="30" t="s">
        <v>1402</v>
      </c>
      <c r="D13" s="13">
        <v>107777</v>
      </c>
      <c r="E13" s="14">
        <v>3750.37</v>
      </c>
      <c r="F13" s="15">
        <v>2.53E-2</v>
      </c>
      <c r="G13" s="15"/>
    </row>
    <row r="14" spans="1:8" x14ac:dyDescent="0.25">
      <c r="A14" s="12" t="s">
        <v>1211</v>
      </c>
      <c r="B14" s="30" t="s">
        <v>1212</v>
      </c>
      <c r="C14" s="30" t="s">
        <v>1213</v>
      </c>
      <c r="D14" s="13">
        <v>905041</v>
      </c>
      <c r="E14" s="14">
        <v>2873.51</v>
      </c>
      <c r="F14" s="15">
        <v>1.9400000000000001E-2</v>
      </c>
      <c r="G14" s="15"/>
    </row>
    <row r="15" spans="1:8" x14ac:dyDescent="0.25">
      <c r="A15" s="12" t="s">
        <v>1481</v>
      </c>
      <c r="B15" s="30" t="s">
        <v>1482</v>
      </c>
      <c r="C15" s="30" t="s">
        <v>1230</v>
      </c>
      <c r="D15" s="13">
        <v>32836</v>
      </c>
      <c r="E15" s="14">
        <v>2517.7199999999998</v>
      </c>
      <c r="F15" s="15">
        <v>1.7000000000000001E-2</v>
      </c>
      <c r="G15" s="15"/>
    </row>
    <row r="16" spans="1:8" x14ac:dyDescent="0.25">
      <c r="A16" s="12" t="s">
        <v>1891</v>
      </c>
      <c r="B16" s="30" t="s">
        <v>1892</v>
      </c>
      <c r="C16" s="30" t="s">
        <v>1319</v>
      </c>
      <c r="D16" s="13">
        <v>419738</v>
      </c>
      <c r="E16" s="14">
        <v>2483.59</v>
      </c>
      <c r="F16" s="15">
        <v>1.67E-2</v>
      </c>
      <c r="G16" s="15"/>
    </row>
    <row r="17" spans="1:7" x14ac:dyDescent="0.25">
      <c r="A17" s="12" t="s">
        <v>1297</v>
      </c>
      <c r="B17" s="30" t="s">
        <v>1298</v>
      </c>
      <c r="C17" s="30" t="s">
        <v>1230</v>
      </c>
      <c r="D17" s="13">
        <v>277251</v>
      </c>
      <c r="E17" s="14">
        <v>2451.4499999999998</v>
      </c>
      <c r="F17" s="15">
        <v>1.6500000000000001E-2</v>
      </c>
      <c r="G17" s="15"/>
    </row>
    <row r="18" spans="1:7" x14ac:dyDescent="0.25">
      <c r="A18" s="12" t="s">
        <v>1922</v>
      </c>
      <c r="B18" s="30" t="s">
        <v>1923</v>
      </c>
      <c r="C18" s="30" t="s">
        <v>1286</v>
      </c>
      <c r="D18" s="13">
        <v>143437</v>
      </c>
      <c r="E18" s="14">
        <v>2386.65</v>
      </c>
      <c r="F18" s="15">
        <v>1.61E-2</v>
      </c>
      <c r="G18" s="15"/>
    </row>
    <row r="19" spans="1:7" x14ac:dyDescent="0.25">
      <c r="A19" s="12" t="s">
        <v>1203</v>
      </c>
      <c r="B19" s="30" t="s">
        <v>1204</v>
      </c>
      <c r="C19" s="30" t="s">
        <v>1205</v>
      </c>
      <c r="D19" s="13">
        <v>571989</v>
      </c>
      <c r="E19" s="14">
        <v>2323.13</v>
      </c>
      <c r="F19" s="15">
        <v>1.5699999999999999E-2</v>
      </c>
      <c r="G19" s="15"/>
    </row>
    <row r="20" spans="1:7" x14ac:dyDescent="0.25">
      <c r="A20" s="12" t="s">
        <v>1887</v>
      </c>
      <c r="B20" s="30" t="s">
        <v>1888</v>
      </c>
      <c r="C20" s="30" t="s">
        <v>1326</v>
      </c>
      <c r="D20" s="13">
        <v>72445</v>
      </c>
      <c r="E20" s="14">
        <v>2313.2399999999998</v>
      </c>
      <c r="F20" s="15">
        <v>1.5599999999999999E-2</v>
      </c>
      <c r="G20" s="15"/>
    </row>
    <row r="21" spans="1:7" x14ac:dyDescent="0.25">
      <c r="A21" s="12" t="s">
        <v>1371</v>
      </c>
      <c r="B21" s="30" t="s">
        <v>1372</v>
      </c>
      <c r="C21" s="30" t="s">
        <v>1196</v>
      </c>
      <c r="D21" s="13">
        <v>263172</v>
      </c>
      <c r="E21" s="14">
        <v>2232.88</v>
      </c>
      <c r="F21" s="15">
        <v>1.5100000000000001E-2</v>
      </c>
      <c r="G21" s="15"/>
    </row>
    <row r="22" spans="1:7" x14ac:dyDescent="0.25">
      <c r="A22" s="12" t="s">
        <v>1181</v>
      </c>
      <c r="B22" s="30" t="s">
        <v>1182</v>
      </c>
      <c r="C22" s="30" t="s">
        <v>1183</v>
      </c>
      <c r="D22" s="13">
        <v>77898</v>
      </c>
      <c r="E22" s="14">
        <v>2222.62</v>
      </c>
      <c r="F22" s="15">
        <v>1.4999999999999999E-2</v>
      </c>
      <c r="G22" s="15"/>
    </row>
    <row r="23" spans="1:7" x14ac:dyDescent="0.25">
      <c r="A23" s="12" t="s">
        <v>1238</v>
      </c>
      <c r="B23" s="30" t="s">
        <v>1239</v>
      </c>
      <c r="C23" s="30" t="s">
        <v>1202</v>
      </c>
      <c r="D23" s="13">
        <v>477008</v>
      </c>
      <c r="E23" s="14">
        <v>2114.34</v>
      </c>
      <c r="F23" s="15">
        <v>1.43E-2</v>
      </c>
      <c r="G23" s="15"/>
    </row>
    <row r="24" spans="1:7" x14ac:dyDescent="0.25">
      <c r="A24" s="12" t="s">
        <v>1331</v>
      </c>
      <c r="B24" s="30" t="s">
        <v>1332</v>
      </c>
      <c r="C24" s="30" t="s">
        <v>1301</v>
      </c>
      <c r="D24" s="13">
        <v>65738</v>
      </c>
      <c r="E24" s="14">
        <v>2029.3</v>
      </c>
      <c r="F24" s="15">
        <v>1.37E-2</v>
      </c>
      <c r="G24" s="15"/>
    </row>
    <row r="25" spans="1:7" x14ac:dyDescent="0.25">
      <c r="A25" s="12" t="s">
        <v>1358</v>
      </c>
      <c r="B25" s="30" t="s">
        <v>1359</v>
      </c>
      <c r="C25" s="30" t="s">
        <v>1161</v>
      </c>
      <c r="D25" s="13">
        <v>188968</v>
      </c>
      <c r="E25" s="14">
        <v>2017.71</v>
      </c>
      <c r="F25" s="15">
        <v>1.3599999999999999E-2</v>
      </c>
      <c r="G25" s="15"/>
    </row>
    <row r="26" spans="1:7" x14ac:dyDescent="0.25">
      <c r="A26" s="12" t="s">
        <v>1228</v>
      </c>
      <c r="B26" s="30" t="s">
        <v>1229</v>
      </c>
      <c r="C26" s="30" t="s">
        <v>1230</v>
      </c>
      <c r="D26" s="13">
        <v>99245</v>
      </c>
      <c r="E26" s="14">
        <v>1986.24</v>
      </c>
      <c r="F26" s="15">
        <v>1.34E-2</v>
      </c>
      <c r="G26" s="15"/>
    </row>
    <row r="27" spans="1:7" x14ac:dyDescent="0.25">
      <c r="A27" s="12" t="s">
        <v>1952</v>
      </c>
      <c r="B27" s="30" t="s">
        <v>1953</v>
      </c>
      <c r="C27" s="30" t="s">
        <v>1307</v>
      </c>
      <c r="D27" s="13">
        <v>91107</v>
      </c>
      <c r="E27" s="14">
        <v>1946.14</v>
      </c>
      <c r="F27" s="15">
        <v>1.3100000000000001E-2</v>
      </c>
      <c r="G27" s="15"/>
    </row>
    <row r="28" spans="1:7" x14ac:dyDescent="0.25">
      <c r="A28" s="12" t="s">
        <v>1352</v>
      </c>
      <c r="B28" s="30" t="s">
        <v>1353</v>
      </c>
      <c r="C28" s="30" t="s">
        <v>1202</v>
      </c>
      <c r="D28" s="13">
        <v>27646</v>
      </c>
      <c r="E28" s="14">
        <v>1897.32</v>
      </c>
      <c r="F28" s="15">
        <v>1.2800000000000001E-2</v>
      </c>
      <c r="G28" s="15"/>
    </row>
    <row r="29" spans="1:7" x14ac:dyDescent="0.25">
      <c r="A29" s="12" t="s">
        <v>1924</v>
      </c>
      <c r="B29" s="30" t="s">
        <v>1925</v>
      </c>
      <c r="C29" s="30" t="s">
        <v>1227</v>
      </c>
      <c r="D29" s="13">
        <v>87256</v>
      </c>
      <c r="E29" s="14">
        <v>1897.16</v>
      </c>
      <c r="F29" s="15">
        <v>1.2800000000000001E-2</v>
      </c>
      <c r="G29" s="15"/>
    </row>
    <row r="30" spans="1:7" x14ac:dyDescent="0.25">
      <c r="A30" s="12" t="s">
        <v>1475</v>
      </c>
      <c r="B30" s="30" t="s">
        <v>1476</v>
      </c>
      <c r="C30" s="30" t="s">
        <v>1263</v>
      </c>
      <c r="D30" s="13">
        <v>18638</v>
      </c>
      <c r="E30" s="14">
        <v>1894.99</v>
      </c>
      <c r="F30" s="15">
        <v>1.2800000000000001E-2</v>
      </c>
      <c r="G30" s="15"/>
    </row>
    <row r="31" spans="1:7" x14ac:dyDescent="0.25">
      <c r="A31" s="12" t="s">
        <v>1242</v>
      </c>
      <c r="B31" s="30" t="s">
        <v>1243</v>
      </c>
      <c r="C31" s="30" t="s">
        <v>1244</v>
      </c>
      <c r="D31" s="13">
        <v>424897</v>
      </c>
      <c r="E31" s="14">
        <v>1876.13</v>
      </c>
      <c r="F31" s="15">
        <v>1.2699999999999999E-2</v>
      </c>
      <c r="G31" s="15"/>
    </row>
    <row r="32" spans="1:7" x14ac:dyDescent="0.25">
      <c r="A32" s="12" t="s">
        <v>1454</v>
      </c>
      <c r="B32" s="30" t="s">
        <v>1455</v>
      </c>
      <c r="C32" s="30" t="s">
        <v>1196</v>
      </c>
      <c r="D32" s="13">
        <v>118727</v>
      </c>
      <c r="E32" s="14">
        <v>1871.14</v>
      </c>
      <c r="F32" s="15">
        <v>1.26E-2</v>
      </c>
      <c r="G32" s="15"/>
    </row>
    <row r="33" spans="1:7" x14ac:dyDescent="0.25">
      <c r="A33" s="12" t="s">
        <v>1499</v>
      </c>
      <c r="B33" s="30" t="s">
        <v>1500</v>
      </c>
      <c r="C33" s="30" t="s">
        <v>1196</v>
      </c>
      <c r="D33" s="13">
        <v>34317</v>
      </c>
      <c r="E33" s="14">
        <v>1869.78</v>
      </c>
      <c r="F33" s="15">
        <v>1.26E-2</v>
      </c>
      <c r="G33" s="15"/>
    </row>
    <row r="34" spans="1:7" x14ac:dyDescent="0.25">
      <c r="A34" s="12" t="s">
        <v>1276</v>
      </c>
      <c r="B34" s="30" t="s">
        <v>1277</v>
      </c>
      <c r="C34" s="30" t="s">
        <v>1278</v>
      </c>
      <c r="D34" s="13">
        <v>171037</v>
      </c>
      <c r="E34" s="14">
        <v>1869.01</v>
      </c>
      <c r="F34" s="15">
        <v>1.26E-2</v>
      </c>
      <c r="G34" s="15"/>
    </row>
    <row r="35" spans="1:7" x14ac:dyDescent="0.25">
      <c r="A35" s="12" t="s">
        <v>1376</v>
      </c>
      <c r="B35" s="30" t="s">
        <v>1377</v>
      </c>
      <c r="C35" s="30" t="s">
        <v>1202</v>
      </c>
      <c r="D35" s="13">
        <v>74586</v>
      </c>
      <c r="E35" s="14">
        <v>1839.89</v>
      </c>
      <c r="F35" s="15">
        <v>1.24E-2</v>
      </c>
      <c r="G35" s="15"/>
    </row>
    <row r="36" spans="1:7" x14ac:dyDescent="0.25">
      <c r="A36" s="12" t="s">
        <v>1513</v>
      </c>
      <c r="B36" s="30" t="s">
        <v>1514</v>
      </c>
      <c r="C36" s="30" t="s">
        <v>1278</v>
      </c>
      <c r="D36" s="13">
        <v>49591</v>
      </c>
      <c r="E36" s="14">
        <v>1833.65</v>
      </c>
      <c r="F36" s="15">
        <v>1.24E-2</v>
      </c>
      <c r="G36" s="15"/>
    </row>
    <row r="37" spans="1:7" x14ac:dyDescent="0.25">
      <c r="A37" s="12" t="s">
        <v>1893</v>
      </c>
      <c r="B37" s="30" t="s">
        <v>1894</v>
      </c>
      <c r="C37" s="30" t="s">
        <v>1227</v>
      </c>
      <c r="D37" s="13">
        <v>108227</v>
      </c>
      <c r="E37" s="14">
        <v>1822.49</v>
      </c>
      <c r="F37" s="15">
        <v>1.23E-2</v>
      </c>
      <c r="G37" s="15"/>
    </row>
    <row r="38" spans="1:7" x14ac:dyDescent="0.25">
      <c r="A38" s="12" t="s">
        <v>2227</v>
      </c>
      <c r="B38" s="30" t="s">
        <v>2228</v>
      </c>
      <c r="C38" s="30" t="s">
        <v>1222</v>
      </c>
      <c r="D38" s="13">
        <v>233039</v>
      </c>
      <c r="E38" s="14">
        <v>1810.95</v>
      </c>
      <c r="F38" s="15">
        <v>1.2200000000000001E-2</v>
      </c>
      <c r="G38" s="15"/>
    </row>
    <row r="39" spans="1:7" x14ac:dyDescent="0.25">
      <c r="A39" s="12" t="s">
        <v>1767</v>
      </c>
      <c r="B39" s="30" t="s">
        <v>1768</v>
      </c>
      <c r="C39" s="30" t="s">
        <v>1161</v>
      </c>
      <c r="D39" s="13">
        <v>354136</v>
      </c>
      <c r="E39" s="14">
        <v>1766.61</v>
      </c>
      <c r="F39" s="15">
        <v>1.1900000000000001E-2</v>
      </c>
      <c r="G39" s="15"/>
    </row>
    <row r="40" spans="1:7" x14ac:dyDescent="0.25">
      <c r="A40" s="12" t="s">
        <v>1315</v>
      </c>
      <c r="B40" s="30" t="s">
        <v>1316</v>
      </c>
      <c r="C40" s="30" t="s">
        <v>1278</v>
      </c>
      <c r="D40" s="13">
        <v>29258</v>
      </c>
      <c r="E40" s="14">
        <v>1752.88</v>
      </c>
      <c r="F40" s="15">
        <v>1.18E-2</v>
      </c>
      <c r="G40" s="15"/>
    </row>
    <row r="41" spans="1:7" x14ac:dyDescent="0.25">
      <c r="A41" s="12" t="s">
        <v>2229</v>
      </c>
      <c r="B41" s="30" t="s">
        <v>2230</v>
      </c>
      <c r="C41" s="30" t="s">
        <v>1263</v>
      </c>
      <c r="D41" s="13">
        <v>112914</v>
      </c>
      <c r="E41" s="14">
        <v>1730.8</v>
      </c>
      <c r="F41" s="15">
        <v>1.17E-2</v>
      </c>
      <c r="G41" s="15"/>
    </row>
    <row r="42" spans="1:7" x14ac:dyDescent="0.25">
      <c r="A42" s="12" t="s">
        <v>1897</v>
      </c>
      <c r="B42" s="30" t="s">
        <v>1898</v>
      </c>
      <c r="C42" s="30" t="s">
        <v>1161</v>
      </c>
      <c r="D42" s="13">
        <v>853091</v>
      </c>
      <c r="E42" s="14">
        <v>1692.11</v>
      </c>
      <c r="F42" s="15">
        <v>1.14E-2</v>
      </c>
      <c r="G42" s="15"/>
    </row>
    <row r="43" spans="1:7" x14ac:dyDescent="0.25">
      <c r="A43" s="12" t="s">
        <v>1812</v>
      </c>
      <c r="B43" s="30" t="s">
        <v>1813</v>
      </c>
      <c r="C43" s="30" t="s">
        <v>1202</v>
      </c>
      <c r="D43" s="13">
        <v>47267</v>
      </c>
      <c r="E43" s="14">
        <v>1686.32</v>
      </c>
      <c r="F43" s="15">
        <v>1.14E-2</v>
      </c>
      <c r="G43" s="15"/>
    </row>
    <row r="44" spans="1:7" x14ac:dyDescent="0.25">
      <c r="A44" s="12" t="s">
        <v>1519</v>
      </c>
      <c r="B44" s="30" t="s">
        <v>1520</v>
      </c>
      <c r="C44" s="30" t="s">
        <v>1227</v>
      </c>
      <c r="D44" s="13">
        <v>118054</v>
      </c>
      <c r="E44" s="14">
        <v>1674.54</v>
      </c>
      <c r="F44" s="15">
        <v>1.1299999999999999E-2</v>
      </c>
      <c r="G44" s="15"/>
    </row>
    <row r="45" spans="1:7" x14ac:dyDescent="0.25">
      <c r="A45" s="12" t="s">
        <v>1759</v>
      </c>
      <c r="B45" s="30" t="s">
        <v>1760</v>
      </c>
      <c r="C45" s="30" t="s">
        <v>1210</v>
      </c>
      <c r="D45" s="13">
        <v>160345</v>
      </c>
      <c r="E45" s="14">
        <v>1643.94</v>
      </c>
      <c r="F45" s="15">
        <v>1.11E-2</v>
      </c>
      <c r="G45" s="15"/>
    </row>
    <row r="46" spans="1:7" x14ac:dyDescent="0.25">
      <c r="A46" s="12" t="s">
        <v>1295</v>
      </c>
      <c r="B46" s="30" t="s">
        <v>1296</v>
      </c>
      <c r="C46" s="30" t="s">
        <v>1199</v>
      </c>
      <c r="D46" s="13">
        <v>282583</v>
      </c>
      <c r="E46" s="14">
        <v>1637.14</v>
      </c>
      <c r="F46" s="15">
        <v>1.0999999999999999E-2</v>
      </c>
      <c r="G46" s="15"/>
    </row>
    <row r="47" spans="1:7" x14ac:dyDescent="0.25">
      <c r="A47" s="12" t="s">
        <v>1885</v>
      </c>
      <c r="B47" s="30" t="s">
        <v>1886</v>
      </c>
      <c r="C47" s="30" t="s">
        <v>1210</v>
      </c>
      <c r="D47" s="13">
        <v>67302</v>
      </c>
      <c r="E47" s="14">
        <v>1599.87</v>
      </c>
      <c r="F47" s="15">
        <v>1.0800000000000001E-2</v>
      </c>
      <c r="G47" s="15"/>
    </row>
    <row r="48" spans="1:7" x14ac:dyDescent="0.25">
      <c r="A48" s="12" t="s">
        <v>1796</v>
      </c>
      <c r="B48" s="30" t="s">
        <v>1797</v>
      </c>
      <c r="C48" s="30" t="s">
        <v>1301</v>
      </c>
      <c r="D48" s="13">
        <v>1122950</v>
      </c>
      <c r="E48" s="14">
        <v>1567.08</v>
      </c>
      <c r="F48" s="15">
        <v>1.06E-2</v>
      </c>
      <c r="G48" s="15"/>
    </row>
    <row r="49" spans="1:7" x14ac:dyDescent="0.25">
      <c r="A49" s="12" t="s">
        <v>1342</v>
      </c>
      <c r="B49" s="30" t="s">
        <v>1343</v>
      </c>
      <c r="C49" s="30" t="s">
        <v>1178</v>
      </c>
      <c r="D49" s="13">
        <v>806597</v>
      </c>
      <c r="E49" s="14">
        <v>1499.46</v>
      </c>
      <c r="F49" s="15">
        <v>1.01E-2</v>
      </c>
      <c r="G49" s="15"/>
    </row>
    <row r="50" spans="1:7" x14ac:dyDescent="0.25">
      <c r="A50" s="12" t="s">
        <v>2231</v>
      </c>
      <c r="B50" s="30" t="s">
        <v>2232</v>
      </c>
      <c r="C50" s="30" t="s">
        <v>1283</v>
      </c>
      <c r="D50" s="13">
        <v>83438</v>
      </c>
      <c r="E50" s="14">
        <v>1481.07</v>
      </c>
      <c r="F50" s="15">
        <v>0.01</v>
      </c>
      <c r="G50" s="15"/>
    </row>
    <row r="51" spans="1:7" x14ac:dyDescent="0.25">
      <c r="A51" s="12" t="s">
        <v>1868</v>
      </c>
      <c r="B51" s="30" t="s">
        <v>1869</v>
      </c>
      <c r="C51" s="30" t="s">
        <v>1210</v>
      </c>
      <c r="D51" s="13">
        <v>59484</v>
      </c>
      <c r="E51" s="14">
        <v>1441.77</v>
      </c>
      <c r="F51" s="15">
        <v>9.7000000000000003E-3</v>
      </c>
      <c r="G51" s="15"/>
    </row>
    <row r="52" spans="1:7" x14ac:dyDescent="0.25">
      <c r="A52" s="12" t="s">
        <v>1804</v>
      </c>
      <c r="B52" s="30" t="s">
        <v>1805</v>
      </c>
      <c r="C52" s="30" t="s">
        <v>1213</v>
      </c>
      <c r="D52" s="13">
        <v>283391</v>
      </c>
      <c r="E52" s="14">
        <v>1430.42</v>
      </c>
      <c r="F52" s="15">
        <v>9.5999999999999992E-3</v>
      </c>
      <c r="G52" s="15"/>
    </row>
    <row r="53" spans="1:7" x14ac:dyDescent="0.25">
      <c r="A53" s="12" t="s">
        <v>1765</v>
      </c>
      <c r="B53" s="30" t="s">
        <v>1766</v>
      </c>
      <c r="C53" s="30" t="s">
        <v>1278</v>
      </c>
      <c r="D53" s="13">
        <v>101557</v>
      </c>
      <c r="E53" s="14">
        <v>1405.55</v>
      </c>
      <c r="F53" s="15">
        <v>9.4999999999999998E-3</v>
      </c>
      <c r="G53" s="15"/>
    </row>
    <row r="54" spans="1:7" x14ac:dyDescent="0.25">
      <c r="A54" s="12" t="s">
        <v>1240</v>
      </c>
      <c r="B54" s="30" t="s">
        <v>1241</v>
      </c>
      <c r="C54" s="30" t="s">
        <v>1175</v>
      </c>
      <c r="D54" s="13">
        <v>181342</v>
      </c>
      <c r="E54" s="14">
        <v>1373.03</v>
      </c>
      <c r="F54" s="15">
        <v>9.2999999999999992E-3</v>
      </c>
      <c r="G54" s="15"/>
    </row>
    <row r="55" spans="1:7" x14ac:dyDescent="0.25">
      <c r="A55" s="12" t="s">
        <v>1983</v>
      </c>
      <c r="B55" s="30" t="s">
        <v>1984</v>
      </c>
      <c r="C55" s="30" t="s">
        <v>1985</v>
      </c>
      <c r="D55" s="13">
        <v>161761</v>
      </c>
      <c r="E55" s="14">
        <v>1270.55</v>
      </c>
      <c r="F55" s="15">
        <v>8.6E-3</v>
      </c>
      <c r="G55" s="15"/>
    </row>
    <row r="56" spans="1:7" x14ac:dyDescent="0.25">
      <c r="A56" s="12" t="s">
        <v>1369</v>
      </c>
      <c r="B56" s="30" t="s">
        <v>1370</v>
      </c>
      <c r="C56" s="30" t="s">
        <v>1170</v>
      </c>
      <c r="D56" s="13">
        <v>26707</v>
      </c>
      <c r="E56" s="14">
        <v>1247.6400000000001</v>
      </c>
      <c r="F56" s="15">
        <v>8.3999999999999995E-3</v>
      </c>
      <c r="G56" s="15"/>
    </row>
    <row r="57" spans="1:7" x14ac:dyDescent="0.25">
      <c r="A57" s="12" t="s">
        <v>1974</v>
      </c>
      <c r="B57" s="30" t="s">
        <v>1975</v>
      </c>
      <c r="C57" s="30" t="s">
        <v>1170</v>
      </c>
      <c r="D57" s="13">
        <v>15414</v>
      </c>
      <c r="E57" s="14">
        <v>1241.49</v>
      </c>
      <c r="F57" s="15">
        <v>8.3999999999999995E-3</v>
      </c>
      <c r="G57" s="15"/>
    </row>
    <row r="58" spans="1:7" x14ac:dyDescent="0.25">
      <c r="A58" s="12" t="s">
        <v>1187</v>
      </c>
      <c r="B58" s="30" t="s">
        <v>1188</v>
      </c>
      <c r="C58" s="30" t="s">
        <v>1161</v>
      </c>
      <c r="D58" s="13">
        <v>190792</v>
      </c>
      <c r="E58" s="14">
        <v>1222.02</v>
      </c>
      <c r="F58" s="15">
        <v>8.2000000000000007E-3</v>
      </c>
      <c r="G58" s="15"/>
    </row>
    <row r="59" spans="1:7" x14ac:dyDescent="0.25">
      <c r="A59" s="12" t="s">
        <v>1421</v>
      </c>
      <c r="B59" s="30" t="s">
        <v>1422</v>
      </c>
      <c r="C59" s="30" t="s">
        <v>1202</v>
      </c>
      <c r="D59" s="13">
        <v>101995</v>
      </c>
      <c r="E59" s="14">
        <v>1207.77</v>
      </c>
      <c r="F59" s="15">
        <v>8.0999999999999996E-3</v>
      </c>
      <c r="G59" s="15"/>
    </row>
    <row r="60" spans="1:7" x14ac:dyDescent="0.25">
      <c r="A60" s="12" t="s">
        <v>1954</v>
      </c>
      <c r="B60" s="30" t="s">
        <v>1955</v>
      </c>
      <c r="C60" s="30" t="s">
        <v>1161</v>
      </c>
      <c r="D60" s="13">
        <v>1141444</v>
      </c>
      <c r="E60" s="14">
        <v>1184.25</v>
      </c>
      <c r="F60" s="15">
        <v>8.0000000000000002E-3</v>
      </c>
      <c r="G60" s="15"/>
    </row>
    <row r="61" spans="1:7" x14ac:dyDescent="0.25">
      <c r="A61" s="12" t="s">
        <v>1860</v>
      </c>
      <c r="B61" s="30" t="s">
        <v>1861</v>
      </c>
      <c r="C61" s="30" t="s">
        <v>1862</v>
      </c>
      <c r="D61" s="13">
        <v>211860</v>
      </c>
      <c r="E61" s="14">
        <v>1173.28</v>
      </c>
      <c r="F61" s="15">
        <v>7.9000000000000008E-3</v>
      </c>
      <c r="G61" s="15"/>
    </row>
    <row r="62" spans="1:7" x14ac:dyDescent="0.25">
      <c r="A62" s="12" t="s">
        <v>1895</v>
      </c>
      <c r="B62" s="30" t="s">
        <v>1896</v>
      </c>
      <c r="C62" s="30" t="s">
        <v>1178</v>
      </c>
      <c r="D62" s="13">
        <v>67837</v>
      </c>
      <c r="E62" s="14">
        <v>1158.01</v>
      </c>
      <c r="F62" s="15">
        <v>7.7999999999999996E-3</v>
      </c>
      <c r="G62" s="15"/>
    </row>
    <row r="63" spans="1:7" x14ac:dyDescent="0.25">
      <c r="A63" s="12" t="s">
        <v>1346</v>
      </c>
      <c r="B63" s="30" t="s">
        <v>1347</v>
      </c>
      <c r="C63" s="30" t="s">
        <v>1161</v>
      </c>
      <c r="D63" s="13">
        <v>74146</v>
      </c>
      <c r="E63" s="14">
        <v>1137.44</v>
      </c>
      <c r="F63" s="15">
        <v>7.7000000000000002E-3</v>
      </c>
      <c r="G63" s="15"/>
    </row>
    <row r="64" spans="1:7" x14ac:dyDescent="0.25">
      <c r="A64" s="12" t="s">
        <v>1806</v>
      </c>
      <c r="B64" s="30" t="s">
        <v>1807</v>
      </c>
      <c r="C64" s="30" t="s">
        <v>1307</v>
      </c>
      <c r="D64" s="13">
        <v>144014</v>
      </c>
      <c r="E64" s="14">
        <v>1124.46</v>
      </c>
      <c r="F64" s="15">
        <v>7.6E-3</v>
      </c>
      <c r="G64" s="15"/>
    </row>
    <row r="65" spans="1:7" x14ac:dyDescent="0.25">
      <c r="A65" s="12" t="s">
        <v>1962</v>
      </c>
      <c r="B65" s="30" t="s">
        <v>1963</v>
      </c>
      <c r="C65" s="30" t="s">
        <v>1326</v>
      </c>
      <c r="D65" s="13">
        <v>30752</v>
      </c>
      <c r="E65" s="14">
        <v>1099.21</v>
      </c>
      <c r="F65" s="15">
        <v>7.4000000000000003E-3</v>
      </c>
      <c r="G65" s="15"/>
    </row>
    <row r="66" spans="1:7" x14ac:dyDescent="0.25">
      <c r="A66" s="12" t="s">
        <v>1495</v>
      </c>
      <c r="B66" s="30" t="s">
        <v>1496</v>
      </c>
      <c r="C66" s="30" t="s">
        <v>1326</v>
      </c>
      <c r="D66" s="13">
        <v>47598</v>
      </c>
      <c r="E66" s="14">
        <v>1091.83</v>
      </c>
      <c r="F66" s="15">
        <v>7.4000000000000003E-3</v>
      </c>
      <c r="G66" s="15"/>
    </row>
    <row r="67" spans="1:7" x14ac:dyDescent="0.25">
      <c r="A67" s="12" t="s">
        <v>2025</v>
      </c>
      <c r="B67" s="30" t="s">
        <v>2026</v>
      </c>
      <c r="C67" s="30" t="s">
        <v>1862</v>
      </c>
      <c r="D67" s="13">
        <v>38378</v>
      </c>
      <c r="E67" s="14">
        <v>1086.5999999999999</v>
      </c>
      <c r="F67" s="15">
        <v>7.3000000000000001E-3</v>
      </c>
      <c r="G67" s="15"/>
    </row>
    <row r="68" spans="1:7" x14ac:dyDescent="0.25">
      <c r="A68" s="12" t="s">
        <v>1901</v>
      </c>
      <c r="B68" s="30" t="s">
        <v>1902</v>
      </c>
      <c r="C68" s="30" t="s">
        <v>1310</v>
      </c>
      <c r="D68" s="13">
        <v>50509</v>
      </c>
      <c r="E68" s="14">
        <v>1063.3399999999999</v>
      </c>
      <c r="F68" s="15">
        <v>7.1999999999999998E-3</v>
      </c>
      <c r="G68" s="15"/>
    </row>
    <row r="69" spans="1:7" x14ac:dyDescent="0.25">
      <c r="A69" s="12" t="s">
        <v>1907</v>
      </c>
      <c r="B69" s="30" t="s">
        <v>1908</v>
      </c>
      <c r="C69" s="30" t="s">
        <v>1326</v>
      </c>
      <c r="D69" s="13">
        <v>65658</v>
      </c>
      <c r="E69" s="14">
        <v>987.07</v>
      </c>
      <c r="F69" s="15">
        <v>6.7000000000000002E-3</v>
      </c>
      <c r="G69" s="15"/>
    </row>
    <row r="70" spans="1:7" x14ac:dyDescent="0.25">
      <c r="A70" s="12" t="s">
        <v>1918</v>
      </c>
      <c r="B70" s="30" t="s">
        <v>1919</v>
      </c>
      <c r="C70" s="30" t="s">
        <v>1202</v>
      </c>
      <c r="D70" s="13">
        <v>99459</v>
      </c>
      <c r="E70" s="14">
        <v>979.37</v>
      </c>
      <c r="F70" s="15">
        <v>6.6E-3</v>
      </c>
      <c r="G70" s="15"/>
    </row>
    <row r="71" spans="1:7" x14ac:dyDescent="0.25">
      <c r="A71" s="12" t="s">
        <v>1988</v>
      </c>
      <c r="B71" s="30" t="s">
        <v>1989</v>
      </c>
      <c r="C71" s="30" t="s">
        <v>1227</v>
      </c>
      <c r="D71" s="13">
        <v>141814</v>
      </c>
      <c r="E71" s="14">
        <v>954.12</v>
      </c>
      <c r="F71" s="15">
        <v>6.4000000000000003E-3</v>
      </c>
      <c r="G71" s="15"/>
    </row>
    <row r="72" spans="1:7" x14ac:dyDescent="0.25">
      <c r="A72" s="12" t="s">
        <v>1782</v>
      </c>
      <c r="B72" s="30" t="s">
        <v>1783</v>
      </c>
      <c r="C72" s="30" t="s">
        <v>1202</v>
      </c>
      <c r="D72" s="13">
        <v>59594</v>
      </c>
      <c r="E72" s="14">
        <v>947.43</v>
      </c>
      <c r="F72" s="15">
        <v>6.4000000000000003E-3</v>
      </c>
      <c r="G72" s="15"/>
    </row>
    <row r="73" spans="1:7" x14ac:dyDescent="0.25">
      <c r="A73" s="12" t="s">
        <v>1407</v>
      </c>
      <c r="B73" s="30" t="s">
        <v>1408</v>
      </c>
      <c r="C73" s="30" t="s">
        <v>1368</v>
      </c>
      <c r="D73" s="13">
        <v>67029</v>
      </c>
      <c r="E73" s="14">
        <v>939.18</v>
      </c>
      <c r="F73" s="15">
        <v>6.3E-3</v>
      </c>
      <c r="G73" s="15"/>
    </row>
    <row r="74" spans="1:7" x14ac:dyDescent="0.25">
      <c r="A74" s="12" t="s">
        <v>1403</v>
      </c>
      <c r="B74" s="30" t="s">
        <v>1404</v>
      </c>
      <c r="C74" s="30" t="s">
        <v>1227</v>
      </c>
      <c r="D74" s="13">
        <v>69482</v>
      </c>
      <c r="E74" s="14">
        <v>938.7</v>
      </c>
      <c r="F74" s="15">
        <v>6.3E-3</v>
      </c>
      <c r="G74" s="15"/>
    </row>
    <row r="75" spans="1:7" x14ac:dyDescent="0.25">
      <c r="A75" s="12" t="s">
        <v>1394</v>
      </c>
      <c r="B75" s="30" t="s">
        <v>1395</v>
      </c>
      <c r="C75" s="30" t="s">
        <v>1368</v>
      </c>
      <c r="D75" s="13">
        <v>105286</v>
      </c>
      <c r="E75" s="14">
        <v>937.36</v>
      </c>
      <c r="F75" s="15">
        <v>6.3E-3</v>
      </c>
      <c r="G75" s="15"/>
    </row>
    <row r="76" spans="1:7" x14ac:dyDescent="0.25">
      <c r="A76" s="12" t="s">
        <v>1236</v>
      </c>
      <c r="B76" s="30" t="s">
        <v>1237</v>
      </c>
      <c r="C76" s="30" t="s">
        <v>1161</v>
      </c>
      <c r="D76" s="13">
        <v>570321</v>
      </c>
      <c r="E76" s="14">
        <v>840.08</v>
      </c>
      <c r="F76" s="15">
        <v>5.7000000000000002E-3</v>
      </c>
      <c r="G76" s="15"/>
    </row>
    <row r="77" spans="1:7" x14ac:dyDescent="0.25">
      <c r="A77" s="12" t="s">
        <v>1903</v>
      </c>
      <c r="B77" s="30" t="s">
        <v>1904</v>
      </c>
      <c r="C77" s="30" t="s">
        <v>1862</v>
      </c>
      <c r="D77" s="13">
        <v>33130</v>
      </c>
      <c r="E77" s="14">
        <v>758.99</v>
      </c>
      <c r="F77" s="15">
        <v>5.1000000000000004E-3</v>
      </c>
      <c r="G77" s="15"/>
    </row>
    <row r="78" spans="1:7" x14ac:dyDescent="0.25">
      <c r="A78" s="12" t="s">
        <v>1976</v>
      </c>
      <c r="B78" s="30" t="s">
        <v>1977</v>
      </c>
      <c r="C78" s="30" t="s">
        <v>1978</v>
      </c>
      <c r="D78" s="13">
        <v>26248</v>
      </c>
      <c r="E78" s="14">
        <v>752.43</v>
      </c>
      <c r="F78" s="15">
        <v>5.1000000000000004E-3</v>
      </c>
      <c r="G78" s="15"/>
    </row>
    <row r="79" spans="1:7" x14ac:dyDescent="0.25">
      <c r="A79" s="12" t="s">
        <v>1293</v>
      </c>
      <c r="B79" s="30" t="s">
        <v>1294</v>
      </c>
      <c r="C79" s="30" t="s">
        <v>1202</v>
      </c>
      <c r="D79" s="13">
        <v>259542</v>
      </c>
      <c r="E79" s="14">
        <v>750.6</v>
      </c>
      <c r="F79" s="15">
        <v>5.1000000000000004E-3</v>
      </c>
      <c r="G79" s="15"/>
    </row>
    <row r="80" spans="1:7" x14ac:dyDescent="0.25">
      <c r="A80" s="12" t="s">
        <v>1360</v>
      </c>
      <c r="B80" s="30" t="s">
        <v>1361</v>
      </c>
      <c r="C80" s="30" t="s">
        <v>1202</v>
      </c>
      <c r="D80" s="13">
        <v>92837</v>
      </c>
      <c r="E80" s="14">
        <v>720.79</v>
      </c>
      <c r="F80" s="15">
        <v>4.8999999999999998E-3</v>
      </c>
      <c r="G80" s="15"/>
    </row>
    <row r="81" spans="1:7" x14ac:dyDescent="0.25">
      <c r="A81" s="12" t="s">
        <v>1943</v>
      </c>
      <c r="B81" s="30" t="s">
        <v>1944</v>
      </c>
      <c r="C81" s="30" t="s">
        <v>1307</v>
      </c>
      <c r="D81" s="13">
        <v>164333</v>
      </c>
      <c r="E81" s="14">
        <v>709.75</v>
      </c>
      <c r="F81" s="15">
        <v>4.7999999999999996E-3</v>
      </c>
      <c r="G81" s="15"/>
    </row>
    <row r="82" spans="1:7" x14ac:dyDescent="0.25">
      <c r="A82" s="12" t="s">
        <v>1191</v>
      </c>
      <c r="B82" s="30" t="s">
        <v>1192</v>
      </c>
      <c r="C82" s="30" t="s">
        <v>1193</v>
      </c>
      <c r="D82" s="13">
        <v>322306</v>
      </c>
      <c r="E82" s="14">
        <v>708.59</v>
      </c>
      <c r="F82" s="15">
        <v>4.7999999999999996E-3</v>
      </c>
      <c r="G82" s="15"/>
    </row>
    <row r="83" spans="1:7" x14ac:dyDescent="0.25">
      <c r="A83" s="12" t="s">
        <v>1761</v>
      </c>
      <c r="B83" s="30" t="s">
        <v>1762</v>
      </c>
      <c r="C83" s="30" t="s">
        <v>1222</v>
      </c>
      <c r="D83" s="13">
        <v>139643</v>
      </c>
      <c r="E83" s="14">
        <v>687.95</v>
      </c>
      <c r="F83" s="15">
        <v>4.5999999999999999E-3</v>
      </c>
      <c r="G83" s="15"/>
    </row>
    <row r="84" spans="1:7" x14ac:dyDescent="0.25">
      <c r="A84" s="12" t="s">
        <v>1810</v>
      </c>
      <c r="B84" s="30" t="s">
        <v>1811</v>
      </c>
      <c r="C84" s="30" t="s">
        <v>1170</v>
      </c>
      <c r="D84" s="13">
        <v>124767</v>
      </c>
      <c r="E84" s="14">
        <v>681.17</v>
      </c>
      <c r="F84" s="15">
        <v>4.5999999999999999E-3</v>
      </c>
      <c r="G84" s="15"/>
    </row>
    <row r="85" spans="1:7" x14ac:dyDescent="0.25">
      <c r="A85" s="12" t="s">
        <v>2090</v>
      </c>
      <c r="B85" s="30" t="s">
        <v>2091</v>
      </c>
      <c r="C85" s="30" t="s">
        <v>1337</v>
      </c>
      <c r="D85" s="13">
        <v>10497</v>
      </c>
      <c r="E85" s="14">
        <v>677.83</v>
      </c>
      <c r="F85" s="15">
        <v>4.5999999999999999E-3</v>
      </c>
      <c r="G85" s="15"/>
    </row>
    <row r="86" spans="1:7" x14ac:dyDescent="0.25">
      <c r="A86" s="12" t="s">
        <v>1800</v>
      </c>
      <c r="B86" s="30" t="s">
        <v>1801</v>
      </c>
      <c r="C86" s="30" t="s">
        <v>1222</v>
      </c>
      <c r="D86" s="13">
        <v>80778</v>
      </c>
      <c r="E86" s="14">
        <v>671.67</v>
      </c>
      <c r="F86" s="15">
        <v>4.4999999999999997E-3</v>
      </c>
      <c r="G86" s="15"/>
    </row>
    <row r="87" spans="1:7" x14ac:dyDescent="0.25">
      <c r="A87" s="12" t="s">
        <v>1432</v>
      </c>
      <c r="B87" s="30" t="s">
        <v>1433</v>
      </c>
      <c r="C87" s="30" t="s">
        <v>1196</v>
      </c>
      <c r="D87" s="13">
        <v>50239</v>
      </c>
      <c r="E87" s="14">
        <v>670.01</v>
      </c>
      <c r="F87" s="15">
        <v>4.4999999999999997E-3</v>
      </c>
      <c r="G87" s="15"/>
    </row>
    <row r="88" spans="1:7" x14ac:dyDescent="0.25">
      <c r="A88" s="12" t="s">
        <v>1350</v>
      </c>
      <c r="B88" s="30" t="s">
        <v>1351</v>
      </c>
      <c r="C88" s="30" t="s">
        <v>1230</v>
      </c>
      <c r="D88" s="13">
        <v>39951</v>
      </c>
      <c r="E88" s="14">
        <v>659.81</v>
      </c>
      <c r="F88" s="15">
        <v>4.4000000000000003E-3</v>
      </c>
      <c r="G88" s="15"/>
    </row>
    <row r="89" spans="1:7" x14ac:dyDescent="0.25">
      <c r="A89" s="12" t="s">
        <v>1317</v>
      </c>
      <c r="B89" s="30" t="s">
        <v>1318</v>
      </c>
      <c r="C89" s="30" t="s">
        <v>1319</v>
      </c>
      <c r="D89" s="13">
        <v>25980</v>
      </c>
      <c r="E89" s="14">
        <v>651.05999999999995</v>
      </c>
      <c r="F89" s="15">
        <v>4.4000000000000003E-3</v>
      </c>
      <c r="G89" s="15"/>
    </row>
    <row r="90" spans="1:7" x14ac:dyDescent="0.25">
      <c r="A90" s="12" t="s">
        <v>1415</v>
      </c>
      <c r="B90" s="30" t="s">
        <v>1416</v>
      </c>
      <c r="C90" s="30" t="s">
        <v>1310</v>
      </c>
      <c r="D90" s="13">
        <v>569324</v>
      </c>
      <c r="E90" s="14">
        <v>644.76</v>
      </c>
      <c r="F90" s="15">
        <v>4.3E-3</v>
      </c>
      <c r="G90" s="15"/>
    </row>
    <row r="91" spans="1:7" x14ac:dyDescent="0.25">
      <c r="A91" s="12" t="s">
        <v>1348</v>
      </c>
      <c r="B91" s="30" t="s">
        <v>1349</v>
      </c>
      <c r="C91" s="30" t="s">
        <v>1326</v>
      </c>
      <c r="D91" s="13">
        <v>52107</v>
      </c>
      <c r="E91" s="14">
        <v>643.65</v>
      </c>
      <c r="F91" s="15">
        <v>4.3E-3</v>
      </c>
      <c r="G91" s="15"/>
    </row>
    <row r="92" spans="1:7" x14ac:dyDescent="0.25">
      <c r="A92" s="12" t="s">
        <v>1777</v>
      </c>
      <c r="B92" s="30" t="s">
        <v>1778</v>
      </c>
      <c r="C92" s="30" t="s">
        <v>1326</v>
      </c>
      <c r="D92" s="13">
        <v>15493</v>
      </c>
      <c r="E92" s="14">
        <v>636.35</v>
      </c>
      <c r="F92" s="15">
        <v>4.3E-3</v>
      </c>
      <c r="G92" s="15"/>
    </row>
    <row r="93" spans="1:7" x14ac:dyDescent="0.25">
      <c r="A93" s="12" t="s">
        <v>1171</v>
      </c>
      <c r="B93" s="30" t="s">
        <v>1172</v>
      </c>
      <c r="C93" s="30" t="s">
        <v>1161</v>
      </c>
      <c r="D93" s="13">
        <v>228076</v>
      </c>
      <c r="E93" s="14">
        <v>564.72</v>
      </c>
      <c r="F93" s="15">
        <v>3.8E-3</v>
      </c>
      <c r="G93" s="15"/>
    </row>
    <row r="94" spans="1:7" x14ac:dyDescent="0.25">
      <c r="A94" s="12" t="s">
        <v>1458</v>
      </c>
      <c r="B94" s="30" t="s">
        <v>1459</v>
      </c>
      <c r="C94" s="30" t="s">
        <v>1186</v>
      </c>
      <c r="D94" s="13">
        <v>48076</v>
      </c>
      <c r="E94" s="14">
        <v>562.83000000000004</v>
      </c>
      <c r="F94" s="15">
        <v>3.8E-3</v>
      </c>
      <c r="G94" s="15"/>
    </row>
    <row r="95" spans="1:7" x14ac:dyDescent="0.25">
      <c r="A95" s="12" t="s">
        <v>1937</v>
      </c>
      <c r="B95" s="30" t="s">
        <v>1938</v>
      </c>
      <c r="C95" s="30" t="s">
        <v>1222</v>
      </c>
      <c r="D95" s="13">
        <v>104178</v>
      </c>
      <c r="E95" s="14">
        <v>541.26</v>
      </c>
      <c r="F95" s="15">
        <v>3.5999999999999999E-3</v>
      </c>
      <c r="G95" s="15"/>
    </row>
    <row r="96" spans="1:7" x14ac:dyDescent="0.25">
      <c r="A96" s="12" t="s">
        <v>1941</v>
      </c>
      <c r="B96" s="30" t="s">
        <v>1942</v>
      </c>
      <c r="C96" s="30" t="s">
        <v>1326</v>
      </c>
      <c r="D96" s="13">
        <v>22051</v>
      </c>
      <c r="E96" s="14">
        <v>522.29</v>
      </c>
      <c r="F96" s="15">
        <v>3.5000000000000001E-3</v>
      </c>
      <c r="G96" s="15"/>
    </row>
    <row r="97" spans="1:7" x14ac:dyDescent="0.25">
      <c r="A97" s="12" t="s">
        <v>2158</v>
      </c>
      <c r="B97" s="30" t="s">
        <v>2159</v>
      </c>
      <c r="C97" s="30" t="s">
        <v>1301</v>
      </c>
      <c r="D97" s="13">
        <v>41666</v>
      </c>
      <c r="E97" s="14">
        <v>418.12</v>
      </c>
      <c r="F97" s="15">
        <v>2.8E-3</v>
      </c>
      <c r="G97" s="15"/>
    </row>
    <row r="98" spans="1:7" x14ac:dyDescent="0.25">
      <c r="A98" s="12" t="s">
        <v>1784</v>
      </c>
      <c r="B98" s="30" t="s">
        <v>1785</v>
      </c>
      <c r="C98" s="30" t="s">
        <v>1202</v>
      </c>
      <c r="D98" s="13">
        <v>34471</v>
      </c>
      <c r="E98" s="14">
        <v>406.67</v>
      </c>
      <c r="F98" s="15">
        <v>2.7000000000000001E-3</v>
      </c>
      <c r="G98" s="15"/>
    </row>
    <row r="99" spans="1:7" x14ac:dyDescent="0.25">
      <c r="A99" s="12" t="s">
        <v>1417</v>
      </c>
      <c r="B99" s="30" t="s">
        <v>1418</v>
      </c>
      <c r="C99" s="30" t="s">
        <v>1230</v>
      </c>
      <c r="D99" s="13">
        <v>9886</v>
      </c>
      <c r="E99" s="14">
        <v>379.58</v>
      </c>
      <c r="F99" s="15">
        <v>2.5999999999999999E-3</v>
      </c>
      <c r="G99" s="15"/>
    </row>
    <row r="100" spans="1:7" x14ac:dyDescent="0.25">
      <c r="A100" s="12" t="s">
        <v>1479</v>
      </c>
      <c r="B100" s="30" t="s">
        <v>1480</v>
      </c>
      <c r="C100" s="30" t="s">
        <v>1307</v>
      </c>
      <c r="D100" s="13">
        <v>38510</v>
      </c>
      <c r="E100" s="14">
        <v>289.02</v>
      </c>
      <c r="F100" s="15">
        <v>1.9E-3</v>
      </c>
      <c r="G100" s="15"/>
    </row>
    <row r="101" spans="1:7" x14ac:dyDescent="0.25">
      <c r="A101" s="12" t="s">
        <v>1972</v>
      </c>
      <c r="B101" s="30" t="s">
        <v>1973</v>
      </c>
      <c r="C101" s="30" t="s">
        <v>1326</v>
      </c>
      <c r="D101" s="13">
        <v>33705</v>
      </c>
      <c r="E101" s="14">
        <v>285.35000000000002</v>
      </c>
      <c r="F101" s="15">
        <v>1.9E-3</v>
      </c>
      <c r="G101" s="15"/>
    </row>
    <row r="102" spans="1:7" x14ac:dyDescent="0.25">
      <c r="A102" s="12" t="s">
        <v>1930</v>
      </c>
      <c r="B102" s="30" t="s">
        <v>1931</v>
      </c>
      <c r="C102" s="30" t="s">
        <v>1462</v>
      </c>
      <c r="D102" s="13">
        <v>19304</v>
      </c>
      <c r="E102" s="14">
        <v>214.54</v>
      </c>
      <c r="F102" s="15">
        <v>1.4E-3</v>
      </c>
      <c r="G102" s="15"/>
    </row>
    <row r="103" spans="1:7" x14ac:dyDescent="0.25">
      <c r="A103" s="12" t="s">
        <v>1335</v>
      </c>
      <c r="B103" s="30" t="s">
        <v>1336</v>
      </c>
      <c r="C103" s="30" t="s">
        <v>1337</v>
      </c>
      <c r="D103" s="13">
        <v>31848</v>
      </c>
      <c r="E103" s="14">
        <v>209.91</v>
      </c>
      <c r="F103" s="15">
        <v>1.4E-3</v>
      </c>
      <c r="G103" s="15"/>
    </row>
    <row r="104" spans="1:7" x14ac:dyDescent="0.25">
      <c r="A104" s="16" t="s">
        <v>124</v>
      </c>
      <c r="B104" s="31"/>
      <c r="C104" s="31"/>
      <c r="D104" s="17"/>
      <c r="E104" s="37">
        <v>143044.26999999999</v>
      </c>
      <c r="F104" s="38">
        <v>0.96450000000000002</v>
      </c>
      <c r="G104" s="20"/>
    </row>
    <row r="105" spans="1:7" x14ac:dyDescent="0.25">
      <c r="A105" s="16" t="s">
        <v>1525</v>
      </c>
      <c r="B105" s="30"/>
      <c r="C105" s="30"/>
      <c r="D105" s="13"/>
      <c r="E105" s="14"/>
      <c r="F105" s="15"/>
      <c r="G105" s="15"/>
    </row>
    <row r="106" spans="1:7" x14ac:dyDescent="0.25">
      <c r="A106" s="16" t="s">
        <v>124</v>
      </c>
      <c r="B106" s="30"/>
      <c r="C106" s="30"/>
      <c r="D106" s="13"/>
      <c r="E106" s="39" t="s">
        <v>118</v>
      </c>
      <c r="F106" s="40" t="s">
        <v>118</v>
      </c>
      <c r="G106" s="15"/>
    </row>
    <row r="107" spans="1:7" x14ac:dyDescent="0.25">
      <c r="A107" s="21" t="s">
        <v>157</v>
      </c>
      <c r="B107" s="32"/>
      <c r="C107" s="32"/>
      <c r="D107" s="22"/>
      <c r="E107" s="27">
        <v>143044.26999999999</v>
      </c>
      <c r="F107" s="28">
        <v>0.96450000000000002</v>
      </c>
      <c r="G107" s="20"/>
    </row>
    <row r="108" spans="1:7" x14ac:dyDescent="0.25">
      <c r="A108" s="12"/>
      <c r="B108" s="30"/>
      <c r="C108" s="30"/>
      <c r="D108" s="13"/>
      <c r="E108" s="14"/>
      <c r="F108" s="15"/>
      <c r="G108" s="15"/>
    </row>
    <row r="109" spans="1:7" x14ac:dyDescent="0.25">
      <c r="A109" s="12"/>
      <c r="B109" s="30"/>
      <c r="C109" s="30"/>
      <c r="D109" s="13"/>
      <c r="E109" s="14"/>
      <c r="F109" s="15"/>
      <c r="G109" s="15"/>
    </row>
    <row r="110" spans="1:7" x14ac:dyDescent="0.25">
      <c r="A110" s="16" t="s">
        <v>161</v>
      </c>
      <c r="B110" s="30"/>
      <c r="C110" s="30"/>
      <c r="D110" s="13"/>
      <c r="E110" s="14"/>
      <c r="F110" s="15"/>
      <c r="G110" s="15"/>
    </row>
    <row r="111" spans="1:7" x14ac:dyDescent="0.25">
      <c r="A111" s="12" t="s">
        <v>162</v>
      </c>
      <c r="B111" s="30"/>
      <c r="C111" s="30"/>
      <c r="D111" s="13"/>
      <c r="E111" s="14">
        <v>5681.96</v>
      </c>
      <c r="F111" s="15">
        <v>3.8300000000000001E-2</v>
      </c>
      <c r="G111" s="15">
        <v>6.6865999999999995E-2</v>
      </c>
    </row>
    <row r="112" spans="1:7" x14ac:dyDescent="0.25">
      <c r="A112" s="16" t="s">
        <v>124</v>
      </c>
      <c r="B112" s="31"/>
      <c r="C112" s="31"/>
      <c r="D112" s="17"/>
      <c r="E112" s="37">
        <v>5681.96</v>
      </c>
      <c r="F112" s="38">
        <v>3.8300000000000001E-2</v>
      </c>
      <c r="G112" s="20"/>
    </row>
    <row r="113" spans="1:7" x14ac:dyDescent="0.25">
      <c r="A113" s="12"/>
      <c r="B113" s="30"/>
      <c r="C113" s="30"/>
      <c r="D113" s="13"/>
      <c r="E113" s="14"/>
      <c r="F113" s="15"/>
      <c r="G113" s="15"/>
    </row>
    <row r="114" spans="1:7" x14ac:dyDescent="0.25">
      <c r="A114" s="21" t="s">
        <v>157</v>
      </c>
      <c r="B114" s="32"/>
      <c r="C114" s="32"/>
      <c r="D114" s="22"/>
      <c r="E114" s="18">
        <v>5681.96</v>
      </c>
      <c r="F114" s="19">
        <v>3.8300000000000001E-2</v>
      </c>
      <c r="G114" s="20"/>
    </row>
    <row r="115" spans="1:7" x14ac:dyDescent="0.25">
      <c r="A115" s="12" t="s">
        <v>163</v>
      </c>
      <c r="B115" s="30"/>
      <c r="C115" s="30"/>
      <c r="D115" s="13"/>
      <c r="E115" s="14">
        <v>1.0409037999999999</v>
      </c>
      <c r="F115" s="15">
        <v>6.9999999999999999E-6</v>
      </c>
      <c r="G115" s="15"/>
    </row>
    <row r="116" spans="1:7" x14ac:dyDescent="0.25">
      <c r="A116" s="12" t="s">
        <v>164</v>
      </c>
      <c r="B116" s="30"/>
      <c r="C116" s="30"/>
      <c r="D116" s="13"/>
      <c r="E116" s="23">
        <v>-425.67090380000002</v>
      </c>
      <c r="F116" s="24">
        <v>-2.807E-3</v>
      </c>
      <c r="G116" s="15">
        <v>6.6865999999999995E-2</v>
      </c>
    </row>
    <row r="117" spans="1:7" x14ac:dyDescent="0.25">
      <c r="A117" s="25" t="s">
        <v>165</v>
      </c>
      <c r="B117" s="33"/>
      <c r="C117" s="33"/>
      <c r="D117" s="26"/>
      <c r="E117" s="27">
        <v>148301.6</v>
      </c>
      <c r="F117" s="28">
        <v>1</v>
      </c>
      <c r="G117" s="28"/>
    </row>
    <row r="122" spans="1:7" x14ac:dyDescent="0.25">
      <c r="A122" s="1" t="s">
        <v>168</v>
      </c>
    </row>
    <row r="123" spans="1:7" x14ac:dyDescent="0.25">
      <c r="A123" s="47" t="s">
        <v>169</v>
      </c>
      <c r="B123" s="34" t="s">
        <v>118</v>
      </c>
    </row>
    <row r="124" spans="1:7" x14ac:dyDescent="0.25">
      <c r="A124" t="s">
        <v>170</v>
      </c>
    </row>
    <row r="125" spans="1:7" x14ac:dyDescent="0.25">
      <c r="A125" t="s">
        <v>171</v>
      </c>
      <c r="B125" t="s">
        <v>172</v>
      </c>
      <c r="C125" t="s">
        <v>172</v>
      </c>
    </row>
    <row r="126" spans="1:7" x14ac:dyDescent="0.25">
      <c r="B126" s="48">
        <v>45289</v>
      </c>
      <c r="C126" s="48">
        <v>45322</v>
      </c>
    </row>
    <row r="127" spans="1:7" x14ac:dyDescent="0.25">
      <c r="A127" t="s">
        <v>687</v>
      </c>
      <c r="B127">
        <v>11.860300000000001</v>
      </c>
      <c r="C127">
        <v>12.3192</v>
      </c>
      <c r="E127" s="2"/>
    </row>
    <row r="128" spans="1:7" x14ac:dyDescent="0.25">
      <c r="A128" t="s">
        <v>177</v>
      </c>
      <c r="B128">
        <v>11.860300000000001</v>
      </c>
      <c r="C128">
        <v>12.3192</v>
      </c>
      <c r="E128" s="2"/>
    </row>
    <row r="129" spans="1:5" x14ac:dyDescent="0.25">
      <c r="A129" t="s">
        <v>688</v>
      </c>
      <c r="B129">
        <v>11.8225</v>
      </c>
      <c r="C129">
        <v>12.2607</v>
      </c>
      <c r="E129" s="2"/>
    </row>
    <row r="130" spans="1:5" x14ac:dyDescent="0.25">
      <c r="A130" t="s">
        <v>651</v>
      </c>
      <c r="B130">
        <v>11.8225</v>
      </c>
      <c r="C130">
        <v>12.2607</v>
      </c>
      <c r="E130" s="2"/>
    </row>
    <row r="131" spans="1:5" x14ac:dyDescent="0.25">
      <c r="E131" s="2"/>
    </row>
    <row r="132" spans="1:5" x14ac:dyDescent="0.25">
      <c r="A132" t="s">
        <v>187</v>
      </c>
      <c r="B132" s="34" t="s">
        <v>118</v>
      </c>
    </row>
    <row r="133" spans="1:5" x14ac:dyDescent="0.25">
      <c r="A133" t="s">
        <v>188</v>
      </c>
      <c r="B133" s="34" t="s">
        <v>118</v>
      </c>
    </row>
    <row r="134" spans="1:5" ht="30" customHeight="1" x14ac:dyDescent="0.25">
      <c r="A134" s="47" t="s">
        <v>189</v>
      </c>
      <c r="B134" s="34" t="s">
        <v>118</v>
      </c>
    </row>
    <row r="135" spans="1:5" ht="30" customHeight="1" x14ac:dyDescent="0.25">
      <c r="A135" s="47" t="s">
        <v>190</v>
      </c>
      <c r="B135" s="34" t="s">
        <v>118</v>
      </c>
    </row>
    <row r="136" spans="1:5" x14ac:dyDescent="0.25">
      <c r="A136" t="s">
        <v>1753</v>
      </c>
      <c r="B136" s="49">
        <v>0.29527300000000001</v>
      </c>
    </row>
    <row r="137" spans="1:5" ht="45" customHeight="1" x14ac:dyDescent="0.25">
      <c r="A137" s="47" t="s">
        <v>192</v>
      </c>
      <c r="B137" s="34" t="s">
        <v>118</v>
      </c>
    </row>
    <row r="138" spans="1:5" ht="30" customHeight="1" x14ac:dyDescent="0.25">
      <c r="A138" s="47" t="s">
        <v>193</v>
      </c>
      <c r="B138" s="34" t="s">
        <v>118</v>
      </c>
    </row>
    <row r="139" spans="1:5" ht="30" customHeight="1" x14ac:dyDescent="0.25">
      <c r="A139" s="47" t="s">
        <v>194</v>
      </c>
      <c r="B139" s="34" t="s">
        <v>118</v>
      </c>
    </row>
    <row r="140" spans="1:5" x14ac:dyDescent="0.25">
      <c r="A140" t="s">
        <v>195</v>
      </c>
      <c r="B140" s="34" t="s">
        <v>118</v>
      </c>
    </row>
    <row r="141" spans="1:5" x14ac:dyDescent="0.25">
      <c r="A141" t="s">
        <v>196</v>
      </c>
      <c r="B141" s="34" t="s">
        <v>118</v>
      </c>
    </row>
    <row r="143" spans="1:5" ht="69.95" customHeight="1" x14ac:dyDescent="0.25">
      <c r="A143" s="76" t="s">
        <v>206</v>
      </c>
      <c r="B143" s="76" t="s">
        <v>207</v>
      </c>
      <c r="C143" s="76" t="s">
        <v>5</v>
      </c>
      <c r="D143" s="76" t="s">
        <v>6</v>
      </c>
    </row>
    <row r="144" spans="1:5" ht="69.95" customHeight="1" x14ac:dyDescent="0.25">
      <c r="A144" s="76" t="s">
        <v>2233</v>
      </c>
      <c r="B144" s="76"/>
      <c r="C144" s="76" t="s">
        <v>2234</v>
      </c>
      <c r="D144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22"/>
  <sheetViews>
    <sheetView showGridLines="0" workbookViewId="0">
      <pane ySplit="4" topLeftCell="A5" activePane="bottomLeft" state="frozen"/>
      <selection activeCell="B191" sqref="B191"/>
      <selection pane="bottomLeft" activeCell="B9" sqref="B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2235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2236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2237</v>
      </c>
      <c r="B8" s="30" t="s">
        <v>2238</v>
      </c>
      <c r="C8" s="30" t="s">
        <v>1307</v>
      </c>
      <c r="D8" s="13">
        <v>360000</v>
      </c>
      <c r="E8" s="14">
        <v>4133.88</v>
      </c>
      <c r="F8" s="15">
        <v>4.4200000000000003E-2</v>
      </c>
      <c r="G8" s="15"/>
    </row>
    <row r="9" spans="1:8" x14ac:dyDescent="0.25">
      <c r="A9" s="12" t="s">
        <v>2239</v>
      </c>
      <c r="B9" s="30" t="s">
        <v>2240</v>
      </c>
      <c r="C9" s="30" t="s">
        <v>1283</v>
      </c>
      <c r="D9" s="13">
        <v>608958</v>
      </c>
      <c r="E9" s="14">
        <v>3779.8</v>
      </c>
      <c r="F9" s="15">
        <v>4.0399999999999998E-2</v>
      </c>
      <c r="G9" s="15"/>
    </row>
    <row r="10" spans="1:8" x14ac:dyDescent="0.25">
      <c r="A10" s="12" t="s">
        <v>1891</v>
      </c>
      <c r="B10" s="30" t="s">
        <v>1892</v>
      </c>
      <c r="C10" s="30" t="s">
        <v>1319</v>
      </c>
      <c r="D10" s="13">
        <v>550000</v>
      </c>
      <c r="E10" s="14">
        <v>3254.35</v>
      </c>
      <c r="F10" s="15">
        <v>3.4799999999999998E-2</v>
      </c>
      <c r="G10" s="15"/>
    </row>
    <row r="11" spans="1:8" x14ac:dyDescent="0.25">
      <c r="A11" s="12" t="s">
        <v>2241</v>
      </c>
      <c r="B11" s="30" t="s">
        <v>2242</v>
      </c>
      <c r="C11" s="30" t="s">
        <v>1307</v>
      </c>
      <c r="D11" s="13">
        <v>260000</v>
      </c>
      <c r="E11" s="14">
        <v>3165.76</v>
      </c>
      <c r="F11" s="15">
        <v>3.39E-2</v>
      </c>
      <c r="G11" s="15"/>
    </row>
    <row r="12" spans="1:8" x14ac:dyDescent="0.25">
      <c r="A12" s="12" t="s">
        <v>1912</v>
      </c>
      <c r="B12" s="30" t="s">
        <v>1913</v>
      </c>
      <c r="C12" s="30" t="s">
        <v>1227</v>
      </c>
      <c r="D12" s="13">
        <v>210000</v>
      </c>
      <c r="E12" s="14">
        <v>3057.39</v>
      </c>
      <c r="F12" s="15">
        <v>3.27E-2</v>
      </c>
      <c r="G12" s="15"/>
    </row>
    <row r="13" spans="1:8" x14ac:dyDescent="0.25">
      <c r="A13" s="12" t="s">
        <v>2243</v>
      </c>
      <c r="B13" s="30" t="s">
        <v>2244</v>
      </c>
      <c r="C13" s="30" t="s">
        <v>1202</v>
      </c>
      <c r="D13" s="13">
        <v>455000</v>
      </c>
      <c r="E13" s="14">
        <v>2952.72</v>
      </c>
      <c r="F13" s="15">
        <v>3.1600000000000003E-2</v>
      </c>
      <c r="G13" s="15"/>
    </row>
    <row r="14" spans="1:8" x14ac:dyDescent="0.25">
      <c r="A14" s="12" t="s">
        <v>2245</v>
      </c>
      <c r="B14" s="30" t="s">
        <v>2246</v>
      </c>
      <c r="C14" s="30" t="s">
        <v>1862</v>
      </c>
      <c r="D14" s="13">
        <v>470000</v>
      </c>
      <c r="E14" s="14">
        <v>2813.89</v>
      </c>
      <c r="F14" s="15">
        <v>3.0099999999999998E-2</v>
      </c>
      <c r="G14" s="15"/>
    </row>
    <row r="15" spans="1:8" x14ac:dyDescent="0.25">
      <c r="A15" s="12" t="s">
        <v>2136</v>
      </c>
      <c r="B15" s="30" t="s">
        <v>2137</v>
      </c>
      <c r="C15" s="30" t="s">
        <v>1227</v>
      </c>
      <c r="D15" s="13">
        <v>140000</v>
      </c>
      <c r="E15" s="14">
        <v>2799.93</v>
      </c>
      <c r="F15" s="15">
        <v>0.03</v>
      </c>
      <c r="G15" s="15"/>
    </row>
    <row r="16" spans="1:8" x14ac:dyDescent="0.25">
      <c r="A16" s="12" t="s">
        <v>2247</v>
      </c>
      <c r="B16" s="30" t="s">
        <v>2248</v>
      </c>
      <c r="C16" s="30" t="s">
        <v>1202</v>
      </c>
      <c r="D16" s="13">
        <v>355000</v>
      </c>
      <c r="E16" s="14">
        <v>2704.39</v>
      </c>
      <c r="F16" s="15">
        <v>2.8899999999999999E-2</v>
      </c>
      <c r="G16" s="15"/>
    </row>
    <row r="17" spans="1:7" x14ac:dyDescent="0.25">
      <c r="A17" s="12" t="s">
        <v>1820</v>
      </c>
      <c r="B17" s="30" t="s">
        <v>1821</v>
      </c>
      <c r="C17" s="30" t="s">
        <v>1255</v>
      </c>
      <c r="D17" s="13">
        <v>1250000</v>
      </c>
      <c r="E17" s="14">
        <v>2687.5</v>
      </c>
      <c r="F17" s="15">
        <v>2.8799999999999999E-2</v>
      </c>
      <c r="G17" s="15"/>
    </row>
    <row r="18" spans="1:7" x14ac:dyDescent="0.25">
      <c r="A18" s="12" t="s">
        <v>2158</v>
      </c>
      <c r="B18" s="30" t="s">
        <v>2159</v>
      </c>
      <c r="C18" s="30" t="s">
        <v>1301</v>
      </c>
      <c r="D18" s="13">
        <v>225000</v>
      </c>
      <c r="E18" s="14">
        <v>2257.88</v>
      </c>
      <c r="F18" s="15">
        <v>2.4199999999999999E-2</v>
      </c>
      <c r="G18" s="15"/>
    </row>
    <row r="19" spans="1:7" x14ac:dyDescent="0.25">
      <c r="A19" s="12" t="s">
        <v>2249</v>
      </c>
      <c r="B19" s="30" t="s">
        <v>2250</v>
      </c>
      <c r="C19" s="30" t="s">
        <v>1230</v>
      </c>
      <c r="D19" s="13">
        <v>270000</v>
      </c>
      <c r="E19" s="14">
        <v>2255.58</v>
      </c>
      <c r="F19" s="15">
        <v>2.41E-2</v>
      </c>
      <c r="G19" s="15"/>
    </row>
    <row r="20" spans="1:7" x14ac:dyDescent="0.25">
      <c r="A20" s="12" t="s">
        <v>2251</v>
      </c>
      <c r="B20" s="30" t="s">
        <v>2252</v>
      </c>
      <c r="C20" s="30" t="s">
        <v>1196</v>
      </c>
      <c r="D20" s="13">
        <v>450000</v>
      </c>
      <c r="E20" s="14">
        <v>2117.48</v>
      </c>
      <c r="F20" s="15">
        <v>2.2700000000000001E-2</v>
      </c>
      <c r="G20" s="15"/>
    </row>
    <row r="21" spans="1:7" x14ac:dyDescent="0.25">
      <c r="A21" s="12" t="s">
        <v>2253</v>
      </c>
      <c r="B21" s="30" t="s">
        <v>2254</v>
      </c>
      <c r="C21" s="30" t="s">
        <v>1222</v>
      </c>
      <c r="D21" s="13">
        <v>1070000</v>
      </c>
      <c r="E21" s="14">
        <v>2082.7600000000002</v>
      </c>
      <c r="F21" s="15">
        <v>2.23E-2</v>
      </c>
      <c r="G21" s="15"/>
    </row>
    <row r="22" spans="1:7" x14ac:dyDescent="0.25">
      <c r="A22" s="12" t="s">
        <v>2255</v>
      </c>
      <c r="B22" s="30" t="s">
        <v>2256</v>
      </c>
      <c r="C22" s="30" t="s">
        <v>1862</v>
      </c>
      <c r="D22" s="13">
        <v>280200</v>
      </c>
      <c r="E22" s="14">
        <v>1914.47</v>
      </c>
      <c r="F22" s="15">
        <v>2.0500000000000001E-2</v>
      </c>
      <c r="G22" s="15"/>
    </row>
    <row r="23" spans="1:7" x14ac:dyDescent="0.25">
      <c r="A23" s="12" t="s">
        <v>2257</v>
      </c>
      <c r="B23" s="30" t="s">
        <v>2258</v>
      </c>
      <c r="C23" s="30" t="s">
        <v>1178</v>
      </c>
      <c r="D23" s="13">
        <v>100000</v>
      </c>
      <c r="E23" s="14">
        <v>1905.5</v>
      </c>
      <c r="F23" s="15">
        <v>2.0400000000000001E-2</v>
      </c>
      <c r="G23" s="15"/>
    </row>
    <row r="24" spans="1:7" x14ac:dyDescent="0.25">
      <c r="A24" s="12" t="s">
        <v>2259</v>
      </c>
      <c r="B24" s="30" t="s">
        <v>2260</v>
      </c>
      <c r="C24" s="30" t="s">
        <v>1337</v>
      </c>
      <c r="D24" s="13">
        <v>205713</v>
      </c>
      <c r="E24" s="14">
        <v>1818.09</v>
      </c>
      <c r="F24" s="15">
        <v>1.95E-2</v>
      </c>
      <c r="G24" s="15"/>
    </row>
    <row r="25" spans="1:7" x14ac:dyDescent="0.25">
      <c r="A25" s="12" t="s">
        <v>2261</v>
      </c>
      <c r="B25" s="30" t="s">
        <v>2262</v>
      </c>
      <c r="C25" s="30" t="s">
        <v>1196</v>
      </c>
      <c r="D25" s="13">
        <v>90000</v>
      </c>
      <c r="E25" s="14">
        <v>1767.42</v>
      </c>
      <c r="F25" s="15">
        <v>1.89E-2</v>
      </c>
      <c r="G25" s="15"/>
    </row>
    <row r="26" spans="1:7" x14ac:dyDescent="0.25">
      <c r="A26" s="12" t="s">
        <v>2263</v>
      </c>
      <c r="B26" s="30" t="s">
        <v>2264</v>
      </c>
      <c r="C26" s="30" t="s">
        <v>1161</v>
      </c>
      <c r="D26" s="13">
        <v>3000000</v>
      </c>
      <c r="E26" s="14">
        <v>1725</v>
      </c>
      <c r="F26" s="15">
        <v>1.8499999999999999E-2</v>
      </c>
      <c r="G26" s="15"/>
    </row>
    <row r="27" spans="1:7" x14ac:dyDescent="0.25">
      <c r="A27" s="12" t="s">
        <v>2168</v>
      </c>
      <c r="B27" s="30" t="s">
        <v>2169</v>
      </c>
      <c r="C27" s="30" t="s">
        <v>1368</v>
      </c>
      <c r="D27" s="13">
        <v>180000</v>
      </c>
      <c r="E27" s="14">
        <v>1709.55</v>
      </c>
      <c r="F27" s="15">
        <v>1.83E-2</v>
      </c>
      <c r="G27" s="15"/>
    </row>
    <row r="28" spans="1:7" x14ac:dyDescent="0.25">
      <c r="A28" s="12" t="s">
        <v>1860</v>
      </c>
      <c r="B28" s="30" t="s">
        <v>1861</v>
      </c>
      <c r="C28" s="30" t="s">
        <v>1862</v>
      </c>
      <c r="D28" s="13">
        <v>307605</v>
      </c>
      <c r="E28" s="14">
        <v>1703.52</v>
      </c>
      <c r="F28" s="15">
        <v>1.8200000000000001E-2</v>
      </c>
      <c r="G28" s="15"/>
    </row>
    <row r="29" spans="1:7" x14ac:dyDescent="0.25">
      <c r="A29" s="12" t="s">
        <v>1914</v>
      </c>
      <c r="B29" s="30" t="s">
        <v>1915</v>
      </c>
      <c r="C29" s="30" t="s">
        <v>1202</v>
      </c>
      <c r="D29" s="13">
        <v>277231</v>
      </c>
      <c r="E29" s="14">
        <v>1698.18</v>
      </c>
      <c r="F29" s="15">
        <v>1.8200000000000001E-2</v>
      </c>
      <c r="G29" s="15"/>
    </row>
    <row r="30" spans="1:7" x14ac:dyDescent="0.25">
      <c r="A30" s="12" t="s">
        <v>2265</v>
      </c>
      <c r="B30" s="30" t="s">
        <v>2266</v>
      </c>
      <c r="C30" s="30" t="s">
        <v>1307</v>
      </c>
      <c r="D30" s="13">
        <v>159421</v>
      </c>
      <c r="E30" s="14">
        <v>1696.08</v>
      </c>
      <c r="F30" s="15">
        <v>1.8100000000000002E-2</v>
      </c>
      <c r="G30" s="15"/>
    </row>
    <row r="31" spans="1:7" x14ac:dyDescent="0.25">
      <c r="A31" s="12" t="s">
        <v>1945</v>
      </c>
      <c r="B31" s="30" t="s">
        <v>1946</v>
      </c>
      <c r="C31" s="30" t="s">
        <v>1278</v>
      </c>
      <c r="D31" s="13">
        <v>145000</v>
      </c>
      <c r="E31" s="14">
        <v>1589.78</v>
      </c>
      <c r="F31" s="15">
        <v>1.7000000000000001E-2</v>
      </c>
      <c r="G31" s="15"/>
    </row>
    <row r="32" spans="1:7" x14ac:dyDescent="0.25">
      <c r="A32" s="12" t="s">
        <v>2027</v>
      </c>
      <c r="B32" s="30" t="s">
        <v>2028</v>
      </c>
      <c r="C32" s="30" t="s">
        <v>1222</v>
      </c>
      <c r="D32" s="13">
        <v>845040</v>
      </c>
      <c r="E32" s="14">
        <v>1510.09</v>
      </c>
      <c r="F32" s="15">
        <v>1.6199999999999999E-2</v>
      </c>
      <c r="G32" s="15"/>
    </row>
    <row r="33" spans="1:7" x14ac:dyDescent="0.25">
      <c r="A33" s="12" t="s">
        <v>2267</v>
      </c>
      <c r="B33" s="30" t="s">
        <v>2268</v>
      </c>
      <c r="C33" s="30" t="s">
        <v>1326</v>
      </c>
      <c r="D33" s="13">
        <v>102328</v>
      </c>
      <c r="E33" s="14">
        <v>1466.72</v>
      </c>
      <c r="F33" s="15">
        <v>1.5699999999999999E-2</v>
      </c>
      <c r="G33" s="15"/>
    </row>
    <row r="34" spans="1:7" x14ac:dyDescent="0.25">
      <c r="A34" s="12" t="s">
        <v>2269</v>
      </c>
      <c r="B34" s="30" t="s">
        <v>2270</v>
      </c>
      <c r="C34" s="30" t="s">
        <v>1170</v>
      </c>
      <c r="D34" s="13">
        <v>150000</v>
      </c>
      <c r="E34" s="14">
        <v>1441.88</v>
      </c>
      <c r="F34" s="15">
        <v>1.54E-2</v>
      </c>
      <c r="G34" s="15"/>
    </row>
    <row r="35" spans="1:7" x14ac:dyDescent="0.25">
      <c r="A35" s="12" t="s">
        <v>1810</v>
      </c>
      <c r="B35" s="30" t="s">
        <v>1811</v>
      </c>
      <c r="C35" s="30" t="s">
        <v>1170</v>
      </c>
      <c r="D35" s="13">
        <v>258378</v>
      </c>
      <c r="E35" s="14">
        <v>1410.61</v>
      </c>
      <c r="F35" s="15">
        <v>1.5100000000000001E-2</v>
      </c>
      <c r="G35" s="15"/>
    </row>
    <row r="36" spans="1:7" x14ac:dyDescent="0.25">
      <c r="A36" s="12" t="s">
        <v>1916</v>
      </c>
      <c r="B36" s="30" t="s">
        <v>1917</v>
      </c>
      <c r="C36" s="30" t="s">
        <v>1202</v>
      </c>
      <c r="D36" s="13">
        <v>1070000</v>
      </c>
      <c r="E36" s="14">
        <v>1405.45</v>
      </c>
      <c r="F36" s="15">
        <v>1.4999999999999999E-2</v>
      </c>
      <c r="G36" s="15"/>
    </row>
    <row r="37" spans="1:7" x14ac:dyDescent="0.25">
      <c r="A37" s="12" t="s">
        <v>2271</v>
      </c>
      <c r="B37" s="30" t="s">
        <v>2272</v>
      </c>
      <c r="C37" s="30" t="s">
        <v>1310</v>
      </c>
      <c r="D37" s="13">
        <v>150000</v>
      </c>
      <c r="E37" s="14">
        <v>1394.7</v>
      </c>
      <c r="F37" s="15">
        <v>1.49E-2</v>
      </c>
      <c r="G37" s="15"/>
    </row>
    <row r="38" spans="1:7" x14ac:dyDescent="0.25">
      <c r="A38" s="12" t="s">
        <v>2273</v>
      </c>
      <c r="B38" s="30" t="s">
        <v>2274</v>
      </c>
      <c r="C38" s="30" t="s">
        <v>1326</v>
      </c>
      <c r="D38" s="13">
        <v>139190</v>
      </c>
      <c r="E38" s="14">
        <v>1377.63</v>
      </c>
      <c r="F38" s="15">
        <v>1.47E-2</v>
      </c>
      <c r="G38" s="15"/>
    </row>
    <row r="39" spans="1:7" x14ac:dyDescent="0.25">
      <c r="A39" s="12" t="s">
        <v>2275</v>
      </c>
      <c r="B39" s="30" t="s">
        <v>2276</v>
      </c>
      <c r="C39" s="30" t="s">
        <v>1202</v>
      </c>
      <c r="D39" s="13">
        <v>1500000</v>
      </c>
      <c r="E39" s="14">
        <v>1349.25</v>
      </c>
      <c r="F39" s="15">
        <v>1.44E-2</v>
      </c>
      <c r="G39" s="15"/>
    </row>
    <row r="40" spans="1:7" x14ac:dyDescent="0.25">
      <c r="A40" s="12" t="s">
        <v>2025</v>
      </c>
      <c r="B40" s="30" t="s">
        <v>2026</v>
      </c>
      <c r="C40" s="30" t="s">
        <v>1862</v>
      </c>
      <c r="D40" s="13">
        <v>46000</v>
      </c>
      <c r="E40" s="14">
        <v>1302.4000000000001</v>
      </c>
      <c r="F40" s="15">
        <v>1.3899999999999999E-2</v>
      </c>
      <c r="G40" s="15"/>
    </row>
    <row r="41" spans="1:7" x14ac:dyDescent="0.25">
      <c r="A41" s="12" t="s">
        <v>2277</v>
      </c>
      <c r="B41" s="30" t="s">
        <v>2278</v>
      </c>
      <c r="C41" s="30" t="s">
        <v>1862</v>
      </c>
      <c r="D41" s="13">
        <v>225000</v>
      </c>
      <c r="E41" s="14">
        <v>1300.1600000000001</v>
      </c>
      <c r="F41" s="15">
        <v>1.3899999999999999E-2</v>
      </c>
      <c r="G41" s="15"/>
    </row>
    <row r="42" spans="1:7" x14ac:dyDescent="0.25">
      <c r="A42" s="12" t="s">
        <v>1930</v>
      </c>
      <c r="B42" s="30" t="s">
        <v>1931</v>
      </c>
      <c r="C42" s="30" t="s">
        <v>1462</v>
      </c>
      <c r="D42" s="13">
        <v>107881</v>
      </c>
      <c r="E42" s="14">
        <v>1198.99</v>
      </c>
      <c r="F42" s="15">
        <v>1.2800000000000001E-2</v>
      </c>
      <c r="G42" s="15"/>
    </row>
    <row r="43" spans="1:7" x14ac:dyDescent="0.25">
      <c r="A43" s="12" t="s">
        <v>2279</v>
      </c>
      <c r="B43" s="30" t="s">
        <v>2280</v>
      </c>
      <c r="C43" s="30" t="s">
        <v>1227</v>
      </c>
      <c r="D43" s="13">
        <v>100000</v>
      </c>
      <c r="E43" s="14">
        <v>1163.3499999999999</v>
      </c>
      <c r="F43" s="15">
        <v>1.24E-2</v>
      </c>
      <c r="G43" s="15"/>
    </row>
    <row r="44" spans="1:7" x14ac:dyDescent="0.25">
      <c r="A44" s="12" t="s">
        <v>2281</v>
      </c>
      <c r="B44" s="30" t="s">
        <v>2282</v>
      </c>
      <c r="C44" s="30" t="s">
        <v>1278</v>
      </c>
      <c r="D44" s="13">
        <v>400000</v>
      </c>
      <c r="E44" s="14">
        <v>1103.2</v>
      </c>
      <c r="F44" s="15">
        <v>1.18E-2</v>
      </c>
      <c r="G44" s="15"/>
    </row>
    <row r="45" spans="1:7" x14ac:dyDescent="0.25">
      <c r="A45" s="12" t="s">
        <v>2283</v>
      </c>
      <c r="B45" s="30" t="s">
        <v>2284</v>
      </c>
      <c r="C45" s="30" t="s">
        <v>1278</v>
      </c>
      <c r="D45" s="13">
        <v>130444</v>
      </c>
      <c r="E45" s="14">
        <v>1102.51</v>
      </c>
      <c r="F45" s="15">
        <v>1.18E-2</v>
      </c>
      <c r="G45" s="15"/>
    </row>
    <row r="46" spans="1:7" x14ac:dyDescent="0.25">
      <c r="A46" s="12" t="s">
        <v>1808</v>
      </c>
      <c r="B46" s="30" t="s">
        <v>1809</v>
      </c>
      <c r="C46" s="30" t="s">
        <v>1310</v>
      </c>
      <c r="D46" s="13">
        <v>22000</v>
      </c>
      <c r="E46" s="14">
        <v>962.79</v>
      </c>
      <c r="F46" s="15">
        <v>1.03E-2</v>
      </c>
      <c r="G46" s="15"/>
    </row>
    <row r="47" spans="1:7" x14ac:dyDescent="0.25">
      <c r="A47" s="12" t="s">
        <v>2285</v>
      </c>
      <c r="B47" s="30" t="s">
        <v>2286</v>
      </c>
      <c r="C47" s="30" t="s">
        <v>1978</v>
      </c>
      <c r="D47" s="13">
        <v>266167</v>
      </c>
      <c r="E47" s="14">
        <v>955.01</v>
      </c>
      <c r="F47" s="15">
        <v>1.0200000000000001E-2</v>
      </c>
      <c r="G47" s="15"/>
    </row>
    <row r="48" spans="1:7" x14ac:dyDescent="0.25">
      <c r="A48" s="12" t="s">
        <v>2287</v>
      </c>
      <c r="B48" s="30" t="s">
        <v>2288</v>
      </c>
      <c r="C48" s="30" t="s">
        <v>1227</v>
      </c>
      <c r="D48" s="13">
        <v>183412</v>
      </c>
      <c r="E48" s="14">
        <v>948.33</v>
      </c>
      <c r="F48" s="15">
        <v>1.01E-2</v>
      </c>
      <c r="G48" s="15"/>
    </row>
    <row r="49" spans="1:7" x14ac:dyDescent="0.25">
      <c r="A49" s="12" t="s">
        <v>1802</v>
      </c>
      <c r="B49" s="30" t="s">
        <v>1803</v>
      </c>
      <c r="C49" s="30" t="s">
        <v>1301</v>
      </c>
      <c r="D49" s="13">
        <v>85000</v>
      </c>
      <c r="E49" s="14">
        <v>939.85</v>
      </c>
      <c r="F49" s="15">
        <v>1.01E-2</v>
      </c>
      <c r="G49" s="15"/>
    </row>
    <row r="50" spans="1:7" x14ac:dyDescent="0.25">
      <c r="A50" s="12" t="s">
        <v>2289</v>
      </c>
      <c r="B50" s="30" t="s">
        <v>2290</v>
      </c>
      <c r="C50" s="30" t="s">
        <v>1337</v>
      </c>
      <c r="D50" s="13">
        <v>62313</v>
      </c>
      <c r="E50" s="14">
        <v>930.68</v>
      </c>
      <c r="F50" s="15">
        <v>0.01</v>
      </c>
      <c r="G50" s="15"/>
    </row>
    <row r="51" spans="1:7" x14ac:dyDescent="0.25">
      <c r="A51" s="12" t="s">
        <v>2291</v>
      </c>
      <c r="B51" s="30" t="s">
        <v>2292</v>
      </c>
      <c r="C51" s="30" t="s">
        <v>1301</v>
      </c>
      <c r="D51" s="13">
        <v>380000</v>
      </c>
      <c r="E51" s="14">
        <v>924.92</v>
      </c>
      <c r="F51" s="15">
        <v>9.9000000000000008E-3</v>
      </c>
      <c r="G51" s="15"/>
    </row>
    <row r="52" spans="1:7" x14ac:dyDescent="0.25">
      <c r="A52" s="12" t="s">
        <v>2071</v>
      </c>
      <c r="B52" s="30" t="s">
        <v>2072</v>
      </c>
      <c r="C52" s="30" t="s">
        <v>2073</v>
      </c>
      <c r="D52" s="13">
        <v>90000</v>
      </c>
      <c r="E52" s="14">
        <v>902.16</v>
      </c>
      <c r="F52" s="15">
        <v>9.7000000000000003E-3</v>
      </c>
      <c r="G52" s="15"/>
    </row>
    <row r="53" spans="1:7" x14ac:dyDescent="0.25">
      <c r="A53" s="12" t="s">
        <v>2029</v>
      </c>
      <c r="B53" s="30" t="s">
        <v>2030</v>
      </c>
      <c r="C53" s="30" t="s">
        <v>1310</v>
      </c>
      <c r="D53" s="13">
        <v>297442</v>
      </c>
      <c r="E53" s="14">
        <v>895.45</v>
      </c>
      <c r="F53" s="15">
        <v>9.5999999999999992E-3</v>
      </c>
      <c r="G53" s="15"/>
    </row>
    <row r="54" spans="1:7" x14ac:dyDescent="0.25">
      <c r="A54" s="12" t="s">
        <v>1918</v>
      </c>
      <c r="B54" s="30" t="s">
        <v>1919</v>
      </c>
      <c r="C54" s="30" t="s">
        <v>1202</v>
      </c>
      <c r="D54" s="13">
        <v>90000</v>
      </c>
      <c r="E54" s="14">
        <v>886.23</v>
      </c>
      <c r="F54" s="15">
        <v>9.4999999999999998E-3</v>
      </c>
      <c r="G54" s="15"/>
    </row>
    <row r="55" spans="1:7" x14ac:dyDescent="0.25">
      <c r="A55" s="12" t="s">
        <v>2020</v>
      </c>
      <c r="B55" s="30" t="s">
        <v>2021</v>
      </c>
      <c r="C55" s="30" t="s">
        <v>1319</v>
      </c>
      <c r="D55" s="13">
        <v>86042</v>
      </c>
      <c r="E55" s="14">
        <v>885.29</v>
      </c>
      <c r="F55" s="15">
        <v>9.4999999999999998E-3</v>
      </c>
      <c r="G55" s="15"/>
    </row>
    <row r="56" spans="1:7" x14ac:dyDescent="0.25">
      <c r="A56" s="12" t="s">
        <v>2293</v>
      </c>
      <c r="B56" s="30" t="s">
        <v>2294</v>
      </c>
      <c r="C56" s="30" t="s">
        <v>1876</v>
      </c>
      <c r="D56" s="13">
        <v>62447</v>
      </c>
      <c r="E56" s="14">
        <v>877.1</v>
      </c>
      <c r="F56" s="15">
        <v>9.4000000000000004E-3</v>
      </c>
      <c r="G56" s="15"/>
    </row>
    <row r="57" spans="1:7" x14ac:dyDescent="0.25">
      <c r="A57" s="12" t="s">
        <v>2295</v>
      </c>
      <c r="B57" s="30" t="s">
        <v>2296</v>
      </c>
      <c r="C57" s="30" t="s">
        <v>1307</v>
      </c>
      <c r="D57" s="13">
        <v>130000</v>
      </c>
      <c r="E57" s="14">
        <v>858.52</v>
      </c>
      <c r="F57" s="15">
        <v>9.1999999999999998E-3</v>
      </c>
      <c r="G57" s="15"/>
    </row>
    <row r="58" spans="1:7" x14ac:dyDescent="0.25">
      <c r="A58" s="12" t="s">
        <v>2297</v>
      </c>
      <c r="B58" s="30" t="s">
        <v>2298</v>
      </c>
      <c r="C58" s="30" t="s">
        <v>1227</v>
      </c>
      <c r="D58" s="13">
        <v>231403</v>
      </c>
      <c r="E58" s="14">
        <v>819.51</v>
      </c>
      <c r="F58" s="15">
        <v>8.8000000000000005E-3</v>
      </c>
      <c r="G58" s="15"/>
    </row>
    <row r="59" spans="1:7" x14ac:dyDescent="0.25">
      <c r="A59" s="12" t="s">
        <v>1872</v>
      </c>
      <c r="B59" s="30" t="s">
        <v>1873</v>
      </c>
      <c r="C59" s="30" t="s">
        <v>1326</v>
      </c>
      <c r="D59" s="13">
        <v>74480</v>
      </c>
      <c r="E59" s="14">
        <v>681.94</v>
      </c>
      <c r="F59" s="15">
        <v>7.3000000000000001E-3</v>
      </c>
      <c r="G59" s="15"/>
    </row>
    <row r="60" spans="1:7" x14ac:dyDescent="0.25">
      <c r="A60" s="12" t="s">
        <v>1870</v>
      </c>
      <c r="B60" s="30" t="s">
        <v>1871</v>
      </c>
      <c r="C60" s="30" t="s">
        <v>1368</v>
      </c>
      <c r="D60" s="13">
        <v>135686</v>
      </c>
      <c r="E60" s="14">
        <v>622.46</v>
      </c>
      <c r="F60" s="15">
        <v>6.7000000000000002E-3</v>
      </c>
      <c r="G60" s="15"/>
    </row>
    <row r="61" spans="1:7" x14ac:dyDescent="0.25">
      <c r="A61" s="12" t="s">
        <v>1874</v>
      </c>
      <c r="B61" s="30" t="s">
        <v>1875</v>
      </c>
      <c r="C61" s="30" t="s">
        <v>1876</v>
      </c>
      <c r="D61" s="13">
        <v>150000</v>
      </c>
      <c r="E61" s="14">
        <v>494.03</v>
      </c>
      <c r="F61" s="15">
        <v>5.3E-3</v>
      </c>
      <c r="G61" s="15"/>
    </row>
    <row r="62" spans="1:7" x14ac:dyDescent="0.25">
      <c r="A62" s="12" t="s">
        <v>1992</v>
      </c>
      <c r="B62" s="30" t="s">
        <v>1993</v>
      </c>
      <c r="C62" s="30" t="s">
        <v>1310</v>
      </c>
      <c r="D62" s="13">
        <v>20575</v>
      </c>
      <c r="E62" s="14">
        <v>493.59</v>
      </c>
      <c r="F62" s="15">
        <v>5.3E-3</v>
      </c>
      <c r="G62" s="15"/>
    </row>
    <row r="63" spans="1:7" x14ac:dyDescent="0.25">
      <c r="A63" s="12" t="s">
        <v>1792</v>
      </c>
      <c r="B63" s="30" t="s">
        <v>1793</v>
      </c>
      <c r="C63" s="30" t="s">
        <v>1310</v>
      </c>
      <c r="D63" s="13">
        <v>60000</v>
      </c>
      <c r="E63" s="14">
        <v>370.92</v>
      </c>
      <c r="F63" s="15">
        <v>4.0000000000000001E-3</v>
      </c>
      <c r="G63" s="15"/>
    </row>
    <row r="64" spans="1:7" x14ac:dyDescent="0.25">
      <c r="A64" s="12" t="s">
        <v>2299</v>
      </c>
      <c r="B64" s="30" t="s">
        <v>2300</v>
      </c>
      <c r="C64" s="30" t="s">
        <v>1178</v>
      </c>
      <c r="D64" s="13">
        <v>50000</v>
      </c>
      <c r="E64" s="14">
        <v>356.13</v>
      </c>
      <c r="F64" s="15">
        <v>3.8E-3</v>
      </c>
      <c r="G64" s="15"/>
    </row>
    <row r="65" spans="1:7" x14ac:dyDescent="0.25">
      <c r="A65" s="16" t="s">
        <v>124</v>
      </c>
      <c r="B65" s="31"/>
      <c r="C65" s="31"/>
      <c r="D65" s="17"/>
      <c r="E65" s="37">
        <v>90922.75</v>
      </c>
      <c r="F65" s="38">
        <v>0.97299999999999998</v>
      </c>
      <c r="G65" s="20"/>
    </row>
    <row r="66" spans="1:7" x14ac:dyDescent="0.25">
      <c r="A66" s="16" t="s">
        <v>1525</v>
      </c>
      <c r="B66" s="30"/>
      <c r="C66" s="30"/>
      <c r="D66" s="13"/>
      <c r="E66" s="14"/>
      <c r="F66" s="15"/>
      <c r="G66" s="15"/>
    </row>
    <row r="67" spans="1:7" x14ac:dyDescent="0.25">
      <c r="A67" s="16" t="s">
        <v>124</v>
      </c>
      <c r="B67" s="30"/>
      <c r="C67" s="30"/>
      <c r="D67" s="13"/>
      <c r="E67" s="39" t="s">
        <v>118</v>
      </c>
      <c r="F67" s="40" t="s">
        <v>118</v>
      </c>
      <c r="G67" s="15"/>
    </row>
    <row r="68" spans="1:7" x14ac:dyDescent="0.25">
      <c r="A68" s="21" t="s">
        <v>157</v>
      </c>
      <c r="B68" s="32"/>
      <c r="C68" s="32"/>
      <c r="D68" s="22"/>
      <c r="E68" s="27">
        <v>90922.75</v>
      </c>
      <c r="F68" s="28">
        <v>0.97299999999999998</v>
      </c>
      <c r="G68" s="20"/>
    </row>
    <row r="69" spans="1:7" x14ac:dyDescent="0.25">
      <c r="A69" s="12"/>
      <c r="B69" s="30"/>
      <c r="C69" s="30"/>
      <c r="D69" s="13"/>
      <c r="E69" s="14"/>
      <c r="F69" s="15"/>
      <c r="G69" s="15"/>
    </row>
    <row r="70" spans="1:7" x14ac:dyDescent="0.25">
      <c r="A70" s="16" t="s">
        <v>1526</v>
      </c>
      <c r="B70" s="30"/>
      <c r="C70" s="30"/>
      <c r="D70" s="13"/>
      <c r="E70" s="14"/>
      <c r="F70" s="15"/>
      <c r="G70" s="15"/>
    </row>
    <row r="71" spans="1:7" x14ac:dyDescent="0.25">
      <c r="A71" s="16" t="s">
        <v>1527</v>
      </c>
      <c r="B71" s="30"/>
      <c r="C71" s="30"/>
      <c r="D71" s="13"/>
      <c r="E71" s="14"/>
      <c r="F71" s="15"/>
      <c r="G71" s="15"/>
    </row>
    <row r="72" spans="1:7" x14ac:dyDescent="0.25">
      <c r="A72" s="12" t="s">
        <v>1827</v>
      </c>
      <c r="B72" s="30"/>
      <c r="C72" s="30" t="s">
        <v>1828</v>
      </c>
      <c r="D72" s="13">
        <v>7950</v>
      </c>
      <c r="E72" s="14">
        <v>1733.78</v>
      </c>
      <c r="F72" s="15">
        <v>1.8550000000000001E-2</v>
      </c>
      <c r="G72" s="15"/>
    </row>
    <row r="73" spans="1:7" x14ac:dyDescent="0.25">
      <c r="A73" s="16" t="s">
        <v>124</v>
      </c>
      <c r="B73" s="31"/>
      <c r="C73" s="31"/>
      <c r="D73" s="17"/>
      <c r="E73" s="37">
        <v>1733.78</v>
      </c>
      <c r="F73" s="38">
        <v>1.8550000000000001E-2</v>
      </c>
      <c r="G73" s="20"/>
    </row>
    <row r="74" spans="1:7" x14ac:dyDescent="0.25">
      <c r="A74" s="12"/>
      <c r="B74" s="30"/>
      <c r="C74" s="30"/>
      <c r="D74" s="13"/>
      <c r="E74" s="14"/>
      <c r="F74" s="15"/>
      <c r="G74" s="15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21" t="s">
        <v>157</v>
      </c>
      <c r="B77" s="32"/>
      <c r="C77" s="32"/>
      <c r="D77" s="22"/>
      <c r="E77" s="18">
        <v>1733.78</v>
      </c>
      <c r="F77" s="19">
        <v>1.8550000000000001E-2</v>
      </c>
      <c r="G77" s="20"/>
    </row>
    <row r="78" spans="1:7" x14ac:dyDescent="0.25">
      <c r="A78" s="12"/>
      <c r="B78" s="30"/>
      <c r="C78" s="30"/>
      <c r="D78" s="13"/>
      <c r="E78" s="14"/>
      <c r="F78" s="15"/>
      <c r="G78" s="15"/>
    </row>
    <row r="79" spans="1:7" x14ac:dyDescent="0.25">
      <c r="A79" s="16" t="s">
        <v>119</v>
      </c>
      <c r="B79" s="30"/>
      <c r="C79" s="30"/>
      <c r="D79" s="13"/>
      <c r="E79" s="14"/>
      <c r="F79" s="15"/>
      <c r="G79" s="15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16" t="s">
        <v>120</v>
      </c>
      <c r="B81" s="30"/>
      <c r="C81" s="30"/>
      <c r="D81" s="13"/>
      <c r="E81" s="14"/>
      <c r="F81" s="15"/>
      <c r="G81" s="15"/>
    </row>
    <row r="82" spans="1:7" x14ac:dyDescent="0.25">
      <c r="A82" s="12" t="s">
        <v>1725</v>
      </c>
      <c r="B82" s="30" t="s">
        <v>1726</v>
      </c>
      <c r="C82" s="30" t="s">
        <v>123</v>
      </c>
      <c r="D82" s="13">
        <v>300000</v>
      </c>
      <c r="E82" s="14">
        <v>297.66000000000003</v>
      </c>
      <c r="F82" s="15">
        <v>3.2000000000000002E-3</v>
      </c>
      <c r="G82" s="15">
        <v>6.8362999999999993E-2</v>
      </c>
    </row>
    <row r="83" spans="1:7" x14ac:dyDescent="0.25">
      <c r="A83" s="16" t="s">
        <v>124</v>
      </c>
      <c r="B83" s="31"/>
      <c r="C83" s="31"/>
      <c r="D83" s="17"/>
      <c r="E83" s="37">
        <v>297.66000000000003</v>
      </c>
      <c r="F83" s="38">
        <v>3.2000000000000002E-3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21" t="s">
        <v>157</v>
      </c>
      <c r="B85" s="32"/>
      <c r="C85" s="32"/>
      <c r="D85" s="22"/>
      <c r="E85" s="18">
        <v>297.66000000000003</v>
      </c>
      <c r="F85" s="19">
        <v>3.2000000000000002E-3</v>
      </c>
      <c r="G85" s="20"/>
    </row>
    <row r="86" spans="1:7" x14ac:dyDescent="0.25">
      <c r="A86" s="12"/>
      <c r="B86" s="30"/>
      <c r="C86" s="30"/>
      <c r="D86" s="13"/>
      <c r="E86" s="14"/>
      <c r="F86" s="15"/>
      <c r="G86" s="15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6" t="s">
        <v>161</v>
      </c>
      <c r="B88" s="30"/>
      <c r="C88" s="30"/>
      <c r="D88" s="13"/>
      <c r="E88" s="14"/>
      <c r="F88" s="15"/>
      <c r="G88" s="15"/>
    </row>
    <row r="89" spans="1:7" x14ac:dyDescent="0.25">
      <c r="A89" s="12" t="s">
        <v>162</v>
      </c>
      <c r="B89" s="30"/>
      <c r="C89" s="30"/>
      <c r="D89" s="13"/>
      <c r="E89" s="14">
        <v>1947.64</v>
      </c>
      <c r="F89" s="15">
        <v>2.0799999999999999E-2</v>
      </c>
      <c r="G89" s="15">
        <v>6.6865999999999995E-2</v>
      </c>
    </row>
    <row r="90" spans="1:7" x14ac:dyDescent="0.25">
      <c r="A90" s="16" t="s">
        <v>124</v>
      </c>
      <c r="B90" s="31"/>
      <c r="C90" s="31"/>
      <c r="D90" s="17"/>
      <c r="E90" s="37">
        <v>1947.64</v>
      </c>
      <c r="F90" s="38">
        <v>2.0799999999999999E-2</v>
      </c>
      <c r="G90" s="20"/>
    </row>
    <row r="91" spans="1:7" x14ac:dyDescent="0.25">
      <c r="A91" s="12"/>
      <c r="B91" s="30"/>
      <c r="C91" s="30"/>
      <c r="D91" s="13"/>
      <c r="E91" s="14"/>
      <c r="F91" s="15"/>
      <c r="G91" s="15"/>
    </row>
    <row r="92" spans="1:7" x14ac:dyDescent="0.25">
      <c r="A92" s="21" t="s">
        <v>157</v>
      </c>
      <c r="B92" s="32"/>
      <c r="C92" s="32"/>
      <c r="D92" s="22"/>
      <c r="E92" s="18">
        <v>1947.64</v>
      </c>
      <c r="F92" s="19">
        <v>2.0799999999999999E-2</v>
      </c>
      <c r="G92" s="20"/>
    </row>
    <row r="93" spans="1:7" x14ac:dyDescent="0.25">
      <c r="A93" s="12" t="s">
        <v>163</v>
      </c>
      <c r="B93" s="30"/>
      <c r="C93" s="30"/>
      <c r="D93" s="13"/>
      <c r="E93" s="14">
        <v>0.35679759999999999</v>
      </c>
      <c r="F93" s="15">
        <v>3.0000000000000001E-6</v>
      </c>
      <c r="G93" s="15"/>
    </row>
    <row r="94" spans="1:7" x14ac:dyDescent="0.25">
      <c r="A94" s="12" t="s">
        <v>164</v>
      </c>
      <c r="B94" s="30"/>
      <c r="C94" s="30"/>
      <c r="D94" s="13"/>
      <c r="E94" s="14">
        <v>293.97320239999999</v>
      </c>
      <c r="F94" s="15">
        <v>2.9970000000000001E-3</v>
      </c>
      <c r="G94" s="15">
        <v>6.6865999999999995E-2</v>
      </c>
    </row>
    <row r="95" spans="1:7" x14ac:dyDescent="0.25">
      <c r="A95" s="25" t="s">
        <v>165</v>
      </c>
      <c r="B95" s="33"/>
      <c r="C95" s="33"/>
      <c r="D95" s="26"/>
      <c r="E95" s="27">
        <v>93462.38</v>
      </c>
      <c r="F95" s="28">
        <v>1</v>
      </c>
      <c r="G95" s="28"/>
    </row>
    <row r="97" spans="1:5" x14ac:dyDescent="0.25">
      <c r="A97" s="1" t="s">
        <v>1752</v>
      </c>
    </row>
    <row r="100" spans="1:5" x14ac:dyDescent="0.25">
      <c r="A100" s="1" t="s">
        <v>168</v>
      </c>
    </row>
    <row r="101" spans="1:5" x14ac:dyDescent="0.25">
      <c r="A101" s="47" t="s">
        <v>169</v>
      </c>
      <c r="B101" s="34" t="s">
        <v>118</v>
      </c>
    </row>
    <row r="102" spans="1:5" x14ac:dyDescent="0.25">
      <c r="A102" t="s">
        <v>170</v>
      </c>
    </row>
    <row r="103" spans="1:5" x14ac:dyDescent="0.25">
      <c r="A103" t="s">
        <v>171</v>
      </c>
      <c r="B103" t="s">
        <v>172</v>
      </c>
      <c r="C103" t="s">
        <v>172</v>
      </c>
    </row>
    <row r="104" spans="1:5" x14ac:dyDescent="0.25">
      <c r="B104" s="48">
        <v>45289</v>
      </c>
      <c r="C104" s="48">
        <v>45322</v>
      </c>
    </row>
    <row r="105" spans="1:5" x14ac:dyDescent="0.25">
      <c r="A105" t="s">
        <v>176</v>
      </c>
      <c r="B105">
        <v>23.336099999999998</v>
      </c>
      <c r="C105">
        <v>24.0261</v>
      </c>
      <c r="E105" s="2"/>
    </row>
    <row r="106" spans="1:5" x14ac:dyDescent="0.25">
      <c r="A106" t="s">
        <v>177</v>
      </c>
      <c r="B106">
        <v>23.336099999999998</v>
      </c>
      <c r="C106">
        <v>24.026199999999999</v>
      </c>
      <c r="E106" s="2"/>
    </row>
    <row r="107" spans="1:5" x14ac:dyDescent="0.25">
      <c r="A107" t="s">
        <v>650</v>
      </c>
      <c r="B107">
        <v>22.2256</v>
      </c>
      <c r="C107">
        <v>22.857500000000002</v>
      </c>
      <c r="E107" s="2"/>
    </row>
    <row r="108" spans="1:5" x14ac:dyDescent="0.25">
      <c r="A108" t="s">
        <v>651</v>
      </c>
      <c r="B108">
        <v>22.224499999999999</v>
      </c>
      <c r="C108">
        <v>22.856400000000001</v>
      </c>
      <c r="E108" s="2"/>
    </row>
    <row r="109" spans="1:5" x14ac:dyDescent="0.25">
      <c r="E109" s="2"/>
    </row>
    <row r="110" spans="1:5" x14ac:dyDescent="0.25">
      <c r="A110" t="s">
        <v>187</v>
      </c>
      <c r="B110" s="34" t="s">
        <v>118</v>
      </c>
    </row>
    <row r="111" spans="1:5" x14ac:dyDescent="0.25">
      <c r="A111" t="s">
        <v>188</v>
      </c>
      <c r="B111" s="34" t="s">
        <v>118</v>
      </c>
    </row>
    <row r="112" spans="1:5" ht="30" customHeight="1" x14ac:dyDescent="0.25">
      <c r="A112" s="47" t="s">
        <v>189</v>
      </c>
      <c r="B112" s="34" t="s">
        <v>118</v>
      </c>
    </row>
    <row r="113" spans="1:4" ht="30" customHeight="1" x14ac:dyDescent="0.25">
      <c r="A113" s="47" t="s">
        <v>190</v>
      </c>
      <c r="B113" s="34" t="s">
        <v>118</v>
      </c>
    </row>
    <row r="114" spans="1:4" x14ac:dyDescent="0.25">
      <c r="A114" t="s">
        <v>1753</v>
      </c>
      <c r="B114" s="49">
        <v>1.056651</v>
      </c>
    </row>
    <row r="115" spans="1:4" ht="45" customHeight="1" x14ac:dyDescent="0.25">
      <c r="A115" s="47" t="s">
        <v>192</v>
      </c>
      <c r="B115" s="34">
        <v>1733.7837</v>
      </c>
    </row>
    <row r="116" spans="1:4" ht="30" customHeight="1" x14ac:dyDescent="0.25">
      <c r="A116" s="47" t="s">
        <v>193</v>
      </c>
      <c r="B116" s="34" t="s">
        <v>118</v>
      </c>
    </row>
    <row r="117" spans="1:4" ht="30" customHeight="1" x14ac:dyDescent="0.25">
      <c r="A117" s="47" t="s">
        <v>194</v>
      </c>
      <c r="B117" s="34" t="s">
        <v>118</v>
      </c>
    </row>
    <row r="118" spans="1:4" x14ac:dyDescent="0.25">
      <c r="A118" t="s">
        <v>195</v>
      </c>
      <c r="B118" s="34" t="s">
        <v>118</v>
      </c>
    </row>
    <row r="119" spans="1:4" x14ac:dyDescent="0.25">
      <c r="A119" t="s">
        <v>196</v>
      </c>
      <c r="B119" s="34" t="s">
        <v>118</v>
      </c>
    </row>
    <row r="121" spans="1:4" ht="69.95" customHeight="1" x14ac:dyDescent="0.25">
      <c r="A121" s="76" t="s">
        <v>206</v>
      </c>
      <c r="B121" s="76" t="s">
        <v>207</v>
      </c>
      <c r="C121" s="76" t="s">
        <v>5</v>
      </c>
      <c r="D121" s="76" t="s">
        <v>6</v>
      </c>
    </row>
    <row r="122" spans="1:4" ht="69.95" customHeight="1" x14ac:dyDescent="0.25">
      <c r="A122" s="76" t="s">
        <v>2301</v>
      </c>
      <c r="B122" s="76"/>
      <c r="C122" s="76" t="s">
        <v>76</v>
      </c>
      <c r="D122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98"/>
  <sheetViews>
    <sheetView showGridLines="0" workbookViewId="0">
      <pane ySplit="4" topLeftCell="A66" activePane="bottomLeft" state="frozen"/>
      <selection activeCell="B191" sqref="B191"/>
      <selection pane="bottomLeft" activeCell="B70" sqref="B7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2302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2303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1376</v>
      </c>
      <c r="B8" s="30" t="s">
        <v>1377</v>
      </c>
      <c r="C8" s="30" t="s">
        <v>1202</v>
      </c>
      <c r="D8" s="13">
        <v>2557</v>
      </c>
      <c r="E8" s="14">
        <v>63.08</v>
      </c>
      <c r="F8" s="15">
        <v>4.1099999999999998E-2</v>
      </c>
      <c r="G8" s="15"/>
    </row>
    <row r="9" spans="1:8" x14ac:dyDescent="0.25">
      <c r="A9" s="12" t="s">
        <v>1331</v>
      </c>
      <c r="B9" s="30" t="s">
        <v>1332</v>
      </c>
      <c r="C9" s="30" t="s">
        <v>1301</v>
      </c>
      <c r="D9" s="13">
        <v>2028</v>
      </c>
      <c r="E9" s="14">
        <v>62.6</v>
      </c>
      <c r="F9" s="15">
        <v>4.0800000000000003E-2</v>
      </c>
      <c r="G9" s="15"/>
    </row>
    <row r="10" spans="1:8" x14ac:dyDescent="0.25">
      <c r="A10" s="12" t="s">
        <v>1342</v>
      </c>
      <c r="B10" s="30" t="s">
        <v>1343</v>
      </c>
      <c r="C10" s="30" t="s">
        <v>1178</v>
      </c>
      <c r="D10" s="13">
        <v>32957</v>
      </c>
      <c r="E10" s="14">
        <v>61.27</v>
      </c>
      <c r="F10" s="15">
        <v>3.9899999999999998E-2</v>
      </c>
      <c r="G10" s="15"/>
    </row>
    <row r="11" spans="1:8" x14ac:dyDescent="0.25">
      <c r="A11" s="12" t="s">
        <v>1327</v>
      </c>
      <c r="B11" s="30" t="s">
        <v>1328</v>
      </c>
      <c r="C11" s="30" t="s">
        <v>1213</v>
      </c>
      <c r="D11" s="13">
        <v>15582</v>
      </c>
      <c r="E11" s="14">
        <v>60.73</v>
      </c>
      <c r="F11" s="15">
        <v>3.95E-2</v>
      </c>
      <c r="G11" s="15"/>
    </row>
    <row r="12" spans="1:8" x14ac:dyDescent="0.25">
      <c r="A12" s="12" t="s">
        <v>1176</v>
      </c>
      <c r="B12" s="30" t="s">
        <v>1177</v>
      </c>
      <c r="C12" s="30" t="s">
        <v>1178</v>
      </c>
      <c r="D12" s="13">
        <v>1723</v>
      </c>
      <c r="E12" s="14">
        <v>51.68</v>
      </c>
      <c r="F12" s="15">
        <v>3.3599999999999998E-2</v>
      </c>
      <c r="G12" s="15"/>
    </row>
    <row r="13" spans="1:8" x14ac:dyDescent="0.25">
      <c r="A13" s="12" t="s">
        <v>1362</v>
      </c>
      <c r="B13" s="30" t="s">
        <v>1363</v>
      </c>
      <c r="C13" s="30" t="s">
        <v>1183</v>
      </c>
      <c r="D13" s="13">
        <v>33782</v>
      </c>
      <c r="E13" s="14">
        <v>49.64</v>
      </c>
      <c r="F13" s="15">
        <v>3.2300000000000002E-2</v>
      </c>
      <c r="G13" s="15"/>
    </row>
    <row r="14" spans="1:8" x14ac:dyDescent="0.25">
      <c r="A14" s="12" t="s">
        <v>1208</v>
      </c>
      <c r="B14" s="30" t="s">
        <v>1209</v>
      </c>
      <c r="C14" s="30" t="s">
        <v>1210</v>
      </c>
      <c r="D14" s="13">
        <v>5922</v>
      </c>
      <c r="E14" s="14">
        <v>47.53</v>
      </c>
      <c r="F14" s="15">
        <v>3.09E-2</v>
      </c>
      <c r="G14" s="15"/>
    </row>
    <row r="15" spans="1:8" x14ac:dyDescent="0.25">
      <c r="A15" s="12" t="s">
        <v>1421</v>
      </c>
      <c r="B15" s="30" t="s">
        <v>1422</v>
      </c>
      <c r="C15" s="30" t="s">
        <v>1202</v>
      </c>
      <c r="D15" s="13">
        <v>3708</v>
      </c>
      <c r="E15" s="14">
        <v>43.91</v>
      </c>
      <c r="F15" s="15">
        <v>2.86E-2</v>
      </c>
      <c r="G15" s="15"/>
    </row>
    <row r="16" spans="1:8" x14ac:dyDescent="0.25">
      <c r="A16" s="12" t="s">
        <v>1228</v>
      </c>
      <c r="B16" s="30" t="s">
        <v>1229</v>
      </c>
      <c r="C16" s="30" t="s">
        <v>1230</v>
      </c>
      <c r="D16" s="13">
        <v>2142</v>
      </c>
      <c r="E16" s="14">
        <v>42.87</v>
      </c>
      <c r="F16" s="15">
        <v>2.7900000000000001E-2</v>
      </c>
      <c r="G16" s="15"/>
    </row>
    <row r="17" spans="1:7" x14ac:dyDescent="0.25">
      <c r="A17" s="12" t="s">
        <v>1233</v>
      </c>
      <c r="B17" s="30" t="s">
        <v>1234</v>
      </c>
      <c r="C17" s="30" t="s">
        <v>1235</v>
      </c>
      <c r="D17" s="13">
        <v>24804</v>
      </c>
      <c r="E17" s="14">
        <v>42.81</v>
      </c>
      <c r="F17" s="15">
        <v>2.7900000000000001E-2</v>
      </c>
      <c r="G17" s="15"/>
    </row>
    <row r="18" spans="1:7" x14ac:dyDescent="0.25">
      <c r="A18" s="12" t="s">
        <v>1171</v>
      </c>
      <c r="B18" s="30" t="s">
        <v>1172</v>
      </c>
      <c r="C18" s="30" t="s">
        <v>1161</v>
      </c>
      <c r="D18" s="13">
        <v>17130</v>
      </c>
      <c r="E18" s="14">
        <v>42.41</v>
      </c>
      <c r="F18" s="15">
        <v>2.76E-2</v>
      </c>
      <c r="G18" s="15"/>
    </row>
    <row r="19" spans="1:7" x14ac:dyDescent="0.25">
      <c r="A19" s="12" t="s">
        <v>1763</v>
      </c>
      <c r="B19" s="30" t="s">
        <v>1764</v>
      </c>
      <c r="C19" s="30" t="s">
        <v>1375</v>
      </c>
      <c r="D19" s="13">
        <v>3482</v>
      </c>
      <c r="E19" s="14">
        <v>40.54</v>
      </c>
      <c r="F19" s="15">
        <v>2.64E-2</v>
      </c>
      <c r="G19" s="15"/>
    </row>
    <row r="20" spans="1:7" x14ac:dyDescent="0.25">
      <c r="A20" s="12" t="s">
        <v>1302</v>
      </c>
      <c r="B20" s="30" t="s">
        <v>1303</v>
      </c>
      <c r="C20" s="30" t="s">
        <v>1304</v>
      </c>
      <c r="D20" s="13">
        <v>1314</v>
      </c>
      <c r="E20" s="14">
        <v>38.909999999999997</v>
      </c>
      <c r="F20" s="15">
        <v>2.53E-2</v>
      </c>
      <c r="G20" s="15"/>
    </row>
    <row r="21" spans="1:7" x14ac:dyDescent="0.25">
      <c r="A21" s="12" t="s">
        <v>1364</v>
      </c>
      <c r="B21" s="30" t="s">
        <v>1365</v>
      </c>
      <c r="C21" s="30" t="s">
        <v>1263</v>
      </c>
      <c r="D21" s="13">
        <v>6760</v>
      </c>
      <c r="E21" s="14">
        <v>37.880000000000003</v>
      </c>
      <c r="F21" s="15">
        <v>2.47E-2</v>
      </c>
      <c r="G21" s="15"/>
    </row>
    <row r="22" spans="1:7" x14ac:dyDescent="0.25">
      <c r="A22" s="12" t="s">
        <v>1521</v>
      </c>
      <c r="B22" s="30" t="s">
        <v>1522</v>
      </c>
      <c r="C22" s="30" t="s">
        <v>1301</v>
      </c>
      <c r="D22" s="13">
        <v>714</v>
      </c>
      <c r="E22" s="14">
        <v>35.93</v>
      </c>
      <c r="F22" s="15">
        <v>2.3400000000000001E-2</v>
      </c>
      <c r="G22" s="15"/>
    </row>
    <row r="23" spans="1:7" x14ac:dyDescent="0.25">
      <c r="A23" s="12" t="s">
        <v>1497</v>
      </c>
      <c r="B23" s="30" t="s">
        <v>1498</v>
      </c>
      <c r="C23" s="30" t="s">
        <v>1337</v>
      </c>
      <c r="D23" s="13">
        <v>1404</v>
      </c>
      <c r="E23" s="14">
        <v>35.56</v>
      </c>
      <c r="F23" s="15">
        <v>2.3199999999999998E-2</v>
      </c>
      <c r="G23" s="15"/>
    </row>
    <row r="24" spans="1:7" x14ac:dyDescent="0.25">
      <c r="A24" s="12" t="s">
        <v>1405</v>
      </c>
      <c r="B24" s="30" t="s">
        <v>1406</v>
      </c>
      <c r="C24" s="30" t="s">
        <v>1368</v>
      </c>
      <c r="D24" s="13">
        <v>2355</v>
      </c>
      <c r="E24" s="14">
        <v>35.26</v>
      </c>
      <c r="F24" s="15">
        <v>2.3E-2</v>
      </c>
      <c r="G24" s="15"/>
    </row>
    <row r="25" spans="1:7" x14ac:dyDescent="0.25">
      <c r="A25" s="12" t="s">
        <v>1452</v>
      </c>
      <c r="B25" s="30" t="s">
        <v>1453</v>
      </c>
      <c r="C25" s="30" t="s">
        <v>1263</v>
      </c>
      <c r="D25" s="13">
        <v>123</v>
      </c>
      <c r="E25" s="14">
        <v>35.119999999999997</v>
      </c>
      <c r="F25" s="15">
        <v>2.29E-2</v>
      </c>
      <c r="G25" s="15"/>
    </row>
    <row r="26" spans="1:7" x14ac:dyDescent="0.25">
      <c r="A26" s="12" t="s">
        <v>1489</v>
      </c>
      <c r="B26" s="30" t="s">
        <v>1490</v>
      </c>
      <c r="C26" s="30" t="s">
        <v>1170</v>
      </c>
      <c r="D26" s="13">
        <v>819</v>
      </c>
      <c r="E26" s="14">
        <v>33.909999999999997</v>
      </c>
      <c r="F26" s="15">
        <v>2.2100000000000002E-2</v>
      </c>
      <c r="G26" s="15"/>
    </row>
    <row r="27" spans="1:7" x14ac:dyDescent="0.25">
      <c r="A27" s="12" t="s">
        <v>1245</v>
      </c>
      <c r="B27" s="30" t="s">
        <v>1246</v>
      </c>
      <c r="C27" s="30" t="s">
        <v>1247</v>
      </c>
      <c r="D27" s="13">
        <v>12313</v>
      </c>
      <c r="E27" s="14">
        <v>33.72</v>
      </c>
      <c r="F27" s="15">
        <v>2.1999999999999999E-2</v>
      </c>
      <c r="G27" s="15"/>
    </row>
    <row r="28" spans="1:7" x14ac:dyDescent="0.25">
      <c r="A28" s="12" t="s">
        <v>1771</v>
      </c>
      <c r="B28" s="30" t="s">
        <v>1772</v>
      </c>
      <c r="C28" s="30" t="s">
        <v>1375</v>
      </c>
      <c r="D28" s="13">
        <v>1226</v>
      </c>
      <c r="E28" s="14">
        <v>31.5</v>
      </c>
      <c r="F28" s="15">
        <v>2.0500000000000001E-2</v>
      </c>
      <c r="G28" s="15"/>
    </row>
    <row r="29" spans="1:7" x14ac:dyDescent="0.25">
      <c r="A29" s="12" t="s">
        <v>1179</v>
      </c>
      <c r="B29" s="30" t="s">
        <v>1180</v>
      </c>
      <c r="C29" s="30" t="s">
        <v>1161</v>
      </c>
      <c r="D29" s="13">
        <v>27355</v>
      </c>
      <c r="E29" s="14">
        <v>31.29</v>
      </c>
      <c r="F29" s="15">
        <v>2.0400000000000001E-2</v>
      </c>
      <c r="G29" s="15"/>
    </row>
    <row r="30" spans="1:7" x14ac:dyDescent="0.25">
      <c r="A30" s="12" t="s">
        <v>1380</v>
      </c>
      <c r="B30" s="30" t="s">
        <v>1381</v>
      </c>
      <c r="C30" s="30" t="s">
        <v>1337</v>
      </c>
      <c r="D30" s="13">
        <v>1336</v>
      </c>
      <c r="E30" s="14">
        <v>31.06</v>
      </c>
      <c r="F30" s="15">
        <v>2.0199999999999999E-2</v>
      </c>
      <c r="G30" s="15"/>
    </row>
    <row r="31" spans="1:7" x14ac:dyDescent="0.25">
      <c r="A31" s="12" t="s">
        <v>1329</v>
      </c>
      <c r="B31" s="30" t="s">
        <v>1330</v>
      </c>
      <c r="C31" s="30" t="s">
        <v>1278</v>
      </c>
      <c r="D31" s="13">
        <v>2306</v>
      </c>
      <c r="E31" s="14">
        <v>29.85</v>
      </c>
      <c r="F31" s="15">
        <v>1.9400000000000001E-2</v>
      </c>
      <c r="G31" s="15"/>
    </row>
    <row r="32" spans="1:7" x14ac:dyDescent="0.25">
      <c r="A32" s="12" t="s">
        <v>1469</v>
      </c>
      <c r="B32" s="30" t="s">
        <v>1470</v>
      </c>
      <c r="C32" s="30" t="s">
        <v>1161</v>
      </c>
      <c r="D32" s="13">
        <v>6176</v>
      </c>
      <c r="E32" s="14">
        <v>29.77</v>
      </c>
      <c r="F32" s="15">
        <v>1.9400000000000001E-2</v>
      </c>
      <c r="G32" s="15"/>
    </row>
    <row r="33" spans="1:7" x14ac:dyDescent="0.25">
      <c r="A33" s="12" t="s">
        <v>1438</v>
      </c>
      <c r="B33" s="30" t="s">
        <v>1439</v>
      </c>
      <c r="C33" s="30" t="s">
        <v>1286</v>
      </c>
      <c r="D33" s="13">
        <v>2677</v>
      </c>
      <c r="E33" s="14">
        <v>29.17</v>
      </c>
      <c r="F33" s="15">
        <v>1.9E-2</v>
      </c>
      <c r="G33" s="15"/>
    </row>
    <row r="34" spans="1:7" x14ac:dyDescent="0.25">
      <c r="A34" s="12" t="s">
        <v>1373</v>
      </c>
      <c r="B34" s="30" t="s">
        <v>1374</v>
      </c>
      <c r="C34" s="30" t="s">
        <v>1375</v>
      </c>
      <c r="D34" s="13">
        <v>5381</v>
      </c>
      <c r="E34" s="14">
        <v>29.04</v>
      </c>
      <c r="F34" s="15">
        <v>1.89E-2</v>
      </c>
      <c r="G34" s="15"/>
    </row>
    <row r="35" spans="1:7" x14ac:dyDescent="0.25">
      <c r="A35" s="12" t="s">
        <v>1796</v>
      </c>
      <c r="B35" s="30" t="s">
        <v>1797</v>
      </c>
      <c r="C35" s="30" t="s">
        <v>1301</v>
      </c>
      <c r="D35" s="13">
        <v>20334</v>
      </c>
      <c r="E35" s="14">
        <v>28.38</v>
      </c>
      <c r="F35" s="15">
        <v>1.8499999999999999E-2</v>
      </c>
      <c r="G35" s="15"/>
    </row>
    <row r="36" spans="1:7" x14ac:dyDescent="0.25">
      <c r="A36" s="12" t="s">
        <v>1220</v>
      </c>
      <c r="B36" s="30" t="s">
        <v>1221</v>
      </c>
      <c r="C36" s="30" t="s">
        <v>1222</v>
      </c>
      <c r="D36" s="13">
        <v>2797</v>
      </c>
      <c r="E36" s="14">
        <v>27.33</v>
      </c>
      <c r="F36" s="15">
        <v>1.78E-2</v>
      </c>
      <c r="G36" s="15"/>
    </row>
    <row r="37" spans="1:7" x14ac:dyDescent="0.25">
      <c r="A37" s="12" t="s">
        <v>1240</v>
      </c>
      <c r="B37" s="30" t="s">
        <v>1241</v>
      </c>
      <c r="C37" s="30" t="s">
        <v>1175</v>
      </c>
      <c r="D37" s="13">
        <v>3379</v>
      </c>
      <c r="E37" s="14">
        <v>25.58</v>
      </c>
      <c r="F37" s="15">
        <v>1.67E-2</v>
      </c>
      <c r="G37" s="15"/>
    </row>
    <row r="38" spans="1:7" x14ac:dyDescent="0.25">
      <c r="A38" s="12" t="s">
        <v>1427</v>
      </c>
      <c r="B38" s="30" t="s">
        <v>1428</v>
      </c>
      <c r="C38" s="30" t="s">
        <v>1429</v>
      </c>
      <c r="D38" s="13">
        <v>4762</v>
      </c>
      <c r="E38" s="14">
        <v>25.14</v>
      </c>
      <c r="F38" s="15">
        <v>1.6400000000000001E-2</v>
      </c>
      <c r="G38" s="15"/>
    </row>
    <row r="39" spans="1:7" x14ac:dyDescent="0.25">
      <c r="A39" s="12" t="s">
        <v>1798</v>
      </c>
      <c r="B39" s="30" t="s">
        <v>1799</v>
      </c>
      <c r="C39" s="30" t="s">
        <v>1442</v>
      </c>
      <c r="D39" s="13">
        <v>740</v>
      </c>
      <c r="E39" s="14">
        <v>24.96</v>
      </c>
      <c r="F39" s="15">
        <v>1.6199999999999999E-2</v>
      </c>
      <c r="G39" s="15"/>
    </row>
    <row r="40" spans="1:7" x14ac:dyDescent="0.25">
      <c r="A40" s="12" t="s">
        <v>1415</v>
      </c>
      <c r="B40" s="30" t="s">
        <v>1416</v>
      </c>
      <c r="C40" s="30" t="s">
        <v>1310</v>
      </c>
      <c r="D40" s="13">
        <v>21823</v>
      </c>
      <c r="E40" s="14">
        <v>24.71</v>
      </c>
      <c r="F40" s="15">
        <v>1.61E-2</v>
      </c>
      <c r="G40" s="15"/>
    </row>
    <row r="41" spans="1:7" x14ac:dyDescent="0.25">
      <c r="A41" s="12" t="s">
        <v>2100</v>
      </c>
      <c r="B41" s="30" t="s">
        <v>2101</v>
      </c>
      <c r="C41" s="30" t="s">
        <v>1286</v>
      </c>
      <c r="D41" s="13">
        <v>1840</v>
      </c>
      <c r="E41" s="14">
        <v>23.56</v>
      </c>
      <c r="F41" s="15">
        <v>1.5299999999999999E-2</v>
      </c>
      <c r="G41" s="15"/>
    </row>
    <row r="42" spans="1:7" x14ac:dyDescent="0.25">
      <c r="A42" s="12" t="s">
        <v>2102</v>
      </c>
      <c r="B42" s="30" t="s">
        <v>2103</v>
      </c>
      <c r="C42" s="30" t="s">
        <v>1213</v>
      </c>
      <c r="D42" s="13">
        <v>1394</v>
      </c>
      <c r="E42" s="14">
        <v>23.27</v>
      </c>
      <c r="F42" s="15">
        <v>1.52E-2</v>
      </c>
      <c r="G42" s="15"/>
    </row>
    <row r="43" spans="1:7" x14ac:dyDescent="0.25">
      <c r="A43" s="12" t="s">
        <v>1369</v>
      </c>
      <c r="B43" s="30" t="s">
        <v>1370</v>
      </c>
      <c r="C43" s="30" t="s">
        <v>1170</v>
      </c>
      <c r="D43" s="13">
        <v>487</v>
      </c>
      <c r="E43" s="14">
        <v>22.75</v>
      </c>
      <c r="F43" s="15">
        <v>1.4800000000000001E-2</v>
      </c>
      <c r="G43" s="15"/>
    </row>
    <row r="44" spans="1:7" x14ac:dyDescent="0.25">
      <c r="A44" s="12" t="s">
        <v>1788</v>
      </c>
      <c r="B44" s="30" t="s">
        <v>1789</v>
      </c>
      <c r="C44" s="30" t="s">
        <v>1301</v>
      </c>
      <c r="D44" s="13">
        <v>573</v>
      </c>
      <c r="E44" s="14">
        <v>21.73</v>
      </c>
      <c r="F44" s="15">
        <v>1.41E-2</v>
      </c>
      <c r="G44" s="15"/>
    </row>
    <row r="45" spans="1:7" x14ac:dyDescent="0.25">
      <c r="A45" s="12" t="s">
        <v>1856</v>
      </c>
      <c r="B45" s="30" t="s">
        <v>1857</v>
      </c>
      <c r="C45" s="30" t="s">
        <v>1227</v>
      </c>
      <c r="D45" s="13">
        <v>841</v>
      </c>
      <c r="E45" s="14">
        <v>21.29</v>
      </c>
      <c r="F45" s="15">
        <v>1.3899999999999999E-2</v>
      </c>
      <c r="G45" s="15"/>
    </row>
    <row r="46" spans="1:7" x14ac:dyDescent="0.25">
      <c r="A46" s="12" t="s">
        <v>2176</v>
      </c>
      <c r="B46" s="30" t="s">
        <v>2177</v>
      </c>
      <c r="C46" s="30" t="s">
        <v>1202</v>
      </c>
      <c r="D46" s="13">
        <v>2712</v>
      </c>
      <c r="E46" s="14">
        <v>19.399999999999999</v>
      </c>
      <c r="F46" s="15">
        <v>1.26E-2</v>
      </c>
      <c r="G46" s="15"/>
    </row>
    <row r="47" spans="1:7" x14ac:dyDescent="0.25">
      <c r="A47" s="12" t="s">
        <v>1773</v>
      </c>
      <c r="B47" s="30" t="s">
        <v>1774</v>
      </c>
      <c r="C47" s="30" t="s">
        <v>1310</v>
      </c>
      <c r="D47" s="13">
        <v>79</v>
      </c>
      <c r="E47" s="14">
        <v>18.62</v>
      </c>
      <c r="F47" s="15">
        <v>1.21E-2</v>
      </c>
      <c r="G47" s="15"/>
    </row>
    <row r="48" spans="1:7" x14ac:dyDescent="0.25">
      <c r="A48" s="12" t="s">
        <v>1501</v>
      </c>
      <c r="B48" s="30" t="s">
        <v>1502</v>
      </c>
      <c r="C48" s="30" t="s">
        <v>1368</v>
      </c>
      <c r="D48" s="13">
        <v>3578</v>
      </c>
      <c r="E48" s="14">
        <v>18.010000000000002</v>
      </c>
      <c r="F48" s="15">
        <v>1.17E-2</v>
      </c>
      <c r="G48" s="15"/>
    </row>
    <row r="49" spans="1:7" x14ac:dyDescent="0.25">
      <c r="A49" s="12" t="s">
        <v>1485</v>
      </c>
      <c r="B49" s="30" t="s">
        <v>1486</v>
      </c>
      <c r="C49" s="30" t="s">
        <v>1227</v>
      </c>
      <c r="D49" s="13">
        <v>2328</v>
      </c>
      <c r="E49" s="14">
        <v>17.71</v>
      </c>
      <c r="F49" s="15">
        <v>1.15E-2</v>
      </c>
      <c r="G49" s="15"/>
    </row>
    <row r="50" spans="1:7" x14ac:dyDescent="0.25">
      <c r="A50" s="12" t="s">
        <v>2051</v>
      </c>
      <c r="B50" s="30" t="s">
        <v>2052</v>
      </c>
      <c r="C50" s="30" t="s">
        <v>1278</v>
      </c>
      <c r="D50" s="13">
        <v>2574</v>
      </c>
      <c r="E50" s="14">
        <v>14.55</v>
      </c>
      <c r="F50" s="15">
        <v>9.4999999999999998E-3</v>
      </c>
      <c r="G50" s="15"/>
    </row>
    <row r="51" spans="1:7" x14ac:dyDescent="0.25">
      <c r="A51" s="12" t="s">
        <v>1463</v>
      </c>
      <c r="B51" s="30" t="s">
        <v>1464</v>
      </c>
      <c r="C51" s="30" t="s">
        <v>1202</v>
      </c>
      <c r="D51" s="13">
        <v>997</v>
      </c>
      <c r="E51" s="14">
        <v>13.91</v>
      </c>
      <c r="F51" s="15">
        <v>9.1000000000000004E-3</v>
      </c>
      <c r="G51" s="15"/>
    </row>
    <row r="52" spans="1:7" x14ac:dyDescent="0.25">
      <c r="A52" s="12" t="s">
        <v>2132</v>
      </c>
      <c r="B52" s="30" t="s">
        <v>2133</v>
      </c>
      <c r="C52" s="30" t="s">
        <v>1202</v>
      </c>
      <c r="D52" s="13">
        <v>166</v>
      </c>
      <c r="E52" s="14">
        <v>13.89</v>
      </c>
      <c r="F52" s="15">
        <v>8.9999999999999993E-3</v>
      </c>
      <c r="G52" s="15"/>
    </row>
    <row r="53" spans="1:7" x14ac:dyDescent="0.25">
      <c r="A53" s="12" t="s">
        <v>2144</v>
      </c>
      <c r="B53" s="30" t="s">
        <v>2145</v>
      </c>
      <c r="C53" s="30" t="s">
        <v>1213</v>
      </c>
      <c r="D53" s="13">
        <v>1153</v>
      </c>
      <c r="E53" s="14">
        <v>12.31</v>
      </c>
      <c r="F53" s="15">
        <v>8.0000000000000002E-3</v>
      </c>
      <c r="G53" s="15"/>
    </row>
    <row r="54" spans="1:7" x14ac:dyDescent="0.25">
      <c r="A54" s="12" t="s">
        <v>2154</v>
      </c>
      <c r="B54" s="30" t="s">
        <v>2155</v>
      </c>
      <c r="C54" s="30" t="s">
        <v>1235</v>
      </c>
      <c r="D54" s="13">
        <v>1052</v>
      </c>
      <c r="E54" s="14">
        <v>10.65</v>
      </c>
      <c r="F54" s="15">
        <v>6.8999999999999999E-3</v>
      </c>
      <c r="G54" s="15"/>
    </row>
    <row r="55" spans="1:7" x14ac:dyDescent="0.25">
      <c r="A55" s="12" t="s">
        <v>2168</v>
      </c>
      <c r="B55" s="30" t="s">
        <v>2169</v>
      </c>
      <c r="C55" s="30" t="s">
        <v>1368</v>
      </c>
      <c r="D55" s="13">
        <v>968</v>
      </c>
      <c r="E55" s="14">
        <v>9.19</v>
      </c>
      <c r="F55" s="15">
        <v>6.0000000000000001E-3</v>
      </c>
      <c r="G55" s="15"/>
    </row>
    <row r="56" spans="1:7" x14ac:dyDescent="0.25">
      <c r="A56" s="12" t="s">
        <v>2184</v>
      </c>
      <c r="B56" s="30" t="s">
        <v>2185</v>
      </c>
      <c r="C56" s="30" t="s">
        <v>1375</v>
      </c>
      <c r="D56" s="13">
        <v>36</v>
      </c>
      <c r="E56" s="14">
        <v>6.21</v>
      </c>
      <c r="F56" s="15">
        <v>4.0000000000000001E-3</v>
      </c>
      <c r="G56" s="15"/>
    </row>
    <row r="57" spans="1:7" x14ac:dyDescent="0.25">
      <c r="A57" s="12" t="s">
        <v>2186</v>
      </c>
      <c r="B57" s="30" t="s">
        <v>2187</v>
      </c>
      <c r="C57" s="30" t="s">
        <v>1429</v>
      </c>
      <c r="D57" s="13">
        <v>597</v>
      </c>
      <c r="E57" s="14">
        <v>2.12</v>
      </c>
      <c r="F57" s="15">
        <v>1.4E-3</v>
      </c>
      <c r="G57" s="15"/>
    </row>
    <row r="58" spans="1:7" x14ac:dyDescent="0.25">
      <c r="A58" s="16" t="s">
        <v>124</v>
      </c>
      <c r="B58" s="31"/>
      <c r="C58" s="31"/>
      <c r="D58" s="17"/>
      <c r="E58" s="37">
        <v>1532.31</v>
      </c>
      <c r="F58" s="38">
        <v>0.99770000000000003</v>
      </c>
      <c r="G58" s="20"/>
    </row>
    <row r="59" spans="1:7" x14ac:dyDescent="0.25">
      <c r="A59" s="16" t="s">
        <v>1525</v>
      </c>
      <c r="B59" s="30"/>
      <c r="C59" s="30"/>
      <c r="D59" s="13"/>
      <c r="E59" s="14"/>
      <c r="F59" s="15"/>
      <c r="G59" s="15"/>
    </row>
    <row r="60" spans="1:7" x14ac:dyDescent="0.25">
      <c r="A60" s="16" t="s">
        <v>124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157</v>
      </c>
      <c r="B61" s="32"/>
      <c r="C61" s="32"/>
      <c r="D61" s="22"/>
      <c r="E61" s="27">
        <v>1532.31</v>
      </c>
      <c r="F61" s="28">
        <v>0.99770000000000003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161</v>
      </c>
      <c r="B64" s="30"/>
      <c r="C64" s="30"/>
      <c r="D64" s="13"/>
      <c r="E64" s="14"/>
      <c r="F64" s="15"/>
      <c r="G64" s="15"/>
    </row>
    <row r="65" spans="1:7" x14ac:dyDescent="0.25">
      <c r="A65" s="12" t="s">
        <v>162</v>
      </c>
      <c r="B65" s="30"/>
      <c r="C65" s="30"/>
      <c r="D65" s="13"/>
      <c r="E65" s="14">
        <v>11</v>
      </c>
      <c r="F65" s="15">
        <v>7.1999999999999998E-3</v>
      </c>
      <c r="G65" s="15">
        <v>6.6865999999999995E-2</v>
      </c>
    </row>
    <row r="66" spans="1:7" x14ac:dyDescent="0.25">
      <c r="A66" s="16" t="s">
        <v>124</v>
      </c>
      <c r="B66" s="31"/>
      <c r="C66" s="31"/>
      <c r="D66" s="17"/>
      <c r="E66" s="37">
        <v>11</v>
      </c>
      <c r="F66" s="38">
        <v>7.1999999999999998E-3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157</v>
      </c>
      <c r="B68" s="32"/>
      <c r="C68" s="32"/>
      <c r="D68" s="22"/>
      <c r="E68" s="18">
        <v>11</v>
      </c>
      <c r="F68" s="19">
        <v>7.1999999999999998E-3</v>
      </c>
      <c r="G68" s="20"/>
    </row>
    <row r="69" spans="1:7" x14ac:dyDescent="0.25">
      <c r="A69" s="12" t="s">
        <v>163</v>
      </c>
      <c r="B69" s="30"/>
      <c r="C69" s="30"/>
      <c r="D69" s="13"/>
      <c r="E69" s="14">
        <v>2.0148000000000002E-3</v>
      </c>
      <c r="F69" s="15">
        <v>9.9999999999999995E-7</v>
      </c>
      <c r="G69" s="15"/>
    </row>
    <row r="70" spans="1:7" x14ac:dyDescent="0.25">
      <c r="A70" s="12" t="s">
        <v>164</v>
      </c>
      <c r="B70" s="30"/>
      <c r="C70" s="30"/>
      <c r="D70" s="13"/>
      <c r="E70" s="23">
        <v>-7.2320148</v>
      </c>
      <c r="F70" s="24">
        <v>-4.901E-3</v>
      </c>
      <c r="G70" s="15">
        <v>6.6865999999999995E-2</v>
      </c>
    </row>
    <row r="71" spans="1:7" x14ac:dyDescent="0.25">
      <c r="A71" s="25" t="s">
        <v>165</v>
      </c>
      <c r="B71" s="33"/>
      <c r="C71" s="33"/>
      <c r="D71" s="26"/>
      <c r="E71" s="27">
        <v>1536.08</v>
      </c>
      <c r="F71" s="28">
        <v>1</v>
      </c>
      <c r="G71" s="28"/>
    </row>
    <row r="76" spans="1:7" x14ac:dyDescent="0.25">
      <c r="A76" s="1" t="s">
        <v>168</v>
      </c>
    </row>
    <row r="77" spans="1:7" x14ac:dyDescent="0.25">
      <c r="A77" s="47" t="s">
        <v>169</v>
      </c>
      <c r="B77" s="34" t="s">
        <v>118</v>
      </c>
    </row>
    <row r="78" spans="1:7" x14ac:dyDescent="0.25">
      <c r="A78" t="s">
        <v>170</v>
      </c>
    </row>
    <row r="79" spans="1:7" x14ac:dyDescent="0.25">
      <c r="A79" t="s">
        <v>171</v>
      </c>
      <c r="B79" t="s">
        <v>172</v>
      </c>
      <c r="C79" t="s">
        <v>172</v>
      </c>
    </row>
    <row r="80" spans="1:7" x14ac:dyDescent="0.25">
      <c r="B80" s="48">
        <v>45289</v>
      </c>
      <c r="C80" s="48">
        <v>45322</v>
      </c>
    </row>
    <row r="81" spans="1:5" x14ac:dyDescent="0.25">
      <c r="A81" t="s">
        <v>687</v>
      </c>
      <c r="B81">
        <v>12.273400000000001</v>
      </c>
      <c r="C81">
        <v>12.717499999999999</v>
      </c>
      <c r="E81" s="2"/>
    </row>
    <row r="82" spans="1:5" x14ac:dyDescent="0.25">
      <c r="A82" t="s">
        <v>177</v>
      </c>
      <c r="B82">
        <v>12.273400000000001</v>
      </c>
      <c r="C82">
        <v>12.717599999999999</v>
      </c>
      <c r="E82" s="2"/>
    </row>
    <row r="83" spans="1:5" x14ac:dyDescent="0.25">
      <c r="A83" t="s">
        <v>688</v>
      </c>
      <c r="B83">
        <v>12.1767</v>
      </c>
      <c r="C83">
        <v>12.6069</v>
      </c>
      <c r="E83" s="2"/>
    </row>
    <row r="84" spans="1:5" x14ac:dyDescent="0.25">
      <c r="A84" t="s">
        <v>651</v>
      </c>
      <c r="B84">
        <v>12.1767</v>
      </c>
      <c r="C84">
        <v>12.6069</v>
      </c>
      <c r="E84" s="2"/>
    </row>
    <row r="85" spans="1:5" x14ac:dyDescent="0.25">
      <c r="E85" s="2"/>
    </row>
    <row r="86" spans="1:5" x14ac:dyDescent="0.25">
      <c r="A86" t="s">
        <v>187</v>
      </c>
      <c r="B86" s="34" t="s">
        <v>118</v>
      </c>
    </row>
    <row r="87" spans="1:5" x14ac:dyDescent="0.25">
      <c r="A87" t="s">
        <v>188</v>
      </c>
      <c r="B87" s="34" t="s">
        <v>118</v>
      </c>
    </row>
    <row r="88" spans="1:5" ht="30" customHeight="1" x14ac:dyDescent="0.25">
      <c r="A88" s="47" t="s">
        <v>189</v>
      </c>
      <c r="B88" s="34" t="s">
        <v>118</v>
      </c>
    </row>
    <row r="89" spans="1:5" ht="30" customHeight="1" x14ac:dyDescent="0.25">
      <c r="A89" s="47" t="s">
        <v>190</v>
      </c>
      <c r="B89" s="34" t="s">
        <v>118</v>
      </c>
    </row>
    <row r="90" spans="1:5" x14ac:dyDescent="0.25">
      <c r="A90" t="s">
        <v>1753</v>
      </c>
      <c r="B90" s="49">
        <v>1.0347219999999999</v>
      </c>
    </row>
    <row r="91" spans="1:5" ht="45" customHeight="1" x14ac:dyDescent="0.25">
      <c r="A91" s="47" t="s">
        <v>192</v>
      </c>
      <c r="B91" s="34" t="s">
        <v>118</v>
      </c>
    </row>
    <row r="92" spans="1:5" ht="30" customHeight="1" x14ac:dyDescent="0.25">
      <c r="A92" s="47" t="s">
        <v>193</v>
      </c>
      <c r="B92" s="34" t="s">
        <v>118</v>
      </c>
    </row>
    <row r="93" spans="1:5" ht="30" customHeight="1" x14ac:dyDescent="0.25">
      <c r="A93" s="47" t="s">
        <v>194</v>
      </c>
      <c r="B93" s="34" t="s">
        <v>118</v>
      </c>
    </row>
    <row r="94" spans="1:5" x14ac:dyDescent="0.25">
      <c r="A94" t="s">
        <v>195</v>
      </c>
      <c r="B94" s="34" t="s">
        <v>118</v>
      </c>
    </row>
    <row r="95" spans="1:5" x14ac:dyDescent="0.25">
      <c r="A95" t="s">
        <v>196</v>
      </c>
      <c r="B95" s="34" t="s">
        <v>118</v>
      </c>
    </row>
    <row r="97" spans="1:4" ht="69.95" customHeight="1" x14ac:dyDescent="0.25">
      <c r="A97" s="76" t="s">
        <v>206</v>
      </c>
      <c r="B97" s="76" t="s">
        <v>207</v>
      </c>
      <c r="C97" s="76" t="s">
        <v>5</v>
      </c>
      <c r="D97" s="76" t="s">
        <v>6</v>
      </c>
    </row>
    <row r="98" spans="1:4" ht="69.95" customHeight="1" x14ac:dyDescent="0.25">
      <c r="A98" s="76" t="s">
        <v>2304</v>
      </c>
      <c r="B98" s="76"/>
      <c r="C98" s="76" t="s">
        <v>2305</v>
      </c>
      <c r="D9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6"/>
  <sheetViews>
    <sheetView showGridLines="0" workbookViewId="0">
      <pane ySplit="4" topLeftCell="A5" activePane="bottomLeft" state="frozen"/>
      <selection activeCell="B191" sqref="B191"/>
      <selection pane="bottomLeft" activeCell="B6" sqref="B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299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300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210</v>
      </c>
      <c r="B9" s="30"/>
      <c r="C9" s="30"/>
      <c r="D9" s="13"/>
      <c r="E9" s="14"/>
      <c r="F9" s="15"/>
      <c r="G9" s="15"/>
    </row>
    <row r="10" spans="1:8" x14ac:dyDescent="0.25">
      <c r="A10" s="16" t="s">
        <v>211</v>
      </c>
      <c r="B10" s="30"/>
      <c r="C10" s="30"/>
      <c r="D10" s="13"/>
      <c r="E10" s="14"/>
      <c r="F10" s="15"/>
      <c r="G10" s="15"/>
    </row>
    <row r="11" spans="1:8" x14ac:dyDescent="0.25">
      <c r="A11" s="12" t="s">
        <v>301</v>
      </c>
      <c r="B11" s="30" t="s">
        <v>302</v>
      </c>
      <c r="C11" s="30" t="s">
        <v>217</v>
      </c>
      <c r="D11" s="13">
        <v>127500000</v>
      </c>
      <c r="E11" s="14">
        <v>128527.4</v>
      </c>
      <c r="F11" s="15">
        <v>7.0300000000000001E-2</v>
      </c>
      <c r="G11" s="15">
        <v>7.7124999999999999E-2</v>
      </c>
    </row>
    <row r="12" spans="1:8" x14ac:dyDescent="0.25">
      <c r="A12" s="12" t="s">
        <v>303</v>
      </c>
      <c r="B12" s="30" t="s">
        <v>304</v>
      </c>
      <c r="C12" s="30" t="s">
        <v>217</v>
      </c>
      <c r="D12" s="13">
        <v>115000000</v>
      </c>
      <c r="E12" s="14">
        <v>115943.69</v>
      </c>
      <c r="F12" s="15">
        <v>6.3399999999999998E-2</v>
      </c>
      <c r="G12" s="15">
        <v>7.6925999999999994E-2</v>
      </c>
    </row>
    <row r="13" spans="1:8" x14ac:dyDescent="0.25">
      <c r="A13" s="12" t="s">
        <v>305</v>
      </c>
      <c r="B13" s="30" t="s">
        <v>306</v>
      </c>
      <c r="C13" s="30" t="s">
        <v>217</v>
      </c>
      <c r="D13" s="13">
        <v>97500000</v>
      </c>
      <c r="E13" s="14">
        <v>95149.08</v>
      </c>
      <c r="F13" s="15">
        <v>5.1999999999999998E-2</v>
      </c>
      <c r="G13" s="15">
        <v>7.5299000000000005E-2</v>
      </c>
    </row>
    <row r="14" spans="1:8" x14ac:dyDescent="0.25">
      <c r="A14" s="12" t="s">
        <v>307</v>
      </c>
      <c r="B14" s="30" t="s">
        <v>308</v>
      </c>
      <c r="C14" s="30" t="s">
        <v>217</v>
      </c>
      <c r="D14" s="13">
        <v>90000000</v>
      </c>
      <c r="E14" s="14">
        <v>88787.34</v>
      </c>
      <c r="F14" s="15">
        <v>4.8599999999999997E-2</v>
      </c>
      <c r="G14" s="15">
        <v>7.6926999999999995E-2</v>
      </c>
    </row>
    <row r="15" spans="1:8" x14ac:dyDescent="0.25">
      <c r="A15" s="12" t="s">
        <v>309</v>
      </c>
      <c r="B15" s="30" t="s">
        <v>310</v>
      </c>
      <c r="C15" s="30" t="s">
        <v>228</v>
      </c>
      <c r="D15" s="13">
        <v>83000000</v>
      </c>
      <c r="E15" s="14">
        <v>81988.399999999994</v>
      </c>
      <c r="F15" s="15">
        <v>4.48E-2</v>
      </c>
      <c r="G15" s="15">
        <v>7.5999999999999998E-2</v>
      </c>
    </row>
    <row r="16" spans="1:8" x14ac:dyDescent="0.25">
      <c r="A16" s="12" t="s">
        <v>311</v>
      </c>
      <c r="B16" s="30" t="s">
        <v>312</v>
      </c>
      <c r="C16" s="30" t="s">
        <v>217</v>
      </c>
      <c r="D16" s="13">
        <v>81000000</v>
      </c>
      <c r="E16" s="14">
        <v>80814.19</v>
      </c>
      <c r="F16" s="15">
        <v>4.4200000000000003E-2</v>
      </c>
      <c r="G16" s="15">
        <v>7.5950000000000004E-2</v>
      </c>
    </row>
    <row r="17" spans="1:7" x14ac:dyDescent="0.25">
      <c r="A17" s="12" t="s">
        <v>313</v>
      </c>
      <c r="B17" s="30" t="s">
        <v>314</v>
      </c>
      <c r="C17" s="30" t="s">
        <v>217</v>
      </c>
      <c r="D17" s="13">
        <v>73000000</v>
      </c>
      <c r="E17" s="14">
        <v>72810.710000000006</v>
      </c>
      <c r="F17" s="15">
        <v>3.9800000000000002E-2</v>
      </c>
      <c r="G17" s="15">
        <v>7.5950000000000004E-2</v>
      </c>
    </row>
    <row r="18" spans="1:7" x14ac:dyDescent="0.25">
      <c r="A18" s="12" t="s">
        <v>315</v>
      </c>
      <c r="B18" s="30" t="s">
        <v>316</v>
      </c>
      <c r="C18" s="30" t="s">
        <v>217</v>
      </c>
      <c r="D18" s="13">
        <v>63000000</v>
      </c>
      <c r="E18" s="14">
        <v>63279.78</v>
      </c>
      <c r="F18" s="15">
        <v>3.4599999999999999E-2</v>
      </c>
      <c r="G18" s="15">
        <v>7.5850000000000001E-2</v>
      </c>
    </row>
    <row r="19" spans="1:7" x14ac:dyDescent="0.25">
      <c r="A19" s="12" t="s">
        <v>317</v>
      </c>
      <c r="B19" s="30" t="s">
        <v>318</v>
      </c>
      <c r="C19" s="30" t="s">
        <v>217</v>
      </c>
      <c r="D19" s="13">
        <v>61500000</v>
      </c>
      <c r="E19" s="14">
        <v>60468.89</v>
      </c>
      <c r="F19" s="15">
        <v>3.3099999999999997E-2</v>
      </c>
      <c r="G19" s="15">
        <v>7.7549999999999994E-2</v>
      </c>
    </row>
    <row r="20" spans="1:7" x14ac:dyDescent="0.25">
      <c r="A20" s="12" t="s">
        <v>319</v>
      </c>
      <c r="B20" s="30" t="s">
        <v>320</v>
      </c>
      <c r="C20" s="30" t="s">
        <v>217</v>
      </c>
      <c r="D20" s="13">
        <v>53700000</v>
      </c>
      <c r="E20" s="14">
        <v>53151.88</v>
      </c>
      <c r="F20" s="15">
        <v>2.9100000000000001E-2</v>
      </c>
      <c r="G20" s="15">
        <v>7.7124999999999999E-2</v>
      </c>
    </row>
    <row r="21" spans="1:7" x14ac:dyDescent="0.25">
      <c r="A21" s="12" t="s">
        <v>321</v>
      </c>
      <c r="B21" s="30" t="s">
        <v>322</v>
      </c>
      <c r="C21" s="30" t="s">
        <v>323</v>
      </c>
      <c r="D21" s="13">
        <v>52500000</v>
      </c>
      <c r="E21" s="14">
        <v>52163.74</v>
      </c>
      <c r="F21" s="15">
        <v>2.8500000000000001E-2</v>
      </c>
      <c r="G21" s="15">
        <v>7.5399999999999995E-2</v>
      </c>
    </row>
    <row r="22" spans="1:7" x14ac:dyDescent="0.25">
      <c r="A22" s="12" t="s">
        <v>324</v>
      </c>
      <c r="B22" s="30" t="s">
        <v>325</v>
      </c>
      <c r="C22" s="30" t="s">
        <v>217</v>
      </c>
      <c r="D22" s="13">
        <v>50500000</v>
      </c>
      <c r="E22" s="14">
        <v>49886.07</v>
      </c>
      <c r="F22" s="15">
        <v>2.7300000000000001E-2</v>
      </c>
      <c r="G22" s="15">
        <v>7.5850000000000001E-2</v>
      </c>
    </row>
    <row r="23" spans="1:7" x14ac:dyDescent="0.25">
      <c r="A23" s="12" t="s">
        <v>326</v>
      </c>
      <c r="B23" s="30" t="s">
        <v>327</v>
      </c>
      <c r="C23" s="30" t="s">
        <v>217</v>
      </c>
      <c r="D23" s="13">
        <v>39200000</v>
      </c>
      <c r="E23" s="14">
        <v>39010.699999999997</v>
      </c>
      <c r="F23" s="15">
        <v>2.1299999999999999E-2</v>
      </c>
      <c r="G23" s="15">
        <v>7.5850000000000001E-2</v>
      </c>
    </row>
    <row r="24" spans="1:7" x14ac:dyDescent="0.25">
      <c r="A24" s="12" t="s">
        <v>328</v>
      </c>
      <c r="B24" s="30" t="s">
        <v>329</v>
      </c>
      <c r="C24" s="30" t="s">
        <v>217</v>
      </c>
      <c r="D24" s="13">
        <v>38500000</v>
      </c>
      <c r="E24" s="14">
        <v>38490.18</v>
      </c>
      <c r="F24" s="15">
        <v>2.1100000000000001E-2</v>
      </c>
      <c r="G24" s="15">
        <v>7.7549999999999994E-2</v>
      </c>
    </row>
    <row r="25" spans="1:7" x14ac:dyDescent="0.25">
      <c r="A25" s="12" t="s">
        <v>330</v>
      </c>
      <c r="B25" s="30" t="s">
        <v>331</v>
      </c>
      <c r="C25" s="30" t="s">
        <v>217</v>
      </c>
      <c r="D25" s="13">
        <v>38000000</v>
      </c>
      <c r="E25" s="14">
        <v>37069.300000000003</v>
      </c>
      <c r="F25" s="15">
        <v>2.0299999999999999E-2</v>
      </c>
      <c r="G25" s="15">
        <v>7.5950000000000004E-2</v>
      </c>
    </row>
    <row r="26" spans="1:7" x14ac:dyDescent="0.25">
      <c r="A26" s="12" t="s">
        <v>332</v>
      </c>
      <c r="B26" s="30" t="s">
        <v>333</v>
      </c>
      <c r="C26" s="30" t="s">
        <v>217</v>
      </c>
      <c r="D26" s="13">
        <v>37500000</v>
      </c>
      <c r="E26" s="14">
        <v>37055.589999999997</v>
      </c>
      <c r="F26" s="15">
        <v>2.0299999999999999E-2</v>
      </c>
      <c r="G26" s="15">
        <v>7.6305999999999999E-2</v>
      </c>
    </row>
    <row r="27" spans="1:7" x14ac:dyDescent="0.25">
      <c r="A27" s="12" t="s">
        <v>334</v>
      </c>
      <c r="B27" s="30" t="s">
        <v>335</v>
      </c>
      <c r="C27" s="30" t="s">
        <v>217</v>
      </c>
      <c r="D27" s="13">
        <v>33500000</v>
      </c>
      <c r="E27" s="14">
        <v>33380.97</v>
      </c>
      <c r="F27" s="15">
        <v>1.83E-2</v>
      </c>
      <c r="G27" s="15">
        <v>7.5600000000000001E-2</v>
      </c>
    </row>
    <row r="28" spans="1:7" x14ac:dyDescent="0.25">
      <c r="A28" s="12" t="s">
        <v>336</v>
      </c>
      <c r="B28" s="30" t="s">
        <v>337</v>
      </c>
      <c r="C28" s="30" t="s">
        <v>214</v>
      </c>
      <c r="D28" s="13">
        <v>32000000</v>
      </c>
      <c r="E28" s="14">
        <v>32954.339999999997</v>
      </c>
      <c r="F28" s="15">
        <v>1.7999999999999999E-2</v>
      </c>
      <c r="G28" s="15">
        <v>7.5516E-2</v>
      </c>
    </row>
    <row r="29" spans="1:7" x14ac:dyDescent="0.25">
      <c r="A29" s="12" t="s">
        <v>338</v>
      </c>
      <c r="B29" s="30" t="s">
        <v>339</v>
      </c>
      <c r="C29" s="30" t="s">
        <v>217</v>
      </c>
      <c r="D29" s="13">
        <v>31000000</v>
      </c>
      <c r="E29" s="14">
        <v>30971.33</v>
      </c>
      <c r="F29" s="15">
        <v>1.6899999999999998E-2</v>
      </c>
      <c r="G29" s="15">
        <v>7.5600000000000001E-2</v>
      </c>
    </row>
    <row r="30" spans="1:7" x14ac:dyDescent="0.25">
      <c r="A30" s="12" t="s">
        <v>340</v>
      </c>
      <c r="B30" s="30" t="s">
        <v>341</v>
      </c>
      <c r="C30" s="30" t="s">
        <v>217</v>
      </c>
      <c r="D30" s="13">
        <v>27500000</v>
      </c>
      <c r="E30" s="14">
        <v>27733.26</v>
      </c>
      <c r="F30" s="15">
        <v>1.52E-2</v>
      </c>
      <c r="G30" s="15">
        <v>7.485E-2</v>
      </c>
    </row>
    <row r="31" spans="1:7" x14ac:dyDescent="0.25">
      <c r="A31" s="12" t="s">
        <v>342</v>
      </c>
      <c r="B31" s="30" t="s">
        <v>343</v>
      </c>
      <c r="C31" s="30" t="s">
        <v>217</v>
      </c>
      <c r="D31" s="13">
        <v>25000000</v>
      </c>
      <c r="E31" s="14">
        <v>25143.5</v>
      </c>
      <c r="F31" s="15">
        <v>1.38E-2</v>
      </c>
      <c r="G31" s="15">
        <v>7.6925999999999994E-2</v>
      </c>
    </row>
    <row r="32" spans="1:7" x14ac:dyDescent="0.25">
      <c r="A32" s="12" t="s">
        <v>344</v>
      </c>
      <c r="B32" s="30" t="s">
        <v>345</v>
      </c>
      <c r="C32" s="30" t="s">
        <v>217</v>
      </c>
      <c r="D32" s="13">
        <v>24000000</v>
      </c>
      <c r="E32" s="14">
        <v>23935.94</v>
      </c>
      <c r="F32" s="15">
        <v>1.3100000000000001E-2</v>
      </c>
      <c r="G32" s="15">
        <v>7.5600000000000001E-2</v>
      </c>
    </row>
    <row r="33" spans="1:7" x14ac:dyDescent="0.25">
      <c r="A33" s="12" t="s">
        <v>346</v>
      </c>
      <c r="B33" s="30" t="s">
        <v>347</v>
      </c>
      <c r="C33" s="30" t="s">
        <v>228</v>
      </c>
      <c r="D33" s="13">
        <v>20000000</v>
      </c>
      <c r="E33" s="14">
        <v>19883.62</v>
      </c>
      <c r="F33" s="15">
        <v>1.09E-2</v>
      </c>
      <c r="G33" s="15">
        <v>7.6960000000000001E-2</v>
      </c>
    </row>
    <row r="34" spans="1:7" x14ac:dyDescent="0.25">
      <c r="A34" s="12" t="s">
        <v>348</v>
      </c>
      <c r="B34" s="30" t="s">
        <v>349</v>
      </c>
      <c r="C34" s="30" t="s">
        <v>217</v>
      </c>
      <c r="D34" s="13">
        <v>18150000</v>
      </c>
      <c r="E34" s="14">
        <v>19006.53</v>
      </c>
      <c r="F34" s="15">
        <v>1.04E-2</v>
      </c>
      <c r="G34" s="15">
        <v>7.7024999999999996E-2</v>
      </c>
    </row>
    <row r="35" spans="1:7" x14ac:dyDescent="0.25">
      <c r="A35" s="12" t="s">
        <v>350</v>
      </c>
      <c r="B35" s="30" t="s">
        <v>351</v>
      </c>
      <c r="C35" s="30" t="s">
        <v>217</v>
      </c>
      <c r="D35" s="13">
        <v>17500000</v>
      </c>
      <c r="E35" s="14">
        <v>18062.98</v>
      </c>
      <c r="F35" s="15">
        <v>9.9000000000000008E-3</v>
      </c>
      <c r="G35" s="15">
        <v>7.5850000000000001E-2</v>
      </c>
    </row>
    <row r="36" spans="1:7" x14ac:dyDescent="0.25">
      <c r="A36" s="12" t="s">
        <v>352</v>
      </c>
      <c r="B36" s="30" t="s">
        <v>353</v>
      </c>
      <c r="C36" s="30" t="s">
        <v>354</v>
      </c>
      <c r="D36" s="13">
        <v>17500000</v>
      </c>
      <c r="E36" s="14">
        <v>17470.080000000002</v>
      </c>
      <c r="F36" s="15">
        <v>9.5999999999999992E-3</v>
      </c>
      <c r="G36" s="15">
        <v>7.6700000000000004E-2</v>
      </c>
    </row>
    <row r="37" spans="1:7" x14ac:dyDescent="0.25">
      <c r="A37" s="12" t="s">
        <v>355</v>
      </c>
      <c r="B37" s="30" t="s">
        <v>356</v>
      </c>
      <c r="C37" s="30" t="s">
        <v>217</v>
      </c>
      <c r="D37" s="13">
        <v>16500000</v>
      </c>
      <c r="E37" s="14">
        <v>16910.16</v>
      </c>
      <c r="F37" s="15">
        <v>9.1999999999999998E-3</v>
      </c>
      <c r="G37" s="15">
        <v>7.7024999999999996E-2</v>
      </c>
    </row>
    <row r="38" spans="1:7" x14ac:dyDescent="0.25">
      <c r="A38" s="12" t="s">
        <v>357</v>
      </c>
      <c r="B38" s="30" t="s">
        <v>358</v>
      </c>
      <c r="C38" s="30" t="s">
        <v>217</v>
      </c>
      <c r="D38" s="13">
        <v>14000000</v>
      </c>
      <c r="E38" s="14">
        <v>14459.4</v>
      </c>
      <c r="F38" s="15">
        <v>7.9000000000000008E-3</v>
      </c>
      <c r="G38" s="15">
        <v>7.7181E-2</v>
      </c>
    </row>
    <row r="39" spans="1:7" x14ac:dyDescent="0.25">
      <c r="A39" s="12" t="s">
        <v>359</v>
      </c>
      <c r="B39" s="30" t="s">
        <v>360</v>
      </c>
      <c r="C39" s="30" t="s">
        <v>217</v>
      </c>
      <c r="D39" s="13">
        <v>12500000</v>
      </c>
      <c r="E39" s="14">
        <v>12639.74</v>
      </c>
      <c r="F39" s="15">
        <v>6.8999999999999999E-3</v>
      </c>
      <c r="G39" s="15">
        <v>7.6827000000000006E-2</v>
      </c>
    </row>
    <row r="40" spans="1:7" x14ac:dyDescent="0.25">
      <c r="A40" s="12" t="s">
        <v>361</v>
      </c>
      <c r="B40" s="30" t="s">
        <v>362</v>
      </c>
      <c r="C40" s="30" t="s">
        <v>228</v>
      </c>
      <c r="D40" s="13">
        <v>11500000</v>
      </c>
      <c r="E40" s="14">
        <v>11709.61</v>
      </c>
      <c r="F40" s="15">
        <v>6.4000000000000003E-3</v>
      </c>
      <c r="G40" s="15">
        <v>7.6450000000000004E-2</v>
      </c>
    </row>
    <row r="41" spans="1:7" x14ac:dyDescent="0.25">
      <c r="A41" s="12" t="s">
        <v>363</v>
      </c>
      <c r="B41" s="30" t="s">
        <v>364</v>
      </c>
      <c r="C41" s="30" t="s">
        <v>217</v>
      </c>
      <c r="D41" s="13">
        <v>10500000</v>
      </c>
      <c r="E41" s="14">
        <v>10434.870000000001</v>
      </c>
      <c r="F41" s="15">
        <v>5.7000000000000002E-3</v>
      </c>
      <c r="G41" s="15">
        <v>7.6157000000000002E-2</v>
      </c>
    </row>
    <row r="42" spans="1:7" x14ac:dyDescent="0.25">
      <c r="A42" s="12" t="s">
        <v>365</v>
      </c>
      <c r="B42" s="30" t="s">
        <v>366</v>
      </c>
      <c r="C42" s="30" t="s">
        <v>217</v>
      </c>
      <c r="D42" s="13">
        <v>10300000</v>
      </c>
      <c r="E42" s="14">
        <v>10397.700000000001</v>
      </c>
      <c r="F42" s="15">
        <v>5.7000000000000002E-3</v>
      </c>
      <c r="G42" s="15">
        <v>7.7124999999999999E-2</v>
      </c>
    </row>
    <row r="43" spans="1:7" x14ac:dyDescent="0.25">
      <c r="A43" s="12" t="s">
        <v>367</v>
      </c>
      <c r="B43" s="30" t="s">
        <v>368</v>
      </c>
      <c r="C43" s="30" t="s">
        <v>217</v>
      </c>
      <c r="D43" s="13">
        <v>10000000</v>
      </c>
      <c r="E43" s="14">
        <v>10323.65</v>
      </c>
      <c r="F43" s="15">
        <v>5.5999999999999999E-3</v>
      </c>
      <c r="G43" s="15">
        <v>7.5600000000000001E-2</v>
      </c>
    </row>
    <row r="44" spans="1:7" x14ac:dyDescent="0.25">
      <c r="A44" s="12" t="s">
        <v>369</v>
      </c>
      <c r="B44" s="30" t="s">
        <v>370</v>
      </c>
      <c r="C44" s="30" t="s">
        <v>217</v>
      </c>
      <c r="D44" s="13">
        <v>8450000</v>
      </c>
      <c r="E44" s="14">
        <v>8716.42</v>
      </c>
      <c r="F44" s="15">
        <v>4.7999999999999996E-3</v>
      </c>
      <c r="G44" s="15">
        <v>7.6083999999999999E-2</v>
      </c>
    </row>
    <row r="45" spans="1:7" x14ac:dyDescent="0.25">
      <c r="A45" s="12" t="s">
        <v>371</v>
      </c>
      <c r="B45" s="30" t="s">
        <v>372</v>
      </c>
      <c r="C45" s="30" t="s">
        <v>217</v>
      </c>
      <c r="D45" s="13">
        <v>7500000</v>
      </c>
      <c r="E45" s="14">
        <v>7709.66</v>
      </c>
      <c r="F45" s="15">
        <v>4.1999999999999997E-3</v>
      </c>
      <c r="G45" s="15">
        <v>7.5850000000000001E-2</v>
      </c>
    </row>
    <row r="46" spans="1:7" x14ac:dyDescent="0.25">
      <c r="A46" s="12" t="s">
        <v>373</v>
      </c>
      <c r="B46" s="30" t="s">
        <v>374</v>
      </c>
      <c r="C46" s="30" t="s">
        <v>217</v>
      </c>
      <c r="D46" s="13">
        <v>7500000</v>
      </c>
      <c r="E46" s="14">
        <v>7707.29</v>
      </c>
      <c r="F46" s="15">
        <v>4.1999999999999997E-3</v>
      </c>
      <c r="G46" s="15">
        <v>7.5600000000000001E-2</v>
      </c>
    </row>
    <row r="47" spans="1:7" x14ac:dyDescent="0.25">
      <c r="A47" s="12" t="s">
        <v>375</v>
      </c>
      <c r="B47" s="30" t="s">
        <v>376</v>
      </c>
      <c r="C47" s="30" t="s">
        <v>217</v>
      </c>
      <c r="D47" s="13">
        <v>7000000</v>
      </c>
      <c r="E47" s="14">
        <v>7199.56</v>
      </c>
      <c r="F47" s="15">
        <v>3.8999999999999998E-3</v>
      </c>
      <c r="G47" s="15">
        <v>7.5850000000000001E-2</v>
      </c>
    </row>
    <row r="48" spans="1:7" x14ac:dyDescent="0.25">
      <c r="A48" s="12" t="s">
        <v>377</v>
      </c>
      <c r="B48" s="30" t="s">
        <v>378</v>
      </c>
      <c r="C48" s="30" t="s">
        <v>217</v>
      </c>
      <c r="D48" s="13">
        <v>7000000</v>
      </c>
      <c r="E48" s="14">
        <v>6859.88</v>
      </c>
      <c r="F48" s="15">
        <v>3.8E-3</v>
      </c>
      <c r="G48" s="15">
        <v>7.6950000000000005E-2</v>
      </c>
    </row>
    <row r="49" spans="1:7" x14ac:dyDescent="0.25">
      <c r="A49" s="12" t="s">
        <v>379</v>
      </c>
      <c r="B49" s="30" t="s">
        <v>380</v>
      </c>
      <c r="C49" s="30" t="s">
        <v>217</v>
      </c>
      <c r="D49" s="13">
        <v>6500000</v>
      </c>
      <c r="E49" s="14">
        <v>6816.5</v>
      </c>
      <c r="F49" s="15">
        <v>3.7000000000000002E-3</v>
      </c>
      <c r="G49" s="15">
        <v>7.6827000000000006E-2</v>
      </c>
    </row>
    <row r="50" spans="1:7" x14ac:dyDescent="0.25">
      <c r="A50" s="12" t="s">
        <v>381</v>
      </c>
      <c r="B50" s="30" t="s">
        <v>382</v>
      </c>
      <c r="C50" s="30" t="s">
        <v>323</v>
      </c>
      <c r="D50" s="13">
        <v>6500000</v>
      </c>
      <c r="E50" s="14">
        <v>6478.72</v>
      </c>
      <c r="F50" s="15">
        <v>3.5000000000000001E-3</v>
      </c>
      <c r="G50" s="15">
        <v>7.5600000000000001E-2</v>
      </c>
    </row>
    <row r="51" spans="1:7" x14ac:dyDescent="0.25">
      <c r="A51" s="12" t="s">
        <v>383</v>
      </c>
      <c r="B51" s="30" t="s">
        <v>384</v>
      </c>
      <c r="C51" s="30" t="s">
        <v>217</v>
      </c>
      <c r="D51" s="13">
        <v>5500000</v>
      </c>
      <c r="E51" s="14">
        <v>5750.44</v>
      </c>
      <c r="F51" s="15">
        <v>3.0999999999999999E-3</v>
      </c>
      <c r="G51" s="15">
        <v>7.7024999999999996E-2</v>
      </c>
    </row>
    <row r="52" spans="1:7" x14ac:dyDescent="0.25">
      <c r="A52" s="12" t="s">
        <v>385</v>
      </c>
      <c r="B52" s="30" t="s">
        <v>386</v>
      </c>
      <c r="C52" s="30" t="s">
        <v>217</v>
      </c>
      <c r="D52" s="13">
        <v>5500000</v>
      </c>
      <c r="E52" s="14">
        <v>5672.89</v>
      </c>
      <c r="F52" s="15">
        <v>3.0999999999999999E-3</v>
      </c>
      <c r="G52" s="15">
        <v>7.5850000000000001E-2</v>
      </c>
    </row>
    <row r="53" spans="1:7" x14ac:dyDescent="0.25">
      <c r="A53" s="12" t="s">
        <v>387</v>
      </c>
      <c r="B53" s="30" t="s">
        <v>388</v>
      </c>
      <c r="C53" s="30" t="s">
        <v>217</v>
      </c>
      <c r="D53" s="13">
        <v>5500000</v>
      </c>
      <c r="E53" s="14">
        <v>5445.29</v>
      </c>
      <c r="F53" s="15">
        <v>3.0000000000000001E-3</v>
      </c>
      <c r="G53" s="15">
        <v>7.5988E-2</v>
      </c>
    </row>
    <row r="54" spans="1:7" x14ac:dyDescent="0.25">
      <c r="A54" s="12" t="s">
        <v>389</v>
      </c>
      <c r="B54" s="30" t="s">
        <v>390</v>
      </c>
      <c r="C54" s="30" t="s">
        <v>217</v>
      </c>
      <c r="D54" s="13">
        <v>5000000</v>
      </c>
      <c r="E54" s="14">
        <v>5133.04</v>
      </c>
      <c r="F54" s="15">
        <v>2.8E-3</v>
      </c>
      <c r="G54" s="15">
        <v>7.6952999999999994E-2</v>
      </c>
    </row>
    <row r="55" spans="1:7" x14ac:dyDescent="0.25">
      <c r="A55" s="12" t="s">
        <v>391</v>
      </c>
      <c r="B55" s="30" t="s">
        <v>392</v>
      </c>
      <c r="C55" s="30" t="s">
        <v>217</v>
      </c>
      <c r="D55" s="13">
        <v>5000000</v>
      </c>
      <c r="E55" s="14">
        <v>5127.8900000000003</v>
      </c>
      <c r="F55" s="15">
        <v>2.8E-3</v>
      </c>
      <c r="G55" s="15">
        <v>7.6869999999999994E-2</v>
      </c>
    </row>
    <row r="56" spans="1:7" x14ac:dyDescent="0.25">
      <c r="A56" s="12" t="s">
        <v>393</v>
      </c>
      <c r="B56" s="30" t="s">
        <v>394</v>
      </c>
      <c r="C56" s="30" t="s">
        <v>214</v>
      </c>
      <c r="D56" s="13">
        <v>5100000</v>
      </c>
      <c r="E56" s="14">
        <v>4985.93</v>
      </c>
      <c r="F56" s="15">
        <v>2.7000000000000001E-3</v>
      </c>
      <c r="G56" s="15">
        <v>7.6048000000000004E-2</v>
      </c>
    </row>
    <row r="57" spans="1:7" x14ac:dyDescent="0.25">
      <c r="A57" s="12" t="s">
        <v>395</v>
      </c>
      <c r="B57" s="30" t="s">
        <v>396</v>
      </c>
      <c r="C57" s="30" t="s">
        <v>228</v>
      </c>
      <c r="D57" s="13">
        <v>5000000</v>
      </c>
      <c r="E57" s="14">
        <v>4892.0600000000004</v>
      </c>
      <c r="F57" s="15">
        <v>2.7000000000000001E-3</v>
      </c>
      <c r="G57" s="15">
        <v>7.6950000000000005E-2</v>
      </c>
    </row>
    <row r="58" spans="1:7" x14ac:dyDescent="0.25">
      <c r="A58" s="12" t="s">
        <v>397</v>
      </c>
      <c r="B58" s="30" t="s">
        <v>398</v>
      </c>
      <c r="C58" s="30" t="s">
        <v>217</v>
      </c>
      <c r="D58" s="13">
        <v>4000000</v>
      </c>
      <c r="E58" s="14">
        <v>4130.3999999999996</v>
      </c>
      <c r="F58" s="15">
        <v>2.3E-3</v>
      </c>
      <c r="G58" s="15">
        <v>7.6156000000000001E-2</v>
      </c>
    </row>
    <row r="59" spans="1:7" x14ac:dyDescent="0.25">
      <c r="A59" s="12" t="s">
        <v>399</v>
      </c>
      <c r="B59" s="30" t="s">
        <v>400</v>
      </c>
      <c r="C59" s="30" t="s">
        <v>228</v>
      </c>
      <c r="D59" s="13">
        <v>3800000</v>
      </c>
      <c r="E59" s="14">
        <v>3759.71</v>
      </c>
      <c r="F59" s="15">
        <v>2.0999999999999999E-3</v>
      </c>
      <c r="G59" s="15">
        <v>7.6048000000000004E-2</v>
      </c>
    </row>
    <row r="60" spans="1:7" x14ac:dyDescent="0.25">
      <c r="A60" s="12" t="s">
        <v>401</v>
      </c>
      <c r="B60" s="30" t="s">
        <v>402</v>
      </c>
      <c r="C60" s="30" t="s">
        <v>217</v>
      </c>
      <c r="D60" s="13">
        <v>3000000</v>
      </c>
      <c r="E60" s="14">
        <v>3073.11</v>
      </c>
      <c r="F60" s="15">
        <v>1.6999999999999999E-3</v>
      </c>
      <c r="G60" s="15">
        <v>7.6248999999999997E-2</v>
      </c>
    </row>
    <row r="61" spans="1:7" x14ac:dyDescent="0.25">
      <c r="A61" s="12" t="s">
        <v>403</v>
      </c>
      <c r="B61" s="30" t="s">
        <v>404</v>
      </c>
      <c r="C61" s="30" t="s">
        <v>217</v>
      </c>
      <c r="D61" s="13">
        <v>3000000</v>
      </c>
      <c r="E61" s="14">
        <v>3072.99</v>
      </c>
      <c r="F61" s="15">
        <v>1.6999999999999999E-3</v>
      </c>
      <c r="G61" s="15">
        <v>7.6307E-2</v>
      </c>
    </row>
    <row r="62" spans="1:7" x14ac:dyDescent="0.25">
      <c r="A62" s="12" t="s">
        <v>405</v>
      </c>
      <c r="B62" s="30" t="s">
        <v>406</v>
      </c>
      <c r="C62" s="30" t="s">
        <v>217</v>
      </c>
      <c r="D62" s="13">
        <v>2500000</v>
      </c>
      <c r="E62" s="14">
        <v>2684.03</v>
      </c>
      <c r="F62" s="15">
        <v>1.5E-3</v>
      </c>
      <c r="G62" s="15">
        <v>7.6157000000000002E-2</v>
      </c>
    </row>
    <row r="63" spans="1:7" x14ac:dyDescent="0.25">
      <c r="A63" s="12" t="s">
        <v>407</v>
      </c>
      <c r="B63" s="30" t="s">
        <v>408</v>
      </c>
      <c r="C63" s="30" t="s">
        <v>217</v>
      </c>
      <c r="D63" s="13">
        <v>2500000</v>
      </c>
      <c r="E63" s="14">
        <v>2600.5</v>
      </c>
      <c r="F63" s="15">
        <v>1.4E-3</v>
      </c>
      <c r="G63" s="15">
        <v>7.5600000000000001E-2</v>
      </c>
    </row>
    <row r="64" spans="1:7" x14ac:dyDescent="0.25">
      <c r="A64" s="12" t="s">
        <v>409</v>
      </c>
      <c r="B64" s="30" t="s">
        <v>410</v>
      </c>
      <c r="C64" s="30" t="s">
        <v>217</v>
      </c>
      <c r="D64" s="13">
        <v>2500000</v>
      </c>
      <c r="E64" s="14">
        <v>2599.8000000000002</v>
      </c>
      <c r="F64" s="15">
        <v>1.4E-3</v>
      </c>
      <c r="G64" s="15">
        <v>7.6704999999999995E-2</v>
      </c>
    </row>
    <row r="65" spans="1:7" x14ac:dyDescent="0.25">
      <c r="A65" s="12" t="s">
        <v>411</v>
      </c>
      <c r="B65" s="30" t="s">
        <v>412</v>
      </c>
      <c r="C65" s="30" t="s">
        <v>217</v>
      </c>
      <c r="D65" s="13">
        <v>2500000</v>
      </c>
      <c r="E65" s="14">
        <v>2581.21</v>
      </c>
      <c r="F65" s="15">
        <v>1.4E-3</v>
      </c>
      <c r="G65" s="15">
        <v>7.5978000000000004E-2</v>
      </c>
    </row>
    <row r="66" spans="1:7" x14ac:dyDescent="0.25">
      <c r="A66" s="12" t="s">
        <v>413</v>
      </c>
      <c r="B66" s="30" t="s">
        <v>414</v>
      </c>
      <c r="C66" s="30" t="s">
        <v>217</v>
      </c>
      <c r="D66" s="13">
        <v>2000000</v>
      </c>
      <c r="E66" s="14">
        <v>2032.95</v>
      </c>
      <c r="F66" s="15">
        <v>1.1000000000000001E-3</v>
      </c>
      <c r="G66" s="15">
        <v>7.5600000000000001E-2</v>
      </c>
    </row>
    <row r="67" spans="1:7" x14ac:dyDescent="0.25">
      <c r="A67" s="12" t="s">
        <v>415</v>
      </c>
      <c r="B67" s="30" t="s">
        <v>416</v>
      </c>
      <c r="C67" s="30" t="s">
        <v>217</v>
      </c>
      <c r="D67" s="13">
        <v>1500000</v>
      </c>
      <c r="E67" s="14">
        <v>1539.69</v>
      </c>
      <c r="F67" s="15">
        <v>8.0000000000000004E-4</v>
      </c>
      <c r="G67" s="15">
        <v>7.6305999999999999E-2</v>
      </c>
    </row>
    <row r="68" spans="1:7" x14ac:dyDescent="0.25">
      <c r="A68" s="12" t="s">
        <v>417</v>
      </c>
      <c r="B68" s="30" t="s">
        <v>418</v>
      </c>
      <c r="C68" s="30" t="s">
        <v>323</v>
      </c>
      <c r="D68" s="13">
        <v>1500000</v>
      </c>
      <c r="E68" s="14">
        <v>1481.45</v>
      </c>
      <c r="F68" s="15">
        <v>8.0000000000000004E-4</v>
      </c>
      <c r="G68" s="15">
        <v>7.6799999999999993E-2</v>
      </c>
    </row>
    <row r="69" spans="1:7" x14ac:dyDescent="0.25">
      <c r="A69" s="12" t="s">
        <v>419</v>
      </c>
      <c r="B69" s="30" t="s">
        <v>420</v>
      </c>
      <c r="C69" s="30" t="s">
        <v>217</v>
      </c>
      <c r="D69" s="13">
        <v>1000000</v>
      </c>
      <c r="E69" s="14">
        <v>1070.44</v>
      </c>
      <c r="F69" s="15">
        <v>5.9999999999999995E-4</v>
      </c>
      <c r="G69" s="15">
        <v>7.5976000000000002E-2</v>
      </c>
    </row>
    <row r="70" spans="1:7" x14ac:dyDescent="0.25">
      <c r="A70" s="12" t="s">
        <v>421</v>
      </c>
      <c r="B70" s="30" t="s">
        <v>422</v>
      </c>
      <c r="C70" s="30" t="s">
        <v>217</v>
      </c>
      <c r="D70" s="13">
        <v>1000000</v>
      </c>
      <c r="E70" s="14">
        <v>1057.24</v>
      </c>
      <c r="F70" s="15">
        <v>5.9999999999999995E-4</v>
      </c>
      <c r="G70" s="15">
        <v>7.5899999999999995E-2</v>
      </c>
    </row>
    <row r="71" spans="1:7" x14ac:dyDescent="0.25">
      <c r="A71" s="12" t="s">
        <v>423</v>
      </c>
      <c r="B71" s="30" t="s">
        <v>424</v>
      </c>
      <c r="C71" s="30" t="s">
        <v>217</v>
      </c>
      <c r="D71" s="13">
        <v>1000000</v>
      </c>
      <c r="E71" s="14">
        <v>987.42</v>
      </c>
      <c r="F71" s="15">
        <v>5.0000000000000001E-4</v>
      </c>
      <c r="G71" s="15">
        <v>7.6156000000000001E-2</v>
      </c>
    </row>
    <row r="72" spans="1:7" x14ac:dyDescent="0.25">
      <c r="A72" s="12" t="s">
        <v>425</v>
      </c>
      <c r="B72" s="30" t="s">
        <v>426</v>
      </c>
      <c r="C72" s="30" t="s">
        <v>228</v>
      </c>
      <c r="D72" s="13">
        <v>1000000</v>
      </c>
      <c r="E72" s="14">
        <v>986</v>
      </c>
      <c r="F72" s="15">
        <v>5.0000000000000001E-4</v>
      </c>
      <c r="G72" s="15">
        <v>7.6599E-2</v>
      </c>
    </row>
    <row r="73" spans="1:7" x14ac:dyDescent="0.25">
      <c r="A73" s="12" t="s">
        <v>427</v>
      </c>
      <c r="B73" s="30" t="s">
        <v>428</v>
      </c>
      <c r="C73" s="30" t="s">
        <v>217</v>
      </c>
      <c r="D73" s="13">
        <v>500000</v>
      </c>
      <c r="E73" s="14">
        <v>529.79</v>
      </c>
      <c r="F73" s="15">
        <v>2.9999999999999997E-4</v>
      </c>
      <c r="G73" s="15">
        <v>7.5587000000000001E-2</v>
      </c>
    </row>
    <row r="74" spans="1:7" x14ac:dyDescent="0.25">
      <c r="A74" s="12" t="s">
        <v>429</v>
      </c>
      <c r="B74" s="30" t="s">
        <v>430</v>
      </c>
      <c r="C74" s="30" t="s">
        <v>217</v>
      </c>
      <c r="D74" s="13">
        <v>500000</v>
      </c>
      <c r="E74" s="14">
        <v>519.16</v>
      </c>
      <c r="F74" s="15">
        <v>2.9999999999999997E-4</v>
      </c>
      <c r="G74" s="15">
        <v>7.6305999999999999E-2</v>
      </c>
    </row>
    <row r="75" spans="1:7" x14ac:dyDescent="0.25">
      <c r="A75" s="12" t="s">
        <v>431</v>
      </c>
      <c r="B75" s="30" t="s">
        <v>432</v>
      </c>
      <c r="C75" s="30" t="s">
        <v>217</v>
      </c>
      <c r="D75" s="13">
        <v>500000</v>
      </c>
      <c r="E75" s="14">
        <v>510.5</v>
      </c>
      <c r="F75" s="15">
        <v>2.9999999999999997E-4</v>
      </c>
      <c r="G75" s="15">
        <v>7.6157000000000002E-2</v>
      </c>
    </row>
    <row r="76" spans="1:7" x14ac:dyDescent="0.25">
      <c r="A76" s="12" t="s">
        <v>433</v>
      </c>
      <c r="B76" s="30" t="s">
        <v>434</v>
      </c>
      <c r="C76" s="30" t="s">
        <v>323</v>
      </c>
      <c r="D76" s="13">
        <v>500000</v>
      </c>
      <c r="E76" s="14">
        <v>504.28</v>
      </c>
      <c r="F76" s="15">
        <v>2.9999999999999997E-4</v>
      </c>
      <c r="G76" s="15">
        <v>7.5850000000000001E-2</v>
      </c>
    </row>
    <row r="77" spans="1:7" x14ac:dyDescent="0.25">
      <c r="A77" s="12" t="s">
        <v>435</v>
      </c>
      <c r="B77" s="30" t="s">
        <v>436</v>
      </c>
      <c r="C77" s="30" t="s">
        <v>217</v>
      </c>
      <c r="D77" s="13">
        <v>400000</v>
      </c>
      <c r="E77" s="14">
        <v>422.21</v>
      </c>
      <c r="F77" s="15">
        <v>2.0000000000000001E-4</v>
      </c>
      <c r="G77" s="15">
        <v>7.5899999999999995E-2</v>
      </c>
    </row>
    <row r="78" spans="1:7" x14ac:dyDescent="0.25">
      <c r="A78" s="16" t="s">
        <v>124</v>
      </c>
      <c r="B78" s="31"/>
      <c r="C78" s="31"/>
      <c r="D78" s="17"/>
      <c r="E78" s="18">
        <v>1554653.07</v>
      </c>
      <c r="F78" s="19">
        <v>0.85029999999999994</v>
      </c>
      <c r="G78" s="20"/>
    </row>
    <row r="79" spans="1:7" x14ac:dyDescent="0.25">
      <c r="A79" s="12"/>
      <c r="B79" s="30"/>
      <c r="C79" s="30"/>
      <c r="D79" s="13"/>
      <c r="E79" s="14"/>
      <c r="F79" s="15"/>
      <c r="G79" s="15"/>
    </row>
    <row r="80" spans="1:7" x14ac:dyDescent="0.25">
      <c r="A80" s="16" t="s">
        <v>437</v>
      </c>
      <c r="B80" s="30"/>
      <c r="C80" s="30"/>
      <c r="D80" s="13"/>
      <c r="E80" s="14"/>
      <c r="F80" s="15"/>
      <c r="G80" s="15"/>
    </row>
    <row r="81" spans="1:7" x14ac:dyDescent="0.25">
      <c r="A81" s="12" t="s">
        <v>438</v>
      </c>
      <c r="B81" s="30" t="s">
        <v>439</v>
      </c>
      <c r="C81" s="30" t="s">
        <v>123</v>
      </c>
      <c r="D81" s="13">
        <v>198500000</v>
      </c>
      <c r="E81" s="14">
        <v>198659.4</v>
      </c>
      <c r="F81" s="15">
        <v>0.1086</v>
      </c>
      <c r="G81" s="15">
        <v>7.2030381320999995E-2</v>
      </c>
    </row>
    <row r="82" spans="1:7" x14ac:dyDescent="0.25">
      <c r="A82" s="12" t="s">
        <v>440</v>
      </c>
      <c r="B82" s="30" t="s">
        <v>441</v>
      </c>
      <c r="C82" s="30" t="s">
        <v>123</v>
      </c>
      <c r="D82" s="13">
        <v>16000000</v>
      </c>
      <c r="E82" s="14">
        <v>15752.75</v>
      </c>
      <c r="F82" s="15">
        <v>8.6E-3</v>
      </c>
      <c r="G82" s="15">
        <v>7.2396940356E-2</v>
      </c>
    </row>
    <row r="83" spans="1:7" x14ac:dyDescent="0.25">
      <c r="A83" s="16" t="s">
        <v>124</v>
      </c>
      <c r="B83" s="31"/>
      <c r="C83" s="31"/>
      <c r="D83" s="17"/>
      <c r="E83" s="18">
        <v>214412.15</v>
      </c>
      <c r="F83" s="19">
        <v>0.1172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16" t="s">
        <v>291</v>
      </c>
      <c r="B85" s="30"/>
      <c r="C85" s="30"/>
      <c r="D85" s="13"/>
      <c r="E85" s="14"/>
      <c r="F85" s="15"/>
      <c r="G85" s="15"/>
    </row>
    <row r="86" spans="1:7" x14ac:dyDescent="0.25">
      <c r="A86" s="16" t="s">
        <v>124</v>
      </c>
      <c r="B86" s="30"/>
      <c r="C86" s="30"/>
      <c r="D86" s="13"/>
      <c r="E86" s="35" t="s">
        <v>118</v>
      </c>
      <c r="F86" s="36" t="s">
        <v>118</v>
      </c>
      <c r="G86" s="15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6" t="s">
        <v>292</v>
      </c>
      <c r="B88" s="30"/>
      <c r="C88" s="30"/>
      <c r="D88" s="13"/>
      <c r="E88" s="14"/>
      <c r="F88" s="15"/>
      <c r="G88" s="15"/>
    </row>
    <row r="89" spans="1:7" x14ac:dyDescent="0.25">
      <c r="A89" s="16" t="s">
        <v>124</v>
      </c>
      <c r="B89" s="30"/>
      <c r="C89" s="30"/>
      <c r="D89" s="13"/>
      <c r="E89" s="35" t="s">
        <v>118</v>
      </c>
      <c r="F89" s="36" t="s">
        <v>118</v>
      </c>
      <c r="G89" s="15"/>
    </row>
    <row r="90" spans="1:7" x14ac:dyDescent="0.25">
      <c r="A90" s="12"/>
      <c r="B90" s="30"/>
      <c r="C90" s="30"/>
      <c r="D90" s="13"/>
      <c r="E90" s="14"/>
      <c r="F90" s="15"/>
      <c r="G90" s="15"/>
    </row>
    <row r="91" spans="1:7" x14ac:dyDescent="0.25">
      <c r="A91" s="21" t="s">
        <v>157</v>
      </c>
      <c r="B91" s="32"/>
      <c r="C91" s="32"/>
      <c r="D91" s="22"/>
      <c r="E91" s="18">
        <v>1769065.22</v>
      </c>
      <c r="F91" s="19">
        <v>0.96750000000000003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6" t="s">
        <v>161</v>
      </c>
      <c r="B94" s="30"/>
      <c r="C94" s="30"/>
      <c r="D94" s="13"/>
      <c r="E94" s="14"/>
      <c r="F94" s="15"/>
      <c r="G94" s="15"/>
    </row>
    <row r="95" spans="1:7" x14ac:dyDescent="0.25">
      <c r="A95" s="12" t="s">
        <v>162</v>
      </c>
      <c r="B95" s="30"/>
      <c r="C95" s="30"/>
      <c r="D95" s="13"/>
      <c r="E95" s="14">
        <v>23536.69</v>
      </c>
      <c r="F95" s="15">
        <v>1.29E-2</v>
      </c>
      <c r="G95" s="15">
        <v>6.6865999999999995E-2</v>
      </c>
    </row>
    <row r="96" spans="1:7" x14ac:dyDescent="0.25">
      <c r="A96" s="16" t="s">
        <v>124</v>
      </c>
      <c r="B96" s="31"/>
      <c r="C96" s="31"/>
      <c r="D96" s="17"/>
      <c r="E96" s="18">
        <v>23536.69</v>
      </c>
      <c r="F96" s="19">
        <v>1.29E-2</v>
      </c>
      <c r="G96" s="20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21" t="s">
        <v>157</v>
      </c>
      <c r="B98" s="32"/>
      <c r="C98" s="32"/>
      <c r="D98" s="22"/>
      <c r="E98" s="18">
        <v>23536.69</v>
      </c>
      <c r="F98" s="19">
        <v>1.29E-2</v>
      </c>
      <c r="G98" s="20"/>
    </row>
    <row r="99" spans="1:7" x14ac:dyDescent="0.25">
      <c r="A99" s="12" t="s">
        <v>163</v>
      </c>
      <c r="B99" s="30"/>
      <c r="C99" s="30"/>
      <c r="D99" s="13"/>
      <c r="E99" s="14">
        <v>57647.5794733</v>
      </c>
      <c r="F99" s="15">
        <v>3.1526999999999999E-2</v>
      </c>
      <c r="G99" s="15"/>
    </row>
    <row r="100" spans="1:7" x14ac:dyDescent="0.25">
      <c r="A100" s="12" t="s">
        <v>164</v>
      </c>
      <c r="B100" s="30"/>
      <c r="C100" s="30"/>
      <c r="D100" s="13"/>
      <c r="E100" s="23">
        <v>-21777.1494733</v>
      </c>
      <c r="F100" s="24">
        <v>-1.1927E-2</v>
      </c>
      <c r="G100" s="15">
        <v>6.6865999999999995E-2</v>
      </c>
    </row>
    <row r="101" spans="1:7" x14ac:dyDescent="0.25">
      <c r="A101" s="25" t="s">
        <v>165</v>
      </c>
      <c r="B101" s="33"/>
      <c r="C101" s="33"/>
      <c r="D101" s="26"/>
      <c r="E101" s="27">
        <v>1828472.34</v>
      </c>
      <c r="F101" s="28">
        <v>1</v>
      </c>
      <c r="G101" s="28"/>
    </row>
    <row r="103" spans="1:7" x14ac:dyDescent="0.25">
      <c r="A103" s="1" t="s">
        <v>167</v>
      </c>
    </row>
    <row r="106" spans="1:7" x14ac:dyDescent="0.25">
      <c r="A106" s="1" t="s">
        <v>168</v>
      </c>
    </row>
    <row r="107" spans="1:7" x14ac:dyDescent="0.25">
      <c r="A107" s="47" t="s">
        <v>169</v>
      </c>
      <c r="B107" s="34" t="s">
        <v>118</v>
      </c>
    </row>
    <row r="108" spans="1:7" x14ac:dyDescent="0.25">
      <c r="A108" t="s">
        <v>170</v>
      </c>
    </row>
    <row r="109" spans="1:7" x14ac:dyDescent="0.25">
      <c r="A109" t="s">
        <v>295</v>
      </c>
      <c r="B109" t="s">
        <v>172</v>
      </c>
      <c r="C109" t="s">
        <v>172</v>
      </c>
    </row>
    <row r="110" spans="1:7" x14ac:dyDescent="0.25">
      <c r="B110" s="48">
        <v>45289</v>
      </c>
      <c r="C110" s="48">
        <v>45322</v>
      </c>
    </row>
    <row r="111" spans="1:7" x14ac:dyDescent="0.25">
      <c r="A111" t="s">
        <v>296</v>
      </c>
      <c r="B111">
        <v>1320.8631</v>
      </c>
      <c r="C111">
        <v>1330.6249</v>
      </c>
      <c r="E111" s="2"/>
    </row>
    <row r="112" spans="1:7" x14ac:dyDescent="0.25">
      <c r="E112" s="2"/>
    </row>
    <row r="113" spans="1:2" x14ac:dyDescent="0.25">
      <c r="A113" t="s">
        <v>187</v>
      </c>
      <c r="B113" s="34" t="s">
        <v>118</v>
      </c>
    </row>
    <row r="114" spans="1:2" x14ac:dyDescent="0.25">
      <c r="A114" t="s">
        <v>188</v>
      </c>
      <c r="B114" s="34" t="s">
        <v>118</v>
      </c>
    </row>
    <row r="115" spans="1:2" ht="30" customHeight="1" x14ac:dyDescent="0.25">
      <c r="A115" s="47" t="s">
        <v>189</v>
      </c>
      <c r="B115" s="34" t="s">
        <v>118</v>
      </c>
    </row>
    <row r="116" spans="1:2" ht="30" customHeight="1" x14ac:dyDescent="0.25">
      <c r="A116" s="47" t="s">
        <v>190</v>
      </c>
      <c r="B116" s="34" t="s">
        <v>118</v>
      </c>
    </row>
    <row r="117" spans="1:2" x14ac:dyDescent="0.25">
      <c r="A117" t="s">
        <v>191</v>
      </c>
      <c r="B117" s="49">
        <f>+B131</f>
        <v>5.7831108467023897</v>
      </c>
    </row>
    <row r="118" spans="1:2" ht="45" customHeight="1" x14ac:dyDescent="0.25">
      <c r="A118" s="47" t="s">
        <v>192</v>
      </c>
      <c r="B118" s="34" t="s">
        <v>118</v>
      </c>
    </row>
    <row r="119" spans="1:2" ht="30" customHeight="1" x14ac:dyDescent="0.25">
      <c r="A119" s="47" t="s">
        <v>193</v>
      </c>
      <c r="B119" s="34" t="s">
        <v>118</v>
      </c>
    </row>
    <row r="120" spans="1:2" ht="30" customHeight="1" x14ac:dyDescent="0.25">
      <c r="A120" s="47" t="s">
        <v>194</v>
      </c>
      <c r="B120" s="49">
        <v>675073.30832920002</v>
      </c>
    </row>
    <row r="121" spans="1:2" x14ac:dyDescent="0.25">
      <c r="A121" t="s">
        <v>195</v>
      </c>
      <c r="B121" s="34" t="s">
        <v>118</v>
      </c>
    </row>
    <row r="122" spans="1:2" x14ac:dyDescent="0.25">
      <c r="A122" t="s">
        <v>196</v>
      </c>
      <c r="B122" s="34" t="s">
        <v>118</v>
      </c>
    </row>
    <row r="124" spans="1:2" x14ac:dyDescent="0.25">
      <c r="A124" t="s">
        <v>197</v>
      </c>
    </row>
    <row r="125" spans="1:2" ht="30" customHeight="1" x14ac:dyDescent="0.25">
      <c r="A125" s="55" t="s">
        <v>198</v>
      </c>
      <c r="B125" s="56" t="s">
        <v>442</v>
      </c>
    </row>
    <row r="126" spans="1:2" x14ac:dyDescent="0.25">
      <c r="A126" s="55" t="s">
        <v>200</v>
      </c>
      <c r="B126" s="56" t="s">
        <v>298</v>
      </c>
    </row>
    <row r="127" spans="1:2" x14ac:dyDescent="0.25">
      <c r="A127" s="55"/>
      <c r="B127" s="55"/>
    </row>
    <row r="128" spans="1:2" x14ac:dyDescent="0.25">
      <c r="A128" s="55" t="s">
        <v>202</v>
      </c>
      <c r="B128" s="57">
        <v>7.5802071056708566</v>
      </c>
    </row>
    <row r="129" spans="1:4" x14ac:dyDescent="0.25">
      <c r="A129" s="55"/>
      <c r="B129" s="55"/>
    </row>
    <row r="130" spans="1:4" x14ac:dyDescent="0.25">
      <c r="A130" s="55" t="s">
        <v>203</v>
      </c>
      <c r="B130" s="58">
        <v>4.7186000000000003</v>
      </c>
    </row>
    <row r="131" spans="1:4" x14ac:dyDescent="0.25">
      <c r="A131" s="55" t="s">
        <v>204</v>
      </c>
      <c r="B131" s="58">
        <v>5.7831108467023897</v>
      </c>
    </row>
    <row r="132" spans="1:4" x14ac:dyDescent="0.25">
      <c r="A132" s="55"/>
      <c r="B132" s="55"/>
    </row>
    <row r="133" spans="1:4" x14ac:dyDescent="0.25">
      <c r="A133" s="55" t="s">
        <v>205</v>
      </c>
      <c r="B133" s="59">
        <v>45322</v>
      </c>
    </row>
    <row r="135" spans="1:4" ht="69.95" customHeight="1" x14ac:dyDescent="0.25">
      <c r="A135" s="76" t="s">
        <v>206</v>
      </c>
      <c r="B135" s="76" t="s">
        <v>207</v>
      </c>
      <c r="C135" s="76" t="s">
        <v>5</v>
      </c>
      <c r="D135" s="76" t="s">
        <v>6</v>
      </c>
    </row>
    <row r="136" spans="1:4" ht="69.95" customHeight="1" x14ac:dyDescent="0.25">
      <c r="A136" s="76" t="s">
        <v>442</v>
      </c>
      <c r="B136" s="76"/>
      <c r="C136" s="76" t="s">
        <v>14</v>
      </c>
      <c r="D13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73"/>
  <sheetViews>
    <sheetView showGridLines="0" workbookViewId="0">
      <pane ySplit="4" topLeftCell="A5" activePane="bottomLeft" state="frozen"/>
      <selection activeCell="B191" sqref="B191"/>
      <selection pane="bottomLeft" activeCell="B5" sqref="B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2306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2307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1386</v>
      </c>
      <c r="B8" s="30" t="s">
        <v>1387</v>
      </c>
      <c r="C8" s="30" t="s">
        <v>1161</v>
      </c>
      <c r="D8" s="13">
        <v>479286</v>
      </c>
      <c r="E8" s="14">
        <v>4927.78</v>
      </c>
      <c r="F8" s="15">
        <v>3.8899999999999997E-2</v>
      </c>
      <c r="G8" s="15"/>
    </row>
    <row r="9" spans="1:8" x14ac:dyDescent="0.25">
      <c r="A9" s="12" t="s">
        <v>1242</v>
      </c>
      <c r="B9" s="30" t="s">
        <v>1243</v>
      </c>
      <c r="C9" s="30" t="s">
        <v>1244</v>
      </c>
      <c r="D9" s="13">
        <v>839944</v>
      </c>
      <c r="E9" s="14">
        <v>3708.77</v>
      </c>
      <c r="F9" s="15">
        <v>2.93E-2</v>
      </c>
      <c r="G9" s="15"/>
    </row>
    <row r="10" spans="1:8" x14ac:dyDescent="0.25">
      <c r="A10" s="12" t="s">
        <v>1159</v>
      </c>
      <c r="B10" s="30" t="s">
        <v>1160</v>
      </c>
      <c r="C10" s="30" t="s">
        <v>1161</v>
      </c>
      <c r="D10" s="13">
        <v>250745</v>
      </c>
      <c r="E10" s="14">
        <v>3667.27</v>
      </c>
      <c r="F10" s="15">
        <v>2.9000000000000001E-2</v>
      </c>
      <c r="G10" s="15"/>
    </row>
    <row r="11" spans="1:8" x14ac:dyDescent="0.25">
      <c r="A11" s="12" t="s">
        <v>1181</v>
      </c>
      <c r="B11" s="30" t="s">
        <v>1182</v>
      </c>
      <c r="C11" s="30" t="s">
        <v>1183</v>
      </c>
      <c r="D11" s="13">
        <v>122750</v>
      </c>
      <c r="E11" s="14">
        <v>3502.36</v>
      </c>
      <c r="F11" s="15">
        <v>2.7699999999999999E-2</v>
      </c>
      <c r="G11" s="15"/>
    </row>
    <row r="12" spans="1:8" x14ac:dyDescent="0.25">
      <c r="A12" s="12" t="s">
        <v>1400</v>
      </c>
      <c r="B12" s="30" t="s">
        <v>1401</v>
      </c>
      <c r="C12" s="30" t="s">
        <v>1402</v>
      </c>
      <c r="D12" s="13">
        <v>98194</v>
      </c>
      <c r="E12" s="14">
        <v>3416.91</v>
      </c>
      <c r="F12" s="15">
        <v>2.7E-2</v>
      </c>
      <c r="G12" s="15"/>
    </row>
    <row r="13" spans="1:8" x14ac:dyDescent="0.25">
      <c r="A13" s="12" t="s">
        <v>1458</v>
      </c>
      <c r="B13" s="30" t="s">
        <v>1459</v>
      </c>
      <c r="C13" s="30" t="s">
        <v>1186</v>
      </c>
      <c r="D13" s="13">
        <v>265565</v>
      </c>
      <c r="E13" s="14">
        <v>3108.97</v>
      </c>
      <c r="F13" s="15">
        <v>2.46E-2</v>
      </c>
      <c r="G13" s="15"/>
    </row>
    <row r="14" spans="1:8" x14ac:dyDescent="0.25">
      <c r="A14" s="12" t="s">
        <v>1211</v>
      </c>
      <c r="B14" s="30" t="s">
        <v>1212</v>
      </c>
      <c r="C14" s="30" t="s">
        <v>1213</v>
      </c>
      <c r="D14" s="13">
        <v>850614</v>
      </c>
      <c r="E14" s="14">
        <v>2700.7</v>
      </c>
      <c r="F14" s="15">
        <v>2.1299999999999999E-2</v>
      </c>
      <c r="G14" s="15"/>
    </row>
    <row r="15" spans="1:8" x14ac:dyDescent="0.25">
      <c r="A15" s="12" t="s">
        <v>1454</v>
      </c>
      <c r="B15" s="30" t="s">
        <v>1455</v>
      </c>
      <c r="C15" s="30" t="s">
        <v>1196</v>
      </c>
      <c r="D15" s="13">
        <v>168004</v>
      </c>
      <c r="E15" s="14">
        <v>2647.74</v>
      </c>
      <c r="F15" s="15">
        <v>2.0899999999999998E-2</v>
      </c>
      <c r="G15" s="15"/>
    </row>
    <row r="16" spans="1:8" x14ac:dyDescent="0.25">
      <c r="A16" s="12" t="s">
        <v>1519</v>
      </c>
      <c r="B16" s="30" t="s">
        <v>1520</v>
      </c>
      <c r="C16" s="30" t="s">
        <v>1227</v>
      </c>
      <c r="D16" s="13">
        <v>177751</v>
      </c>
      <c r="E16" s="14">
        <v>2521.31</v>
      </c>
      <c r="F16" s="15">
        <v>1.9900000000000001E-2</v>
      </c>
      <c r="G16" s="15"/>
    </row>
    <row r="17" spans="1:7" x14ac:dyDescent="0.25">
      <c r="A17" s="12" t="s">
        <v>1456</v>
      </c>
      <c r="B17" s="30" t="s">
        <v>1457</v>
      </c>
      <c r="C17" s="30" t="s">
        <v>1196</v>
      </c>
      <c r="D17" s="13">
        <v>148000</v>
      </c>
      <c r="E17" s="14">
        <v>2458.13</v>
      </c>
      <c r="F17" s="15">
        <v>1.9400000000000001E-2</v>
      </c>
      <c r="G17" s="15"/>
    </row>
    <row r="18" spans="1:7" x14ac:dyDescent="0.25">
      <c r="A18" s="12" t="s">
        <v>1187</v>
      </c>
      <c r="B18" s="30" t="s">
        <v>1188</v>
      </c>
      <c r="C18" s="30" t="s">
        <v>1161</v>
      </c>
      <c r="D18" s="13">
        <v>343442</v>
      </c>
      <c r="E18" s="14">
        <v>2199.75</v>
      </c>
      <c r="F18" s="15">
        <v>1.7399999999999999E-2</v>
      </c>
      <c r="G18" s="15"/>
    </row>
    <row r="19" spans="1:7" x14ac:dyDescent="0.25">
      <c r="A19" s="12" t="s">
        <v>1358</v>
      </c>
      <c r="B19" s="30" t="s">
        <v>1359</v>
      </c>
      <c r="C19" s="30" t="s">
        <v>1161</v>
      </c>
      <c r="D19" s="13">
        <v>205056</v>
      </c>
      <c r="E19" s="14">
        <v>2189.4899999999998</v>
      </c>
      <c r="F19" s="15">
        <v>1.7299999999999999E-2</v>
      </c>
      <c r="G19" s="15"/>
    </row>
    <row r="20" spans="1:7" x14ac:dyDescent="0.25">
      <c r="A20" s="12" t="s">
        <v>1297</v>
      </c>
      <c r="B20" s="30" t="s">
        <v>1298</v>
      </c>
      <c r="C20" s="30" t="s">
        <v>1230</v>
      </c>
      <c r="D20" s="13">
        <v>225985</v>
      </c>
      <c r="E20" s="14">
        <v>1998.16</v>
      </c>
      <c r="F20" s="15">
        <v>1.5800000000000002E-2</v>
      </c>
      <c r="G20" s="15"/>
    </row>
    <row r="21" spans="1:7" x14ac:dyDescent="0.25">
      <c r="A21" s="12" t="s">
        <v>1248</v>
      </c>
      <c r="B21" s="30" t="s">
        <v>1249</v>
      </c>
      <c r="C21" s="30" t="s">
        <v>1230</v>
      </c>
      <c r="D21" s="13">
        <v>18071</v>
      </c>
      <c r="E21" s="14">
        <v>1840.87</v>
      </c>
      <c r="F21" s="15">
        <v>1.4500000000000001E-2</v>
      </c>
      <c r="G21" s="15"/>
    </row>
    <row r="22" spans="1:7" x14ac:dyDescent="0.25">
      <c r="A22" s="12" t="s">
        <v>1231</v>
      </c>
      <c r="B22" s="30" t="s">
        <v>1232</v>
      </c>
      <c r="C22" s="30" t="s">
        <v>1183</v>
      </c>
      <c r="D22" s="13">
        <v>264281</v>
      </c>
      <c r="E22" s="14">
        <v>1327.62</v>
      </c>
      <c r="F22" s="15">
        <v>1.0500000000000001E-2</v>
      </c>
      <c r="G22" s="15"/>
    </row>
    <row r="23" spans="1:7" x14ac:dyDescent="0.25">
      <c r="A23" s="12" t="s">
        <v>1214</v>
      </c>
      <c r="B23" s="30" t="s">
        <v>1215</v>
      </c>
      <c r="C23" s="30" t="s">
        <v>1161</v>
      </c>
      <c r="D23" s="13">
        <v>72225</v>
      </c>
      <c r="E23" s="14">
        <v>1318.29</v>
      </c>
      <c r="F23" s="15">
        <v>1.04E-2</v>
      </c>
      <c r="G23" s="15"/>
    </row>
    <row r="24" spans="1:7" x14ac:dyDescent="0.25">
      <c r="A24" s="12" t="s">
        <v>1465</v>
      </c>
      <c r="B24" s="30" t="s">
        <v>1466</v>
      </c>
      <c r="C24" s="30" t="s">
        <v>1263</v>
      </c>
      <c r="D24" s="13">
        <v>50000</v>
      </c>
      <c r="E24" s="14">
        <v>1272.1500000000001</v>
      </c>
      <c r="F24" s="15">
        <v>0.01</v>
      </c>
      <c r="G24" s="15"/>
    </row>
    <row r="25" spans="1:7" x14ac:dyDescent="0.25">
      <c r="A25" s="12" t="s">
        <v>1194</v>
      </c>
      <c r="B25" s="30" t="s">
        <v>1195</v>
      </c>
      <c r="C25" s="30" t="s">
        <v>1196</v>
      </c>
      <c r="D25" s="13">
        <v>31671</v>
      </c>
      <c r="E25" s="14">
        <v>1208.55</v>
      </c>
      <c r="F25" s="15">
        <v>9.4999999999999998E-3</v>
      </c>
      <c r="G25" s="15"/>
    </row>
    <row r="26" spans="1:7" x14ac:dyDescent="0.25">
      <c r="A26" s="12" t="s">
        <v>1376</v>
      </c>
      <c r="B26" s="30" t="s">
        <v>1377</v>
      </c>
      <c r="C26" s="30" t="s">
        <v>1202</v>
      </c>
      <c r="D26" s="13">
        <v>47401</v>
      </c>
      <c r="E26" s="14">
        <v>1169.29</v>
      </c>
      <c r="F26" s="15">
        <v>9.1999999999999998E-3</v>
      </c>
      <c r="G26" s="15"/>
    </row>
    <row r="27" spans="1:7" x14ac:dyDescent="0.25">
      <c r="A27" s="12" t="s">
        <v>1390</v>
      </c>
      <c r="B27" s="30" t="s">
        <v>1391</v>
      </c>
      <c r="C27" s="30" t="s">
        <v>1244</v>
      </c>
      <c r="D27" s="13">
        <v>47084</v>
      </c>
      <c r="E27" s="14">
        <v>1168.4100000000001</v>
      </c>
      <c r="F27" s="15">
        <v>9.1999999999999998E-3</v>
      </c>
      <c r="G27" s="15"/>
    </row>
    <row r="28" spans="1:7" x14ac:dyDescent="0.25">
      <c r="A28" s="12" t="s">
        <v>1352</v>
      </c>
      <c r="B28" s="30" t="s">
        <v>1353</v>
      </c>
      <c r="C28" s="30" t="s">
        <v>1202</v>
      </c>
      <c r="D28" s="13">
        <v>16784</v>
      </c>
      <c r="E28" s="14">
        <v>1151.8699999999999</v>
      </c>
      <c r="F28" s="15">
        <v>9.1000000000000004E-3</v>
      </c>
      <c r="G28" s="15"/>
    </row>
    <row r="29" spans="1:7" x14ac:dyDescent="0.25">
      <c r="A29" s="12" t="s">
        <v>1162</v>
      </c>
      <c r="B29" s="30" t="s">
        <v>1163</v>
      </c>
      <c r="C29" s="30" t="s">
        <v>1164</v>
      </c>
      <c r="D29" s="13">
        <v>426205</v>
      </c>
      <c r="E29" s="14">
        <v>1075.0999999999999</v>
      </c>
      <c r="F29" s="15">
        <v>8.5000000000000006E-3</v>
      </c>
      <c r="G29" s="15"/>
    </row>
    <row r="30" spans="1:7" x14ac:dyDescent="0.25">
      <c r="A30" s="12" t="s">
        <v>2092</v>
      </c>
      <c r="B30" s="30" t="s">
        <v>2093</v>
      </c>
      <c r="C30" s="30" t="s">
        <v>1164</v>
      </c>
      <c r="D30" s="13">
        <v>250255</v>
      </c>
      <c r="E30" s="14">
        <v>1067.3399999999999</v>
      </c>
      <c r="F30" s="15">
        <v>8.3999999999999995E-3</v>
      </c>
      <c r="G30" s="15"/>
    </row>
    <row r="31" spans="1:7" x14ac:dyDescent="0.25">
      <c r="A31" s="12" t="s">
        <v>1346</v>
      </c>
      <c r="B31" s="30" t="s">
        <v>1347</v>
      </c>
      <c r="C31" s="30" t="s">
        <v>1161</v>
      </c>
      <c r="D31" s="13">
        <v>67937</v>
      </c>
      <c r="E31" s="14">
        <v>1042.19</v>
      </c>
      <c r="F31" s="15">
        <v>8.2000000000000007E-3</v>
      </c>
      <c r="G31" s="15"/>
    </row>
    <row r="32" spans="1:7" x14ac:dyDescent="0.25">
      <c r="A32" s="12" t="s">
        <v>1485</v>
      </c>
      <c r="B32" s="30" t="s">
        <v>1486</v>
      </c>
      <c r="C32" s="30" t="s">
        <v>1227</v>
      </c>
      <c r="D32" s="13">
        <v>128035</v>
      </c>
      <c r="E32" s="14">
        <v>974.09</v>
      </c>
      <c r="F32" s="15">
        <v>7.7000000000000002E-3</v>
      </c>
      <c r="G32" s="15"/>
    </row>
    <row r="33" spans="1:7" x14ac:dyDescent="0.25">
      <c r="A33" s="12" t="s">
        <v>1858</v>
      </c>
      <c r="B33" s="30" t="s">
        <v>1859</v>
      </c>
      <c r="C33" s="30" t="s">
        <v>1213</v>
      </c>
      <c r="D33" s="13">
        <v>359098</v>
      </c>
      <c r="E33" s="14">
        <v>931.14</v>
      </c>
      <c r="F33" s="15">
        <v>7.4000000000000003E-3</v>
      </c>
      <c r="G33" s="15"/>
    </row>
    <row r="34" spans="1:7" x14ac:dyDescent="0.25">
      <c r="A34" s="12" t="s">
        <v>1228</v>
      </c>
      <c r="B34" s="30" t="s">
        <v>1229</v>
      </c>
      <c r="C34" s="30" t="s">
        <v>1230</v>
      </c>
      <c r="D34" s="13">
        <v>46049</v>
      </c>
      <c r="E34" s="14">
        <v>921.6</v>
      </c>
      <c r="F34" s="15">
        <v>7.3000000000000001E-3</v>
      </c>
      <c r="G34" s="15"/>
    </row>
    <row r="35" spans="1:7" x14ac:dyDescent="0.25">
      <c r="A35" s="12" t="s">
        <v>1903</v>
      </c>
      <c r="B35" s="30" t="s">
        <v>1904</v>
      </c>
      <c r="C35" s="30" t="s">
        <v>1862</v>
      </c>
      <c r="D35" s="13">
        <v>40167</v>
      </c>
      <c r="E35" s="14">
        <v>920.21</v>
      </c>
      <c r="F35" s="15">
        <v>7.3000000000000001E-3</v>
      </c>
      <c r="G35" s="15"/>
    </row>
    <row r="36" spans="1:7" x14ac:dyDescent="0.25">
      <c r="A36" s="12" t="s">
        <v>1769</v>
      </c>
      <c r="B36" s="30" t="s">
        <v>1770</v>
      </c>
      <c r="C36" s="30" t="s">
        <v>1213</v>
      </c>
      <c r="D36" s="13">
        <v>84031</v>
      </c>
      <c r="E36" s="14">
        <v>873.92</v>
      </c>
      <c r="F36" s="15">
        <v>6.8999999999999999E-3</v>
      </c>
      <c r="G36" s="15"/>
    </row>
    <row r="37" spans="1:7" x14ac:dyDescent="0.25">
      <c r="A37" s="12" t="s">
        <v>1513</v>
      </c>
      <c r="B37" s="30" t="s">
        <v>1514</v>
      </c>
      <c r="C37" s="30" t="s">
        <v>1278</v>
      </c>
      <c r="D37" s="13">
        <v>23259</v>
      </c>
      <c r="E37" s="14">
        <v>860.01</v>
      </c>
      <c r="F37" s="15">
        <v>6.7999999999999996E-3</v>
      </c>
      <c r="G37" s="15"/>
    </row>
    <row r="38" spans="1:7" x14ac:dyDescent="0.25">
      <c r="A38" s="12" t="s">
        <v>1757</v>
      </c>
      <c r="B38" s="30" t="s">
        <v>1758</v>
      </c>
      <c r="C38" s="30" t="s">
        <v>1319</v>
      </c>
      <c r="D38" s="13">
        <v>16368</v>
      </c>
      <c r="E38" s="14">
        <v>850.87</v>
      </c>
      <c r="F38" s="15">
        <v>6.7000000000000002E-3</v>
      </c>
      <c r="G38" s="15"/>
    </row>
    <row r="39" spans="1:7" x14ac:dyDescent="0.25">
      <c r="A39" s="12" t="s">
        <v>1863</v>
      </c>
      <c r="B39" s="30" t="s">
        <v>1864</v>
      </c>
      <c r="C39" s="30" t="s">
        <v>1196</v>
      </c>
      <c r="D39" s="13">
        <v>53582</v>
      </c>
      <c r="E39" s="14">
        <v>830.95</v>
      </c>
      <c r="F39" s="15">
        <v>6.6E-3</v>
      </c>
      <c r="G39" s="15"/>
    </row>
    <row r="40" spans="1:7" x14ac:dyDescent="0.25">
      <c r="A40" s="12" t="s">
        <v>1868</v>
      </c>
      <c r="B40" s="30" t="s">
        <v>1869</v>
      </c>
      <c r="C40" s="30" t="s">
        <v>1210</v>
      </c>
      <c r="D40" s="13">
        <v>34107</v>
      </c>
      <c r="E40" s="14">
        <v>826.69</v>
      </c>
      <c r="F40" s="15">
        <v>6.4999999999999997E-3</v>
      </c>
      <c r="G40" s="15"/>
    </row>
    <row r="41" spans="1:7" x14ac:dyDescent="0.25">
      <c r="A41" s="12" t="s">
        <v>1200</v>
      </c>
      <c r="B41" s="30" t="s">
        <v>1201</v>
      </c>
      <c r="C41" s="30" t="s">
        <v>1202</v>
      </c>
      <c r="D41" s="13">
        <v>157558</v>
      </c>
      <c r="E41" s="14">
        <v>786.29</v>
      </c>
      <c r="F41" s="15">
        <v>6.1999999999999998E-3</v>
      </c>
      <c r="G41" s="15"/>
    </row>
    <row r="42" spans="1:7" x14ac:dyDescent="0.25">
      <c r="A42" s="12" t="s">
        <v>2253</v>
      </c>
      <c r="B42" s="30" t="s">
        <v>2254</v>
      </c>
      <c r="C42" s="30" t="s">
        <v>1222</v>
      </c>
      <c r="D42" s="13">
        <v>398681</v>
      </c>
      <c r="E42" s="14">
        <v>776.03</v>
      </c>
      <c r="F42" s="15">
        <v>6.1000000000000004E-3</v>
      </c>
      <c r="G42" s="15"/>
    </row>
    <row r="43" spans="1:7" x14ac:dyDescent="0.25">
      <c r="A43" s="12" t="s">
        <v>1761</v>
      </c>
      <c r="B43" s="30" t="s">
        <v>1762</v>
      </c>
      <c r="C43" s="30" t="s">
        <v>1222</v>
      </c>
      <c r="D43" s="13">
        <v>154272</v>
      </c>
      <c r="E43" s="14">
        <v>760.02</v>
      </c>
      <c r="F43" s="15">
        <v>6.0000000000000001E-3</v>
      </c>
      <c r="G43" s="15"/>
    </row>
    <row r="44" spans="1:7" x14ac:dyDescent="0.25">
      <c r="A44" s="12" t="s">
        <v>1517</v>
      </c>
      <c r="B44" s="30" t="s">
        <v>1518</v>
      </c>
      <c r="C44" s="30" t="s">
        <v>1202</v>
      </c>
      <c r="D44" s="13">
        <v>46433</v>
      </c>
      <c r="E44" s="14">
        <v>755.6</v>
      </c>
      <c r="F44" s="15">
        <v>6.0000000000000001E-3</v>
      </c>
      <c r="G44" s="15"/>
    </row>
    <row r="45" spans="1:7" x14ac:dyDescent="0.25">
      <c r="A45" s="12" t="s">
        <v>1907</v>
      </c>
      <c r="B45" s="30" t="s">
        <v>1908</v>
      </c>
      <c r="C45" s="30" t="s">
        <v>1326</v>
      </c>
      <c r="D45" s="13">
        <v>49502</v>
      </c>
      <c r="E45" s="14">
        <v>744.19</v>
      </c>
      <c r="F45" s="15">
        <v>5.8999999999999999E-3</v>
      </c>
      <c r="G45" s="15"/>
    </row>
    <row r="46" spans="1:7" x14ac:dyDescent="0.25">
      <c r="A46" s="12" t="s">
        <v>1302</v>
      </c>
      <c r="B46" s="30" t="s">
        <v>1303</v>
      </c>
      <c r="C46" s="30" t="s">
        <v>1304</v>
      </c>
      <c r="D46" s="13">
        <v>24599</v>
      </c>
      <c r="E46" s="14">
        <v>728.46</v>
      </c>
      <c r="F46" s="15">
        <v>5.7999999999999996E-3</v>
      </c>
      <c r="G46" s="15"/>
    </row>
    <row r="47" spans="1:7" x14ac:dyDescent="0.25">
      <c r="A47" s="12" t="s">
        <v>1794</v>
      </c>
      <c r="B47" s="30" t="s">
        <v>1795</v>
      </c>
      <c r="C47" s="30" t="s">
        <v>1326</v>
      </c>
      <c r="D47" s="13">
        <v>17514</v>
      </c>
      <c r="E47" s="14">
        <v>723.32</v>
      </c>
      <c r="F47" s="15">
        <v>5.7000000000000002E-3</v>
      </c>
      <c r="G47" s="15"/>
    </row>
    <row r="48" spans="1:7" x14ac:dyDescent="0.25">
      <c r="A48" s="12" t="s">
        <v>1238</v>
      </c>
      <c r="B48" s="30" t="s">
        <v>1239</v>
      </c>
      <c r="C48" s="30" t="s">
        <v>1202</v>
      </c>
      <c r="D48" s="13">
        <v>162776</v>
      </c>
      <c r="E48" s="14">
        <v>721.5</v>
      </c>
      <c r="F48" s="15">
        <v>5.7000000000000002E-3</v>
      </c>
      <c r="G48" s="15"/>
    </row>
    <row r="49" spans="1:7" x14ac:dyDescent="0.25">
      <c r="A49" s="12" t="s">
        <v>1371</v>
      </c>
      <c r="B49" s="30" t="s">
        <v>1372</v>
      </c>
      <c r="C49" s="30" t="s">
        <v>1196</v>
      </c>
      <c r="D49" s="13">
        <v>85000</v>
      </c>
      <c r="E49" s="14">
        <v>721.18</v>
      </c>
      <c r="F49" s="15">
        <v>5.7000000000000002E-3</v>
      </c>
      <c r="G49" s="15"/>
    </row>
    <row r="50" spans="1:7" x14ac:dyDescent="0.25">
      <c r="A50" s="12" t="s">
        <v>2090</v>
      </c>
      <c r="B50" s="30" t="s">
        <v>2091</v>
      </c>
      <c r="C50" s="30" t="s">
        <v>1337</v>
      </c>
      <c r="D50" s="13">
        <v>11000</v>
      </c>
      <c r="E50" s="14">
        <v>710.31</v>
      </c>
      <c r="F50" s="15">
        <v>5.5999999999999999E-3</v>
      </c>
      <c r="G50" s="15"/>
    </row>
    <row r="51" spans="1:7" x14ac:dyDescent="0.25">
      <c r="A51" s="12" t="s">
        <v>1784</v>
      </c>
      <c r="B51" s="30" t="s">
        <v>1785</v>
      </c>
      <c r="C51" s="30" t="s">
        <v>1202</v>
      </c>
      <c r="D51" s="13">
        <v>60000</v>
      </c>
      <c r="E51" s="14">
        <v>707.85</v>
      </c>
      <c r="F51" s="15">
        <v>5.5999999999999999E-3</v>
      </c>
      <c r="G51" s="15"/>
    </row>
    <row r="52" spans="1:7" x14ac:dyDescent="0.25">
      <c r="A52" s="12" t="s">
        <v>1814</v>
      </c>
      <c r="B52" s="30" t="s">
        <v>1815</v>
      </c>
      <c r="C52" s="30" t="s">
        <v>1210</v>
      </c>
      <c r="D52" s="13">
        <v>55699</v>
      </c>
      <c r="E52" s="14">
        <v>704.82</v>
      </c>
      <c r="F52" s="15">
        <v>5.5999999999999999E-3</v>
      </c>
      <c r="G52" s="15"/>
    </row>
    <row r="53" spans="1:7" x14ac:dyDescent="0.25">
      <c r="A53" s="12" t="s">
        <v>1767</v>
      </c>
      <c r="B53" s="30" t="s">
        <v>1768</v>
      </c>
      <c r="C53" s="30" t="s">
        <v>1161</v>
      </c>
      <c r="D53" s="13">
        <v>140492</v>
      </c>
      <c r="E53" s="14">
        <v>700.84</v>
      </c>
      <c r="F53" s="15">
        <v>5.4999999999999997E-3</v>
      </c>
      <c r="G53" s="15"/>
    </row>
    <row r="54" spans="1:7" x14ac:dyDescent="0.25">
      <c r="A54" s="12" t="s">
        <v>1350</v>
      </c>
      <c r="B54" s="30" t="s">
        <v>1351</v>
      </c>
      <c r="C54" s="30" t="s">
        <v>1230</v>
      </c>
      <c r="D54" s="13">
        <v>42083</v>
      </c>
      <c r="E54" s="14">
        <v>695.02</v>
      </c>
      <c r="F54" s="15">
        <v>5.4999999999999997E-3</v>
      </c>
      <c r="G54" s="15"/>
    </row>
    <row r="55" spans="1:7" x14ac:dyDescent="0.25">
      <c r="A55" s="12" t="s">
        <v>2027</v>
      </c>
      <c r="B55" s="30" t="s">
        <v>2028</v>
      </c>
      <c r="C55" s="30" t="s">
        <v>1222</v>
      </c>
      <c r="D55" s="13">
        <v>387345</v>
      </c>
      <c r="E55" s="14">
        <v>692.19</v>
      </c>
      <c r="F55" s="15">
        <v>5.4999999999999997E-3</v>
      </c>
      <c r="G55" s="15"/>
    </row>
    <row r="56" spans="1:7" x14ac:dyDescent="0.25">
      <c r="A56" s="12" t="s">
        <v>1225</v>
      </c>
      <c r="B56" s="30" t="s">
        <v>1226</v>
      </c>
      <c r="C56" s="30" t="s">
        <v>1227</v>
      </c>
      <c r="D56" s="13">
        <v>58749</v>
      </c>
      <c r="E56" s="14">
        <v>675.85</v>
      </c>
      <c r="F56" s="15">
        <v>5.3E-3</v>
      </c>
      <c r="G56" s="15"/>
    </row>
    <row r="57" spans="1:7" x14ac:dyDescent="0.25">
      <c r="A57" s="12" t="s">
        <v>2033</v>
      </c>
      <c r="B57" s="30" t="s">
        <v>2034</v>
      </c>
      <c r="C57" s="30" t="s">
        <v>1429</v>
      </c>
      <c r="D57" s="13">
        <v>100000</v>
      </c>
      <c r="E57" s="14">
        <v>671.05</v>
      </c>
      <c r="F57" s="15">
        <v>5.3E-3</v>
      </c>
      <c r="G57" s="15"/>
    </row>
    <row r="58" spans="1:7" x14ac:dyDescent="0.25">
      <c r="A58" s="12" t="s">
        <v>1812</v>
      </c>
      <c r="B58" s="30" t="s">
        <v>1813</v>
      </c>
      <c r="C58" s="30" t="s">
        <v>1202</v>
      </c>
      <c r="D58" s="13">
        <v>18120</v>
      </c>
      <c r="E58" s="14">
        <v>646.46</v>
      </c>
      <c r="F58" s="15">
        <v>5.1000000000000004E-3</v>
      </c>
      <c r="G58" s="15"/>
    </row>
    <row r="59" spans="1:7" x14ac:dyDescent="0.25">
      <c r="A59" s="12" t="s">
        <v>1417</v>
      </c>
      <c r="B59" s="30" t="s">
        <v>1418</v>
      </c>
      <c r="C59" s="30" t="s">
        <v>1230</v>
      </c>
      <c r="D59" s="13">
        <v>16386</v>
      </c>
      <c r="E59" s="14">
        <v>629.16</v>
      </c>
      <c r="F59" s="15">
        <v>5.0000000000000001E-3</v>
      </c>
      <c r="G59" s="15"/>
    </row>
    <row r="60" spans="1:7" x14ac:dyDescent="0.25">
      <c r="A60" s="12" t="s">
        <v>1405</v>
      </c>
      <c r="B60" s="30" t="s">
        <v>1406</v>
      </c>
      <c r="C60" s="30" t="s">
        <v>1368</v>
      </c>
      <c r="D60" s="13">
        <v>41972</v>
      </c>
      <c r="E60" s="14">
        <v>628.36</v>
      </c>
      <c r="F60" s="15">
        <v>5.0000000000000001E-3</v>
      </c>
      <c r="G60" s="15"/>
    </row>
    <row r="61" spans="1:7" x14ac:dyDescent="0.25">
      <c r="A61" s="12" t="s">
        <v>1382</v>
      </c>
      <c r="B61" s="30" t="s">
        <v>1383</v>
      </c>
      <c r="C61" s="30" t="s">
        <v>1227</v>
      </c>
      <c r="D61" s="13">
        <v>10000</v>
      </c>
      <c r="E61" s="14">
        <v>612.12</v>
      </c>
      <c r="F61" s="15">
        <v>4.7999999999999996E-3</v>
      </c>
      <c r="G61" s="15"/>
    </row>
    <row r="62" spans="1:7" x14ac:dyDescent="0.25">
      <c r="A62" s="12" t="s">
        <v>1425</v>
      </c>
      <c r="B62" s="30" t="s">
        <v>1426</v>
      </c>
      <c r="C62" s="30" t="s">
        <v>1202</v>
      </c>
      <c r="D62" s="13">
        <v>500000</v>
      </c>
      <c r="E62" s="14">
        <v>597.25</v>
      </c>
      <c r="F62" s="15">
        <v>4.7000000000000002E-3</v>
      </c>
      <c r="G62" s="15"/>
    </row>
    <row r="63" spans="1:7" x14ac:dyDescent="0.25">
      <c r="A63" s="12" t="s">
        <v>2025</v>
      </c>
      <c r="B63" s="30" t="s">
        <v>2026</v>
      </c>
      <c r="C63" s="30" t="s">
        <v>1862</v>
      </c>
      <c r="D63" s="13">
        <v>20627</v>
      </c>
      <c r="E63" s="14">
        <v>584.01</v>
      </c>
      <c r="F63" s="15">
        <v>4.5999999999999999E-3</v>
      </c>
      <c r="G63" s="15"/>
    </row>
    <row r="64" spans="1:7" x14ac:dyDescent="0.25">
      <c r="A64" s="12" t="s">
        <v>1287</v>
      </c>
      <c r="B64" s="30" t="s">
        <v>1288</v>
      </c>
      <c r="C64" s="30" t="s">
        <v>1227</v>
      </c>
      <c r="D64" s="13">
        <v>38740</v>
      </c>
      <c r="E64" s="14">
        <v>583.16999999999996</v>
      </c>
      <c r="F64" s="15">
        <v>4.5999999999999999E-3</v>
      </c>
      <c r="G64" s="15"/>
    </row>
    <row r="65" spans="1:7" x14ac:dyDescent="0.25">
      <c r="A65" s="12" t="s">
        <v>1856</v>
      </c>
      <c r="B65" s="30" t="s">
        <v>1857</v>
      </c>
      <c r="C65" s="30" t="s">
        <v>1227</v>
      </c>
      <c r="D65" s="13">
        <v>22973</v>
      </c>
      <c r="E65" s="14">
        <v>581.47</v>
      </c>
      <c r="F65" s="15">
        <v>4.5999999999999999E-3</v>
      </c>
      <c r="G65" s="15"/>
    </row>
    <row r="66" spans="1:7" x14ac:dyDescent="0.25">
      <c r="A66" s="12" t="s">
        <v>1295</v>
      </c>
      <c r="B66" s="30" t="s">
        <v>1296</v>
      </c>
      <c r="C66" s="30" t="s">
        <v>1199</v>
      </c>
      <c r="D66" s="13">
        <v>100000</v>
      </c>
      <c r="E66" s="14">
        <v>579.35</v>
      </c>
      <c r="F66" s="15">
        <v>4.5999999999999999E-3</v>
      </c>
      <c r="G66" s="15"/>
    </row>
    <row r="67" spans="1:7" x14ac:dyDescent="0.25">
      <c r="A67" s="12" t="s">
        <v>1356</v>
      </c>
      <c r="B67" s="30" t="s">
        <v>1357</v>
      </c>
      <c r="C67" s="30" t="s">
        <v>1175</v>
      </c>
      <c r="D67" s="13">
        <v>420000</v>
      </c>
      <c r="E67" s="14">
        <v>570.99</v>
      </c>
      <c r="F67" s="15">
        <v>4.4999999999999997E-3</v>
      </c>
      <c r="G67" s="15"/>
    </row>
    <row r="68" spans="1:7" x14ac:dyDescent="0.25">
      <c r="A68" s="12" t="s">
        <v>1916</v>
      </c>
      <c r="B68" s="30" t="s">
        <v>1917</v>
      </c>
      <c r="C68" s="30" t="s">
        <v>1202</v>
      </c>
      <c r="D68" s="13">
        <v>428535</v>
      </c>
      <c r="E68" s="14">
        <v>562.88</v>
      </c>
      <c r="F68" s="15">
        <v>4.4000000000000003E-3</v>
      </c>
      <c r="G68" s="15"/>
    </row>
    <row r="69" spans="1:7" x14ac:dyDescent="0.25">
      <c r="A69" s="12" t="s">
        <v>1930</v>
      </c>
      <c r="B69" s="30" t="s">
        <v>1931</v>
      </c>
      <c r="C69" s="30" t="s">
        <v>1462</v>
      </c>
      <c r="D69" s="13">
        <v>50010</v>
      </c>
      <c r="E69" s="14">
        <v>555.80999999999995</v>
      </c>
      <c r="F69" s="15">
        <v>4.4000000000000003E-3</v>
      </c>
      <c r="G69" s="15"/>
    </row>
    <row r="70" spans="1:7" x14ac:dyDescent="0.25">
      <c r="A70" s="12" t="s">
        <v>2231</v>
      </c>
      <c r="B70" s="30" t="s">
        <v>2232</v>
      </c>
      <c r="C70" s="30" t="s">
        <v>1283</v>
      </c>
      <c r="D70" s="13">
        <v>30819</v>
      </c>
      <c r="E70" s="14">
        <v>547.04999999999995</v>
      </c>
      <c r="F70" s="15">
        <v>4.3E-3</v>
      </c>
      <c r="G70" s="15"/>
    </row>
    <row r="71" spans="1:7" x14ac:dyDescent="0.25">
      <c r="A71" s="12" t="s">
        <v>1171</v>
      </c>
      <c r="B71" s="30" t="s">
        <v>1172</v>
      </c>
      <c r="C71" s="30" t="s">
        <v>1161</v>
      </c>
      <c r="D71" s="13">
        <v>219209</v>
      </c>
      <c r="E71" s="14">
        <v>542.76</v>
      </c>
      <c r="F71" s="15">
        <v>4.3E-3</v>
      </c>
      <c r="G71" s="15"/>
    </row>
    <row r="72" spans="1:7" x14ac:dyDescent="0.25">
      <c r="A72" s="12" t="s">
        <v>1388</v>
      </c>
      <c r="B72" s="30" t="s">
        <v>1389</v>
      </c>
      <c r="C72" s="30" t="s">
        <v>1227</v>
      </c>
      <c r="D72" s="13">
        <v>10567</v>
      </c>
      <c r="E72" s="14">
        <v>527.92999999999995</v>
      </c>
      <c r="F72" s="15">
        <v>4.1999999999999997E-3</v>
      </c>
      <c r="G72" s="15"/>
    </row>
    <row r="73" spans="1:7" x14ac:dyDescent="0.25">
      <c r="A73" s="12" t="s">
        <v>2297</v>
      </c>
      <c r="B73" s="30" t="s">
        <v>2298</v>
      </c>
      <c r="C73" s="30" t="s">
        <v>1227</v>
      </c>
      <c r="D73" s="13">
        <v>144480</v>
      </c>
      <c r="E73" s="14">
        <v>511.68</v>
      </c>
      <c r="F73" s="15">
        <v>4.0000000000000001E-3</v>
      </c>
      <c r="G73" s="15"/>
    </row>
    <row r="74" spans="1:7" x14ac:dyDescent="0.25">
      <c r="A74" s="12" t="s">
        <v>1261</v>
      </c>
      <c r="B74" s="30" t="s">
        <v>1262</v>
      </c>
      <c r="C74" s="30" t="s">
        <v>1263</v>
      </c>
      <c r="D74" s="13">
        <v>50000</v>
      </c>
      <c r="E74" s="14">
        <v>509.1</v>
      </c>
      <c r="F74" s="15">
        <v>4.0000000000000001E-3</v>
      </c>
      <c r="G74" s="15"/>
    </row>
    <row r="75" spans="1:7" x14ac:dyDescent="0.25">
      <c r="A75" s="12" t="s">
        <v>2249</v>
      </c>
      <c r="B75" s="30" t="s">
        <v>2250</v>
      </c>
      <c r="C75" s="30" t="s">
        <v>1230</v>
      </c>
      <c r="D75" s="13">
        <v>60000</v>
      </c>
      <c r="E75" s="14">
        <v>501.24</v>
      </c>
      <c r="F75" s="15">
        <v>4.0000000000000001E-3</v>
      </c>
      <c r="G75" s="15"/>
    </row>
    <row r="76" spans="1:7" x14ac:dyDescent="0.25">
      <c r="A76" s="12" t="s">
        <v>1918</v>
      </c>
      <c r="B76" s="30" t="s">
        <v>1919</v>
      </c>
      <c r="C76" s="30" t="s">
        <v>1202</v>
      </c>
      <c r="D76" s="13">
        <v>50000</v>
      </c>
      <c r="E76" s="14">
        <v>492.35</v>
      </c>
      <c r="F76" s="15">
        <v>3.8999999999999998E-3</v>
      </c>
      <c r="G76" s="15"/>
    </row>
    <row r="77" spans="1:7" x14ac:dyDescent="0.25">
      <c r="A77" s="12" t="s">
        <v>1495</v>
      </c>
      <c r="B77" s="30" t="s">
        <v>1496</v>
      </c>
      <c r="C77" s="30" t="s">
        <v>1326</v>
      </c>
      <c r="D77" s="13">
        <v>20846</v>
      </c>
      <c r="E77" s="14">
        <v>478.18</v>
      </c>
      <c r="F77" s="15">
        <v>3.8E-3</v>
      </c>
      <c r="G77" s="15"/>
    </row>
    <row r="78" spans="1:7" x14ac:dyDescent="0.25">
      <c r="A78" s="12" t="s">
        <v>1912</v>
      </c>
      <c r="B78" s="30" t="s">
        <v>1913</v>
      </c>
      <c r="C78" s="30" t="s">
        <v>1227</v>
      </c>
      <c r="D78" s="13">
        <v>30764</v>
      </c>
      <c r="E78" s="14">
        <v>447.89</v>
      </c>
      <c r="F78" s="15">
        <v>3.5000000000000001E-3</v>
      </c>
      <c r="G78" s="15"/>
    </row>
    <row r="79" spans="1:7" x14ac:dyDescent="0.25">
      <c r="A79" s="12" t="s">
        <v>1860</v>
      </c>
      <c r="B79" s="30" t="s">
        <v>1861</v>
      </c>
      <c r="C79" s="30" t="s">
        <v>1862</v>
      </c>
      <c r="D79" s="13">
        <v>79973</v>
      </c>
      <c r="E79" s="14">
        <v>442.89</v>
      </c>
      <c r="F79" s="15">
        <v>3.5000000000000001E-3</v>
      </c>
      <c r="G79" s="15"/>
    </row>
    <row r="80" spans="1:7" x14ac:dyDescent="0.25">
      <c r="A80" s="12" t="s">
        <v>1924</v>
      </c>
      <c r="B80" s="30" t="s">
        <v>1925</v>
      </c>
      <c r="C80" s="30" t="s">
        <v>1227</v>
      </c>
      <c r="D80" s="13">
        <v>19953</v>
      </c>
      <c r="E80" s="14">
        <v>433.83</v>
      </c>
      <c r="F80" s="15">
        <v>3.3999999999999998E-3</v>
      </c>
      <c r="G80" s="15"/>
    </row>
    <row r="81" spans="1:7" x14ac:dyDescent="0.25">
      <c r="A81" s="12" t="s">
        <v>1421</v>
      </c>
      <c r="B81" s="30" t="s">
        <v>1422</v>
      </c>
      <c r="C81" s="30" t="s">
        <v>1202</v>
      </c>
      <c r="D81" s="13">
        <v>35450</v>
      </c>
      <c r="E81" s="14">
        <v>419.78</v>
      </c>
      <c r="F81" s="15">
        <v>3.3E-3</v>
      </c>
      <c r="G81" s="15"/>
    </row>
    <row r="82" spans="1:7" x14ac:dyDescent="0.25">
      <c r="A82" s="12" t="s">
        <v>1475</v>
      </c>
      <c r="B82" s="30" t="s">
        <v>1476</v>
      </c>
      <c r="C82" s="30" t="s">
        <v>1263</v>
      </c>
      <c r="D82" s="13">
        <v>3900</v>
      </c>
      <c r="E82" s="14">
        <v>396.53</v>
      </c>
      <c r="F82" s="15">
        <v>3.0999999999999999E-3</v>
      </c>
      <c r="G82" s="15"/>
    </row>
    <row r="83" spans="1:7" x14ac:dyDescent="0.25">
      <c r="A83" s="12" t="s">
        <v>1820</v>
      </c>
      <c r="B83" s="30" t="s">
        <v>1821</v>
      </c>
      <c r="C83" s="30" t="s">
        <v>1255</v>
      </c>
      <c r="D83" s="13">
        <v>174311</v>
      </c>
      <c r="E83" s="14">
        <v>374.77</v>
      </c>
      <c r="F83" s="15">
        <v>3.0000000000000001E-3</v>
      </c>
      <c r="G83" s="15"/>
    </row>
    <row r="84" spans="1:7" x14ac:dyDescent="0.25">
      <c r="A84" s="12" t="s">
        <v>2287</v>
      </c>
      <c r="B84" s="30" t="s">
        <v>2288</v>
      </c>
      <c r="C84" s="30" t="s">
        <v>1227</v>
      </c>
      <c r="D84" s="13">
        <v>71676</v>
      </c>
      <c r="E84" s="14">
        <v>370.6</v>
      </c>
      <c r="F84" s="15">
        <v>2.8999999999999998E-3</v>
      </c>
      <c r="G84" s="15"/>
    </row>
    <row r="85" spans="1:7" x14ac:dyDescent="0.25">
      <c r="A85" s="12" t="s">
        <v>2283</v>
      </c>
      <c r="B85" s="30" t="s">
        <v>2284</v>
      </c>
      <c r="C85" s="30" t="s">
        <v>1278</v>
      </c>
      <c r="D85" s="13">
        <v>30866</v>
      </c>
      <c r="E85" s="14">
        <v>260.88</v>
      </c>
      <c r="F85" s="15">
        <v>2.0999999999999999E-3</v>
      </c>
      <c r="G85" s="15"/>
    </row>
    <row r="86" spans="1:7" x14ac:dyDescent="0.25">
      <c r="A86" s="12" t="s">
        <v>1818</v>
      </c>
      <c r="B86" s="30" t="s">
        <v>1819</v>
      </c>
      <c r="C86" s="30" t="s">
        <v>1210</v>
      </c>
      <c r="D86" s="13">
        <v>10400</v>
      </c>
      <c r="E86" s="14">
        <v>26.38</v>
      </c>
      <c r="F86" s="15">
        <v>2.0000000000000001E-4</v>
      </c>
      <c r="G86" s="15"/>
    </row>
    <row r="87" spans="1:7" x14ac:dyDescent="0.25">
      <c r="A87" s="12" t="s">
        <v>1816</v>
      </c>
      <c r="B87" s="30" t="s">
        <v>1817</v>
      </c>
      <c r="C87" s="30" t="s">
        <v>1196</v>
      </c>
      <c r="D87" s="13">
        <v>140</v>
      </c>
      <c r="E87" s="14">
        <v>11.69</v>
      </c>
      <c r="F87" s="15">
        <v>1E-4</v>
      </c>
      <c r="G87" s="15"/>
    </row>
    <row r="88" spans="1:7" x14ac:dyDescent="0.25">
      <c r="A88" s="16" t="s">
        <v>124</v>
      </c>
      <c r="B88" s="31"/>
      <c r="C88" s="31"/>
      <c r="D88" s="17"/>
      <c r="E88" s="37">
        <v>87379.58</v>
      </c>
      <c r="F88" s="38">
        <v>0.69010000000000005</v>
      </c>
      <c r="G88" s="20"/>
    </row>
    <row r="89" spans="1:7" x14ac:dyDescent="0.25">
      <c r="A89" s="16" t="s">
        <v>1525</v>
      </c>
      <c r="B89" s="30"/>
      <c r="C89" s="30"/>
      <c r="D89" s="13"/>
      <c r="E89" s="14"/>
      <c r="F89" s="15"/>
      <c r="G89" s="15"/>
    </row>
    <row r="90" spans="1:7" x14ac:dyDescent="0.25">
      <c r="A90" s="16" t="s">
        <v>124</v>
      </c>
      <c r="B90" s="30"/>
      <c r="C90" s="30"/>
      <c r="D90" s="13"/>
      <c r="E90" s="39" t="s">
        <v>118</v>
      </c>
      <c r="F90" s="40" t="s">
        <v>118</v>
      </c>
      <c r="G90" s="15"/>
    </row>
    <row r="91" spans="1:7" x14ac:dyDescent="0.25">
      <c r="A91" s="21" t="s">
        <v>157</v>
      </c>
      <c r="B91" s="32"/>
      <c r="C91" s="32"/>
      <c r="D91" s="22"/>
      <c r="E91" s="27">
        <v>87379.58</v>
      </c>
      <c r="F91" s="28">
        <v>0.69010000000000005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6" t="s">
        <v>1526</v>
      </c>
      <c r="B93" s="30"/>
      <c r="C93" s="30"/>
      <c r="D93" s="13"/>
      <c r="E93" s="14"/>
      <c r="F93" s="15"/>
      <c r="G93" s="15"/>
    </row>
    <row r="94" spans="1:7" x14ac:dyDescent="0.25">
      <c r="A94" s="16" t="s">
        <v>1527</v>
      </c>
      <c r="B94" s="30"/>
      <c r="C94" s="30"/>
      <c r="D94" s="13"/>
      <c r="E94" s="14"/>
      <c r="F94" s="15"/>
      <c r="G94" s="15"/>
    </row>
    <row r="95" spans="1:7" x14ac:dyDescent="0.25">
      <c r="A95" s="12" t="s">
        <v>1827</v>
      </c>
      <c r="B95" s="30"/>
      <c r="C95" s="30" t="s">
        <v>1828</v>
      </c>
      <c r="D95" s="13">
        <v>18500</v>
      </c>
      <c r="E95" s="14">
        <v>4034.59</v>
      </c>
      <c r="F95" s="15">
        <v>3.1870999999999997E-2</v>
      </c>
      <c r="G95" s="15"/>
    </row>
    <row r="96" spans="1:7" x14ac:dyDescent="0.25">
      <c r="A96" s="12" t="s">
        <v>1877</v>
      </c>
      <c r="B96" s="30"/>
      <c r="C96" s="30" t="s">
        <v>1828</v>
      </c>
      <c r="D96" s="13">
        <v>3300</v>
      </c>
      <c r="E96" s="14">
        <v>1528.7</v>
      </c>
      <c r="F96" s="15">
        <v>1.2076E-2</v>
      </c>
      <c r="G96" s="15"/>
    </row>
    <row r="97" spans="1:7" x14ac:dyDescent="0.25">
      <c r="A97" s="12" t="s">
        <v>1825</v>
      </c>
      <c r="B97" s="30"/>
      <c r="C97" s="30" t="s">
        <v>1196</v>
      </c>
      <c r="D97" s="13">
        <v>8400</v>
      </c>
      <c r="E97" s="14">
        <v>702.94</v>
      </c>
      <c r="F97" s="15">
        <v>5.5519999999999996E-3</v>
      </c>
      <c r="G97" s="15"/>
    </row>
    <row r="98" spans="1:7" x14ac:dyDescent="0.25">
      <c r="A98" s="16" t="s">
        <v>124</v>
      </c>
      <c r="B98" s="31"/>
      <c r="C98" s="31"/>
      <c r="D98" s="17"/>
      <c r="E98" s="37">
        <v>6266.23</v>
      </c>
      <c r="F98" s="38">
        <v>4.9499000000000001E-2</v>
      </c>
      <c r="G98" s="20"/>
    </row>
    <row r="99" spans="1:7" x14ac:dyDescent="0.25">
      <c r="A99" s="12"/>
      <c r="B99" s="30"/>
      <c r="C99" s="30"/>
      <c r="D99" s="13"/>
      <c r="E99" s="14"/>
      <c r="F99" s="15"/>
      <c r="G99" s="15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12"/>
      <c r="B101" s="30"/>
      <c r="C101" s="30"/>
      <c r="D101" s="13"/>
      <c r="E101" s="14"/>
      <c r="F101" s="15"/>
      <c r="G101" s="15"/>
    </row>
    <row r="102" spans="1:7" x14ac:dyDescent="0.25">
      <c r="A102" s="21" t="s">
        <v>157</v>
      </c>
      <c r="B102" s="32"/>
      <c r="C102" s="32"/>
      <c r="D102" s="22"/>
      <c r="E102" s="18">
        <v>6266.23</v>
      </c>
      <c r="F102" s="19">
        <v>4.9499000000000001E-2</v>
      </c>
      <c r="G102" s="20"/>
    </row>
    <row r="103" spans="1:7" x14ac:dyDescent="0.25">
      <c r="A103" s="12"/>
      <c r="B103" s="30"/>
      <c r="C103" s="30"/>
      <c r="D103" s="13"/>
      <c r="E103" s="14"/>
      <c r="F103" s="15"/>
      <c r="G103" s="15"/>
    </row>
    <row r="104" spans="1:7" x14ac:dyDescent="0.25">
      <c r="A104" s="16" t="s">
        <v>210</v>
      </c>
      <c r="B104" s="30"/>
      <c r="C104" s="30"/>
      <c r="D104" s="13"/>
      <c r="E104" s="14"/>
      <c r="F104" s="15"/>
      <c r="G104" s="15"/>
    </row>
    <row r="105" spans="1:7" x14ac:dyDescent="0.25">
      <c r="A105" s="16" t="s">
        <v>211</v>
      </c>
      <c r="B105" s="30"/>
      <c r="C105" s="30"/>
      <c r="D105" s="13"/>
      <c r="E105" s="14"/>
      <c r="F105" s="15"/>
      <c r="G105" s="15"/>
    </row>
    <row r="106" spans="1:7" x14ac:dyDescent="0.25">
      <c r="A106" s="12" t="s">
        <v>982</v>
      </c>
      <c r="B106" s="30" t="s">
        <v>983</v>
      </c>
      <c r="C106" s="30" t="s">
        <v>228</v>
      </c>
      <c r="D106" s="13">
        <v>2500000</v>
      </c>
      <c r="E106" s="14">
        <v>2487.91</v>
      </c>
      <c r="F106" s="15">
        <v>1.9699999999999999E-2</v>
      </c>
      <c r="G106" s="15">
        <v>7.8090000000000007E-2</v>
      </c>
    </row>
    <row r="107" spans="1:7" x14ac:dyDescent="0.25">
      <c r="A107" s="12" t="s">
        <v>754</v>
      </c>
      <c r="B107" s="30" t="s">
        <v>755</v>
      </c>
      <c r="C107" s="30" t="s">
        <v>217</v>
      </c>
      <c r="D107" s="13">
        <v>2000000</v>
      </c>
      <c r="E107" s="14">
        <v>1988.26</v>
      </c>
      <c r="F107" s="15">
        <v>1.5699999999999999E-2</v>
      </c>
      <c r="G107" s="15">
        <v>7.7450000000000005E-2</v>
      </c>
    </row>
    <row r="108" spans="1:7" x14ac:dyDescent="0.25">
      <c r="A108" s="16" t="s">
        <v>124</v>
      </c>
      <c r="B108" s="31"/>
      <c r="C108" s="31"/>
      <c r="D108" s="17"/>
      <c r="E108" s="37">
        <v>4476.17</v>
      </c>
      <c r="F108" s="38">
        <v>3.5400000000000001E-2</v>
      </c>
      <c r="G108" s="20"/>
    </row>
    <row r="109" spans="1:7" x14ac:dyDescent="0.25">
      <c r="A109" s="12"/>
      <c r="B109" s="30"/>
      <c r="C109" s="30"/>
      <c r="D109" s="13"/>
      <c r="E109" s="14"/>
      <c r="F109" s="15"/>
      <c r="G109" s="15"/>
    </row>
    <row r="110" spans="1:7" x14ac:dyDescent="0.25">
      <c r="A110" s="16" t="s">
        <v>437</v>
      </c>
      <c r="B110" s="30"/>
      <c r="C110" s="30"/>
      <c r="D110" s="13"/>
      <c r="E110" s="14"/>
      <c r="F110" s="15"/>
      <c r="G110" s="15"/>
    </row>
    <row r="111" spans="1:7" x14ac:dyDescent="0.25">
      <c r="A111" s="12" t="s">
        <v>694</v>
      </c>
      <c r="B111" s="30" t="s">
        <v>695</v>
      </c>
      <c r="C111" s="30" t="s">
        <v>123</v>
      </c>
      <c r="D111" s="13">
        <v>15000000</v>
      </c>
      <c r="E111" s="14">
        <v>15007.76</v>
      </c>
      <c r="F111" s="15">
        <v>0.1186</v>
      </c>
      <c r="G111" s="15">
        <v>7.1654568055999998E-2</v>
      </c>
    </row>
    <row r="112" spans="1:7" x14ac:dyDescent="0.25">
      <c r="A112" s="12" t="s">
        <v>438</v>
      </c>
      <c r="B112" s="30" t="s">
        <v>439</v>
      </c>
      <c r="C112" s="30" t="s">
        <v>123</v>
      </c>
      <c r="D112" s="13">
        <v>3500000</v>
      </c>
      <c r="E112" s="14">
        <v>3502.81</v>
      </c>
      <c r="F112" s="15">
        <v>2.7699999999999999E-2</v>
      </c>
      <c r="G112" s="15">
        <v>7.2030381320999995E-2</v>
      </c>
    </row>
    <row r="113" spans="1:7" x14ac:dyDescent="0.25">
      <c r="A113" s="12" t="s">
        <v>672</v>
      </c>
      <c r="B113" s="30" t="s">
        <v>673</v>
      </c>
      <c r="C113" s="30" t="s">
        <v>123</v>
      </c>
      <c r="D113" s="13">
        <v>2500000</v>
      </c>
      <c r="E113" s="14">
        <v>2525.48</v>
      </c>
      <c r="F113" s="15">
        <v>0.02</v>
      </c>
      <c r="G113" s="15">
        <v>7.1563471732000006E-2</v>
      </c>
    </row>
    <row r="114" spans="1:7" x14ac:dyDescent="0.25">
      <c r="A114" s="12" t="s">
        <v>2039</v>
      </c>
      <c r="B114" s="30" t="s">
        <v>2040</v>
      </c>
      <c r="C114" s="30" t="s">
        <v>123</v>
      </c>
      <c r="D114" s="13">
        <v>1350000</v>
      </c>
      <c r="E114" s="14">
        <v>1312.81</v>
      </c>
      <c r="F114" s="15">
        <v>1.04E-2</v>
      </c>
      <c r="G114" s="15">
        <v>7.1212580036000006E-2</v>
      </c>
    </row>
    <row r="115" spans="1:7" x14ac:dyDescent="0.25">
      <c r="A115" s="16" t="s">
        <v>124</v>
      </c>
      <c r="B115" s="31"/>
      <c r="C115" s="31"/>
      <c r="D115" s="17"/>
      <c r="E115" s="37">
        <v>22348.86</v>
      </c>
      <c r="F115" s="38">
        <v>0.1767</v>
      </c>
      <c r="G115" s="20"/>
    </row>
    <row r="116" spans="1:7" x14ac:dyDescent="0.25">
      <c r="A116" s="12"/>
      <c r="B116" s="30"/>
      <c r="C116" s="30"/>
      <c r="D116" s="13"/>
      <c r="E116" s="14"/>
      <c r="F116" s="15"/>
      <c r="G116" s="15"/>
    </row>
    <row r="117" spans="1:7" x14ac:dyDescent="0.25">
      <c r="A117" s="16" t="s">
        <v>291</v>
      </c>
      <c r="B117" s="30"/>
      <c r="C117" s="30"/>
      <c r="D117" s="13"/>
      <c r="E117" s="14"/>
      <c r="F117" s="15"/>
      <c r="G117" s="15"/>
    </row>
    <row r="118" spans="1:7" x14ac:dyDescent="0.25">
      <c r="A118" s="16" t="s">
        <v>124</v>
      </c>
      <c r="B118" s="30"/>
      <c r="C118" s="30"/>
      <c r="D118" s="13"/>
      <c r="E118" s="39" t="s">
        <v>118</v>
      </c>
      <c r="F118" s="40" t="s">
        <v>118</v>
      </c>
      <c r="G118" s="15"/>
    </row>
    <row r="119" spans="1:7" x14ac:dyDescent="0.25">
      <c r="A119" s="12"/>
      <c r="B119" s="30"/>
      <c r="C119" s="30"/>
      <c r="D119" s="13"/>
      <c r="E119" s="14"/>
      <c r="F119" s="15"/>
      <c r="G119" s="15"/>
    </row>
    <row r="120" spans="1:7" x14ac:dyDescent="0.25">
      <c r="A120" s="16" t="s">
        <v>292</v>
      </c>
      <c r="B120" s="30"/>
      <c r="C120" s="30"/>
      <c r="D120" s="13"/>
      <c r="E120" s="14"/>
      <c r="F120" s="15"/>
      <c r="G120" s="15"/>
    </row>
    <row r="121" spans="1:7" x14ac:dyDescent="0.25">
      <c r="A121" s="16" t="s">
        <v>124</v>
      </c>
      <c r="B121" s="30"/>
      <c r="C121" s="30"/>
      <c r="D121" s="13"/>
      <c r="E121" s="39" t="s">
        <v>118</v>
      </c>
      <c r="F121" s="40" t="s">
        <v>118</v>
      </c>
      <c r="G121" s="15"/>
    </row>
    <row r="122" spans="1:7" x14ac:dyDescent="0.25">
      <c r="A122" s="12"/>
      <c r="B122" s="30"/>
      <c r="C122" s="30"/>
      <c r="D122" s="13"/>
      <c r="E122" s="14"/>
      <c r="F122" s="15"/>
      <c r="G122" s="15"/>
    </row>
    <row r="123" spans="1:7" x14ac:dyDescent="0.25">
      <c r="A123" s="21" t="s">
        <v>157</v>
      </c>
      <c r="B123" s="32"/>
      <c r="C123" s="32"/>
      <c r="D123" s="22"/>
      <c r="E123" s="18">
        <v>26825.03</v>
      </c>
      <c r="F123" s="19">
        <v>0.21210000000000001</v>
      </c>
      <c r="G123" s="20"/>
    </row>
    <row r="124" spans="1:7" x14ac:dyDescent="0.25">
      <c r="A124" s="12"/>
      <c r="B124" s="30"/>
      <c r="C124" s="30"/>
      <c r="D124" s="13"/>
      <c r="E124" s="14"/>
      <c r="F124" s="15"/>
      <c r="G124" s="15"/>
    </row>
    <row r="125" spans="1:7" x14ac:dyDescent="0.25">
      <c r="A125" s="12"/>
      <c r="B125" s="30"/>
      <c r="C125" s="30"/>
      <c r="D125" s="13"/>
      <c r="E125" s="14"/>
      <c r="F125" s="15"/>
      <c r="G125" s="15"/>
    </row>
    <row r="126" spans="1:7" x14ac:dyDescent="0.25">
      <c r="A126" s="16" t="s">
        <v>838</v>
      </c>
      <c r="B126" s="30"/>
      <c r="C126" s="30"/>
      <c r="D126" s="13"/>
      <c r="E126" s="14"/>
      <c r="F126" s="15"/>
      <c r="G126" s="15"/>
    </row>
    <row r="127" spans="1:7" x14ac:dyDescent="0.25">
      <c r="A127" s="12" t="s">
        <v>2041</v>
      </c>
      <c r="B127" s="30" t="s">
        <v>2042</v>
      </c>
      <c r="C127" s="30"/>
      <c r="D127" s="13">
        <v>13802.0052</v>
      </c>
      <c r="E127" s="14">
        <v>424.98</v>
      </c>
      <c r="F127" s="15">
        <v>3.3999999999999998E-3</v>
      </c>
      <c r="G127" s="15"/>
    </row>
    <row r="128" spans="1:7" x14ac:dyDescent="0.25">
      <c r="A128" s="12" t="s">
        <v>2308</v>
      </c>
      <c r="B128" s="30" t="s">
        <v>2309</v>
      </c>
      <c r="C128" s="30"/>
      <c r="D128" s="13">
        <v>1634279.088</v>
      </c>
      <c r="E128" s="14">
        <v>205.1</v>
      </c>
      <c r="F128" s="15">
        <v>1.6000000000000001E-3</v>
      </c>
      <c r="G128" s="15"/>
    </row>
    <row r="129" spans="1:7" x14ac:dyDescent="0.25">
      <c r="A129" s="12"/>
      <c r="B129" s="30"/>
      <c r="C129" s="30"/>
      <c r="D129" s="13"/>
      <c r="E129" s="14"/>
      <c r="F129" s="15"/>
      <c r="G129" s="15"/>
    </row>
    <row r="130" spans="1:7" x14ac:dyDescent="0.25">
      <c r="A130" s="21" t="s">
        <v>157</v>
      </c>
      <c r="B130" s="32"/>
      <c r="C130" s="32"/>
      <c r="D130" s="22"/>
      <c r="E130" s="18">
        <v>630.08000000000004</v>
      </c>
      <c r="F130" s="19">
        <v>5.0000000000000001E-3</v>
      </c>
      <c r="G130" s="20"/>
    </row>
    <row r="131" spans="1:7" x14ac:dyDescent="0.25">
      <c r="A131" s="12"/>
      <c r="B131" s="30"/>
      <c r="C131" s="30"/>
      <c r="D131" s="13"/>
      <c r="E131" s="14"/>
      <c r="F131" s="15"/>
      <c r="G131" s="15"/>
    </row>
    <row r="132" spans="1:7" x14ac:dyDescent="0.25">
      <c r="A132" s="16" t="s">
        <v>161</v>
      </c>
      <c r="B132" s="30"/>
      <c r="C132" s="30"/>
      <c r="D132" s="13"/>
      <c r="E132" s="14"/>
      <c r="F132" s="15"/>
      <c r="G132" s="15"/>
    </row>
    <row r="133" spans="1:7" x14ac:dyDescent="0.25">
      <c r="A133" s="12" t="s">
        <v>162</v>
      </c>
      <c r="B133" s="30"/>
      <c r="C133" s="30"/>
      <c r="D133" s="13"/>
      <c r="E133" s="14">
        <v>13529.52</v>
      </c>
      <c r="F133" s="15">
        <v>0.1069</v>
      </c>
      <c r="G133" s="15">
        <v>6.6865999999999995E-2</v>
      </c>
    </row>
    <row r="134" spans="1:7" x14ac:dyDescent="0.25">
      <c r="A134" s="16" t="s">
        <v>124</v>
      </c>
      <c r="B134" s="31"/>
      <c r="C134" s="31"/>
      <c r="D134" s="17"/>
      <c r="E134" s="37">
        <v>13529.52</v>
      </c>
      <c r="F134" s="38">
        <v>0.1069</v>
      </c>
      <c r="G134" s="20"/>
    </row>
    <row r="135" spans="1:7" x14ac:dyDescent="0.25">
      <c r="A135" s="12"/>
      <c r="B135" s="30"/>
      <c r="C135" s="30"/>
      <c r="D135" s="13"/>
      <c r="E135" s="14"/>
      <c r="F135" s="15"/>
      <c r="G135" s="15"/>
    </row>
    <row r="136" spans="1:7" x14ac:dyDescent="0.25">
      <c r="A136" s="21" t="s">
        <v>157</v>
      </c>
      <c r="B136" s="32"/>
      <c r="C136" s="32"/>
      <c r="D136" s="22"/>
      <c r="E136" s="18">
        <v>13529.52</v>
      </c>
      <c r="F136" s="19">
        <v>0.1069</v>
      </c>
      <c r="G136" s="20"/>
    </row>
    <row r="137" spans="1:7" x14ac:dyDescent="0.25">
      <c r="A137" s="12" t="s">
        <v>163</v>
      </c>
      <c r="B137" s="30"/>
      <c r="C137" s="30"/>
      <c r="D137" s="13"/>
      <c r="E137" s="14">
        <v>571.40513920000001</v>
      </c>
      <c r="F137" s="15">
        <v>4.5129999999999997E-3</v>
      </c>
      <c r="G137" s="15"/>
    </row>
    <row r="138" spans="1:7" x14ac:dyDescent="0.25">
      <c r="A138" s="12" t="s">
        <v>164</v>
      </c>
      <c r="B138" s="30"/>
      <c r="C138" s="30"/>
      <c r="D138" s="13"/>
      <c r="E138" s="23">
        <v>-2347.1951392000001</v>
      </c>
      <c r="F138" s="24">
        <v>-1.8613000000000001E-2</v>
      </c>
      <c r="G138" s="15">
        <v>6.6865999999999995E-2</v>
      </c>
    </row>
    <row r="139" spans="1:7" x14ac:dyDescent="0.25">
      <c r="A139" s="25" t="s">
        <v>165</v>
      </c>
      <c r="B139" s="33"/>
      <c r="C139" s="33"/>
      <c r="D139" s="26"/>
      <c r="E139" s="27">
        <v>126588.42</v>
      </c>
      <c r="F139" s="28">
        <v>1</v>
      </c>
      <c r="G139" s="28"/>
    </row>
    <row r="141" spans="1:7" x14ac:dyDescent="0.25">
      <c r="A141" s="1" t="s">
        <v>1752</v>
      </c>
    </row>
    <row r="142" spans="1:7" x14ac:dyDescent="0.25">
      <c r="A142" s="1" t="s">
        <v>167</v>
      </c>
    </row>
    <row r="144" spans="1:7" x14ac:dyDescent="0.25">
      <c r="A144" s="1" t="s">
        <v>168</v>
      </c>
    </row>
    <row r="145" spans="1:5" x14ac:dyDescent="0.25">
      <c r="A145" s="47" t="s">
        <v>169</v>
      </c>
      <c r="B145" s="34" t="s">
        <v>118</v>
      </c>
    </row>
    <row r="146" spans="1:5" x14ac:dyDescent="0.25">
      <c r="A146" t="s">
        <v>170</v>
      </c>
    </row>
    <row r="147" spans="1:5" x14ac:dyDescent="0.25">
      <c r="A147" t="s">
        <v>171</v>
      </c>
      <c r="B147" t="s">
        <v>172</v>
      </c>
      <c r="C147" t="s">
        <v>172</v>
      </c>
    </row>
    <row r="148" spans="1:5" x14ac:dyDescent="0.25">
      <c r="B148" s="48">
        <v>45289</v>
      </c>
      <c r="C148" s="48">
        <v>45322</v>
      </c>
    </row>
    <row r="149" spans="1:5" x14ac:dyDescent="0.25">
      <c r="A149" t="s">
        <v>176</v>
      </c>
      <c r="B149">
        <v>57.35</v>
      </c>
      <c r="C149">
        <v>58.73</v>
      </c>
      <c r="E149" s="2"/>
    </row>
    <row r="150" spans="1:5" x14ac:dyDescent="0.25">
      <c r="A150" t="s">
        <v>177</v>
      </c>
      <c r="B150">
        <v>29.58</v>
      </c>
      <c r="C150">
        <v>30.12</v>
      </c>
      <c r="E150" s="2"/>
    </row>
    <row r="151" spans="1:5" x14ac:dyDescent="0.25">
      <c r="A151" t="s">
        <v>1878</v>
      </c>
      <c r="B151">
        <v>50.54</v>
      </c>
      <c r="C151">
        <v>51.66</v>
      </c>
      <c r="E151" s="2"/>
    </row>
    <row r="152" spans="1:5" x14ac:dyDescent="0.25">
      <c r="A152" t="s">
        <v>1879</v>
      </c>
      <c r="B152">
        <v>51.5</v>
      </c>
      <c r="C152">
        <v>52.65</v>
      </c>
      <c r="E152" s="2"/>
    </row>
    <row r="153" spans="1:5" x14ac:dyDescent="0.25">
      <c r="A153" t="s">
        <v>650</v>
      </c>
      <c r="B153">
        <v>51.07</v>
      </c>
      <c r="C153">
        <v>52.21</v>
      </c>
      <c r="E153" s="2"/>
    </row>
    <row r="154" spans="1:5" x14ac:dyDescent="0.25">
      <c r="A154" t="s">
        <v>651</v>
      </c>
      <c r="B154">
        <v>25.24</v>
      </c>
      <c r="C154">
        <v>25.63</v>
      </c>
      <c r="E154" s="2"/>
    </row>
    <row r="155" spans="1:5" x14ac:dyDescent="0.25">
      <c r="E155" s="2"/>
    </row>
    <row r="156" spans="1:5" x14ac:dyDescent="0.25">
      <c r="A156" t="s">
        <v>654</v>
      </c>
    </row>
    <row r="158" spans="1:5" x14ac:dyDescent="0.25">
      <c r="A158" s="50" t="s">
        <v>655</v>
      </c>
      <c r="B158" s="50" t="s">
        <v>1850</v>
      </c>
      <c r="C158" s="50" t="s">
        <v>656</v>
      </c>
      <c r="D158" s="50" t="s">
        <v>657</v>
      </c>
    </row>
    <row r="159" spans="1:5" x14ac:dyDescent="0.25">
      <c r="A159" s="50" t="s">
        <v>2310</v>
      </c>
      <c r="B159" s="50"/>
      <c r="C159" s="50">
        <v>0.17</v>
      </c>
      <c r="D159" s="50">
        <v>0.17</v>
      </c>
    </row>
    <row r="160" spans="1:5" x14ac:dyDescent="0.25">
      <c r="A160" s="50" t="s">
        <v>663</v>
      </c>
      <c r="B160" s="50"/>
      <c r="C160" s="50">
        <v>0.17</v>
      </c>
      <c r="D160" s="50">
        <v>0.17</v>
      </c>
    </row>
    <row r="162" spans="1:4" x14ac:dyDescent="0.25">
      <c r="A162" t="s">
        <v>188</v>
      </c>
      <c r="B162" s="34" t="s">
        <v>118</v>
      </c>
    </row>
    <row r="163" spans="1:4" ht="30" customHeight="1" x14ac:dyDescent="0.25">
      <c r="A163" s="47" t="s">
        <v>189</v>
      </c>
      <c r="B163" s="34" t="s">
        <v>118</v>
      </c>
    </row>
    <row r="164" spans="1:4" ht="30" customHeight="1" x14ac:dyDescent="0.25">
      <c r="A164" s="47" t="s">
        <v>190</v>
      </c>
      <c r="B164" s="34" t="s">
        <v>118</v>
      </c>
    </row>
    <row r="165" spans="1:4" x14ac:dyDescent="0.25">
      <c r="A165" t="s">
        <v>1753</v>
      </c>
      <c r="B165" s="49">
        <v>1.383551</v>
      </c>
    </row>
    <row r="166" spans="1:4" ht="45" customHeight="1" x14ac:dyDescent="0.25">
      <c r="A166" s="47" t="s">
        <v>192</v>
      </c>
      <c r="B166" s="34">
        <v>6266.2284499999996</v>
      </c>
    </row>
    <row r="167" spans="1:4" ht="30" customHeight="1" x14ac:dyDescent="0.25">
      <c r="A167" s="47" t="s">
        <v>193</v>
      </c>
      <c r="B167" s="34" t="s">
        <v>118</v>
      </c>
    </row>
    <row r="168" spans="1:4" ht="30" customHeight="1" x14ac:dyDescent="0.25">
      <c r="A168" s="47" t="s">
        <v>194</v>
      </c>
      <c r="B168" s="34" t="s">
        <v>118</v>
      </c>
    </row>
    <row r="169" spans="1:4" x14ac:dyDescent="0.25">
      <c r="A169" t="s">
        <v>195</v>
      </c>
      <c r="B169" s="34" t="s">
        <v>118</v>
      </c>
    </row>
    <row r="170" spans="1:4" x14ac:dyDescent="0.25">
      <c r="A170" t="s">
        <v>196</v>
      </c>
      <c r="B170" s="34" t="s">
        <v>118</v>
      </c>
    </row>
    <row r="172" spans="1:4" ht="69.95" customHeight="1" x14ac:dyDescent="0.25">
      <c r="A172" s="76" t="s">
        <v>206</v>
      </c>
      <c r="B172" s="76" t="s">
        <v>207</v>
      </c>
      <c r="C172" s="76" t="s">
        <v>5</v>
      </c>
      <c r="D172" s="76" t="s">
        <v>6</v>
      </c>
    </row>
    <row r="173" spans="1:4" ht="69.95" customHeight="1" x14ac:dyDescent="0.25">
      <c r="A173" s="76" t="s">
        <v>2311</v>
      </c>
      <c r="B173" s="76"/>
      <c r="C173" s="76" t="s">
        <v>80</v>
      </c>
      <c r="D17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298"/>
  <sheetViews>
    <sheetView showGridLines="0" workbookViewId="0">
      <pane ySplit="4" topLeftCell="A166" activePane="bottomLeft" state="frozen"/>
      <selection activeCell="B191" sqref="B191"/>
      <selection pane="bottomLeft" activeCell="B170" sqref="B17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2312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2313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1935</v>
      </c>
      <c r="B8" s="30" t="s">
        <v>1936</v>
      </c>
      <c r="C8" s="30" t="s">
        <v>1170</v>
      </c>
      <c r="D8" s="13">
        <v>203358</v>
      </c>
      <c r="E8" s="14">
        <v>93.44</v>
      </c>
      <c r="F8" s="15">
        <v>3.1099999999999999E-2</v>
      </c>
      <c r="G8" s="15"/>
    </row>
    <row r="9" spans="1:8" x14ac:dyDescent="0.25">
      <c r="A9" s="12" t="s">
        <v>2314</v>
      </c>
      <c r="B9" s="30" t="s">
        <v>2315</v>
      </c>
      <c r="C9" s="30" t="s">
        <v>1283</v>
      </c>
      <c r="D9" s="13">
        <v>2668</v>
      </c>
      <c r="E9" s="14">
        <v>61.99</v>
      </c>
      <c r="F9" s="15">
        <v>2.06E-2</v>
      </c>
      <c r="G9" s="15"/>
    </row>
    <row r="10" spans="1:8" x14ac:dyDescent="0.25">
      <c r="A10" s="12" t="s">
        <v>1887</v>
      </c>
      <c r="B10" s="30" t="s">
        <v>1888</v>
      </c>
      <c r="C10" s="30" t="s">
        <v>1326</v>
      </c>
      <c r="D10" s="13">
        <v>1103</v>
      </c>
      <c r="E10" s="14">
        <v>35.22</v>
      </c>
      <c r="F10" s="15">
        <v>1.17E-2</v>
      </c>
      <c r="G10" s="15"/>
    </row>
    <row r="11" spans="1:8" x14ac:dyDescent="0.25">
      <c r="A11" s="12" t="s">
        <v>1322</v>
      </c>
      <c r="B11" s="30" t="s">
        <v>1323</v>
      </c>
      <c r="C11" s="30" t="s">
        <v>1283</v>
      </c>
      <c r="D11" s="13">
        <v>1005</v>
      </c>
      <c r="E11" s="14">
        <v>34.31</v>
      </c>
      <c r="F11" s="15">
        <v>1.14E-2</v>
      </c>
      <c r="G11" s="15"/>
    </row>
    <row r="12" spans="1:8" x14ac:dyDescent="0.25">
      <c r="A12" s="12" t="s">
        <v>1990</v>
      </c>
      <c r="B12" s="30" t="s">
        <v>1991</v>
      </c>
      <c r="C12" s="30" t="s">
        <v>1283</v>
      </c>
      <c r="D12" s="13">
        <v>1009</v>
      </c>
      <c r="E12" s="14">
        <v>33.15</v>
      </c>
      <c r="F12" s="15">
        <v>1.0999999999999999E-2</v>
      </c>
      <c r="G12" s="15"/>
    </row>
    <row r="13" spans="1:8" x14ac:dyDescent="0.25">
      <c r="A13" s="12" t="s">
        <v>2316</v>
      </c>
      <c r="B13" s="30" t="s">
        <v>2317</v>
      </c>
      <c r="C13" s="30" t="s">
        <v>1462</v>
      </c>
      <c r="D13" s="13">
        <v>1659</v>
      </c>
      <c r="E13" s="14">
        <v>32.75</v>
      </c>
      <c r="F13" s="15">
        <v>1.09E-2</v>
      </c>
      <c r="G13" s="15"/>
    </row>
    <row r="14" spans="1:8" x14ac:dyDescent="0.25">
      <c r="A14" s="12" t="s">
        <v>1425</v>
      </c>
      <c r="B14" s="30" t="s">
        <v>1426</v>
      </c>
      <c r="C14" s="30" t="s">
        <v>1202</v>
      </c>
      <c r="D14" s="13">
        <v>26173</v>
      </c>
      <c r="E14" s="14">
        <v>31.26</v>
      </c>
      <c r="F14" s="15">
        <v>1.04E-2</v>
      </c>
      <c r="G14" s="15"/>
    </row>
    <row r="15" spans="1:8" x14ac:dyDescent="0.25">
      <c r="A15" s="12" t="s">
        <v>2231</v>
      </c>
      <c r="B15" s="30" t="s">
        <v>2232</v>
      </c>
      <c r="C15" s="30" t="s">
        <v>1283</v>
      </c>
      <c r="D15" s="13">
        <v>1751</v>
      </c>
      <c r="E15" s="14">
        <v>31.08</v>
      </c>
      <c r="F15" s="15">
        <v>1.04E-2</v>
      </c>
      <c r="G15" s="15"/>
    </row>
    <row r="16" spans="1:8" x14ac:dyDescent="0.25">
      <c r="A16" s="12" t="s">
        <v>1272</v>
      </c>
      <c r="B16" s="30" t="s">
        <v>1273</v>
      </c>
      <c r="C16" s="30" t="s">
        <v>1161</v>
      </c>
      <c r="D16" s="13">
        <v>11758</v>
      </c>
      <c r="E16" s="14">
        <v>30.64</v>
      </c>
      <c r="F16" s="15">
        <v>1.0200000000000001E-2</v>
      </c>
      <c r="G16" s="15"/>
    </row>
    <row r="17" spans="1:7" x14ac:dyDescent="0.25">
      <c r="A17" s="12" t="s">
        <v>1897</v>
      </c>
      <c r="B17" s="30" t="s">
        <v>1898</v>
      </c>
      <c r="C17" s="30" t="s">
        <v>1161</v>
      </c>
      <c r="D17" s="13">
        <v>15343</v>
      </c>
      <c r="E17" s="14">
        <v>30.43</v>
      </c>
      <c r="F17" s="15">
        <v>1.01E-2</v>
      </c>
      <c r="G17" s="15"/>
    </row>
    <row r="18" spans="1:7" x14ac:dyDescent="0.25">
      <c r="A18" s="12" t="s">
        <v>1491</v>
      </c>
      <c r="B18" s="30" t="s">
        <v>1492</v>
      </c>
      <c r="C18" s="30" t="s">
        <v>1310</v>
      </c>
      <c r="D18" s="13">
        <v>8879</v>
      </c>
      <c r="E18" s="14">
        <v>29.74</v>
      </c>
      <c r="F18" s="15">
        <v>9.9000000000000008E-3</v>
      </c>
      <c r="G18" s="15"/>
    </row>
    <row r="19" spans="1:7" x14ac:dyDescent="0.25">
      <c r="A19" s="12" t="s">
        <v>2318</v>
      </c>
      <c r="B19" s="30" t="s">
        <v>2319</v>
      </c>
      <c r="C19" s="30" t="s">
        <v>1196</v>
      </c>
      <c r="D19" s="13">
        <v>3813</v>
      </c>
      <c r="E19" s="14">
        <v>29.28</v>
      </c>
      <c r="F19" s="15">
        <v>9.7999999999999997E-3</v>
      </c>
      <c r="G19" s="15"/>
    </row>
    <row r="20" spans="1:7" x14ac:dyDescent="0.25">
      <c r="A20" s="12" t="s">
        <v>2320</v>
      </c>
      <c r="B20" s="30" t="s">
        <v>2321</v>
      </c>
      <c r="C20" s="30" t="s">
        <v>1278</v>
      </c>
      <c r="D20" s="13">
        <v>2553</v>
      </c>
      <c r="E20" s="14">
        <v>29.09</v>
      </c>
      <c r="F20" s="15">
        <v>9.7000000000000003E-3</v>
      </c>
      <c r="G20" s="15"/>
    </row>
    <row r="21" spans="1:7" x14ac:dyDescent="0.25">
      <c r="A21" s="12" t="s">
        <v>1371</v>
      </c>
      <c r="B21" s="30" t="s">
        <v>1372</v>
      </c>
      <c r="C21" s="30" t="s">
        <v>1196</v>
      </c>
      <c r="D21" s="13">
        <v>3206</v>
      </c>
      <c r="E21" s="14">
        <v>27.2</v>
      </c>
      <c r="F21" s="15">
        <v>9.1000000000000004E-3</v>
      </c>
      <c r="G21" s="15"/>
    </row>
    <row r="22" spans="1:7" x14ac:dyDescent="0.25">
      <c r="A22" s="12" t="s">
        <v>1313</v>
      </c>
      <c r="B22" s="30" t="s">
        <v>1314</v>
      </c>
      <c r="C22" s="30" t="s">
        <v>1227</v>
      </c>
      <c r="D22" s="13">
        <v>2947</v>
      </c>
      <c r="E22" s="14">
        <v>26.82</v>
      </c>
      <c r="F22" s="15">
        <v>8.8999999999999999E-3</v>
      </c>
      <c r="G22" s="15"/>
    </row>
    <row r="23" spans="1:7" x14ac:dyDescent="0.25">
      <c r="A23" s="12" t="s">
        <v>1197</v>
      </c>
      <c r="B23" s="30" t="s">
        <v>1198</v>
      </c>
      <c r="C23" s="30" t="s">
        <v>1199</v>
      </c>
      <c r="D23" s="13">
        <v>17737</v>
      </c>
      <c r="E23" s="14">
        <v>26.4</v>
      </c>
      <c r="F23" s="15">
        <v>8.8000000000000005E-3</v>
      </c>
      <c r="G23" s="15"/>
    </row>
    <row r="24" spans="1:7" x14ac:dyDescent="0.25">
      <c r="A24" s="12" t="s">
        <v>2322</v>
      </c>
      <c r="B24" s="30" t="s">
        <v>2323</v>
      </c>
      <c r="C24" s="30" t="s">
        <v>1326</v>
      </c>
      <c r="D24" s="13">
        <v>4247</v>
      </c>
      <c r="E24" s="14">
        <v>26.11</v>
      </c>
      <c r="F24" s="15">
        <v>8.6999999999999994E-3</v>
      </c>
      <c r="G24" s="15"/>
    </row>
    <row r="25" spans="1:7" x14ac:dyDescent="0.25">
      <c r="A25" s="12" t="s">
        <v>1922</v>
      </c>
      <c r="B25" s="30" t="s">
        <v>1923</v>
      </c>
      <c r="C25" s="30" t="s">
        <v>1286</v>
      </c>
      <c r="D25" s="13">
        <v>1528</v>
      </c>
      <c r="E25" s="14">
        <v>25.42</v>
      </c>
      <c r="F25" s="15">
        <v>8.5000000000000006E-3</v>
      </c>
      <c r="G25" s="15"/>
    </row>
    <row r="26" spans="1:7" x14ac:dyDescent="0.25">
      <c r="A26" s="12" t="s">
        <v>1759</v>
      </c>
      <c r="B26" s="30" t="s">
        <v>1760</v>
      </c>
      <c r="C26" s="30" t="s">
        <v>1210</v>
      </c>
      <c r="D26" s="13">
        <v>2458</v>
      </c>
      <c r="E26" s="14">
        <v>25.2</v>
      </c>
      <c r="F26" s="15">
        <v>8.3999999999999995E-3</v>
      </c>
      <c r="G26" s="15"/>
    </row>
    <row r="27" spans="1:7" x14ac:dyDescent="0.25">
      <c r="A27" s="12" t="s">
        <v>1893</v>
      </c>
      <c r="B27" s="30" t="s">
        <v>1894</v>
      </c>
      <c r="C27" s="30" t="s">
        <v>1227</v>
      </c>
      <c r="D27" s="13">
        <v>1406</v>
      </c>
      <c r="E27" s="14">
        <v>23.68</v>
      </c>
      <c r="F27" s="15">
        <v>7.9000000000000008E-3</v>
      </c>
      <c r="G27" s="15"/>
    </row>
    <row r="28" spans="1:7" x14ac:dyDescent="0.25">
      <c r="A28" s="12" t="s">
        <v>2324</v>
      </c>
      <c r="B28" s="30" t="s">
        <v>2325</v>
      </c>
      <c r="C28" s="30" t="s">
        <v>1202</v>
      </c>
      <c r="D28" s="13">
        <v>3682</v>
      </c>
      <c r="E28" s="14">
        <v>22.96</v>
      </c>
      <c r="F28" s="15">
        <v>7.6E-3</v>
      </c>
      <c r="G28" s="15"/>
    </row>
    <row r="29" spans="1:7" x14ac:dyDescent="0.25">
      <c r="A29" s="12" t="s">
        <v>1954</v>
      </c>
      <c r="B29" s="30" t="s">
        <v>1955</v>
      </c>
      <c r="C29" s="30" t="s">
        <v>1161</v>
      </c>
      <c r="D29" s="13">
        <v>22020</v>
      </c>
      <c r="E29" s="14">
        <v>22.85</v>
      </c>
      <c r="F29" s="15">
        <v>7.6E-3</v>
      </c>
      <c r="G29" s="15"/>
    </row>
    <row r="30" spans="1:7" x14ac:dyDescent="0.25">
      <c r="A30" s="12" t="s">
        <v>1784</v>
      </c>
      <c r="B30" s="30" t="s">
        <v>1785</v>
      </c>
      <c r="C30" s="30" t="s">
        <v>1202</v>
      </c>
      <c r="D30" s="13">
        <v>1924</v>
      </c>
      <c r="E30" s="14">
        <v>22.7</v>
      </c>
      <c r="F30" s="15">
        <v>7.6E-3</v>
      </c>
      <c r="G30" s="15"/>
    </row>
    <row r="31" spans="1:7" x14ac:dyDescent="0.25">
      <c r="A31" s="12" t="s">
        <v>1281</v>
      </c>
      <c r="B31" s="30" t="s">
        <v>1282</v>
      </c>
      <c r="C31" s="30" t="s">
        <v>1283</v>
      </c>
      <c r="D31" s="13">
        <v>14938</v>
      </c>
      <c r="E31" s="14">
        <v>22.05</v>
      </c>
      <c r="F31" s="15">
        <v>7.3000000000000001E-3</v>
      </c>
      <c r="G31" s="15"/>
    </row>
    <row r="32" spans="1:7" x14ac:dyDescent="0.25">
      <c r="A32" s="12" t="s">
        <v>2326</v>
      </c>
      <c r="B32" s="30" t="s">
        <v>2327</v>
      </c>
      <c r="C32" s="30" t="s">
        <v>1310</v>
      </c>
      <c r="D32" s="13">
        <v>2424</v>
      </c>
      <c r="E32" s="14">
        <v>21.55</v>
      </c>
      <c r="F32" s="15">
        <v>7.1999999999999998E-3</v>
      </c>
      <c r="G32" s="15"/>
    </row>
    <row r="33" spans="1:7" x14ac:dyDescent="0.25">
      <c r="A33" s="12" t="s">
        <v>2328</v>
      </c>
      <c r="B33" s="30" t="s">
        <v>2329</v>
      </c>
      <c r="C33" s="30" t="s">
        <v>1978</v>
      </c>
      <c r="D33" s="13">
        <v>11709</v>
      </c>
      <c r="E33" s="14">
        <v>21.06</v>
      </c>
      <c r="F33" s="15">
        <v>7.0000000000000001E-3</v>
      </c>
      <c r="G33" s="15"/>
    </row>
    <row r="34" spans="1:7" x14ac:dyDescent="0.25">
      <c r="A34" s="12" t="s">
        <v>2330</v>
      </c>
      <c r="B34" s="30" t="s">
        <v>2331</v>
      </c>
      <c r="C34" s="30" t="s">
        <v>1170</v>
      </c>
      <c r="D34" s="13">
        <v>332</v>
      </c>
      <c r="E34" s="14">
        <v>20.99</v>
      </c>
      <c r="F34" s="15">
        <v>7.0000000000000001E-3</v>
      </c>
      <c r="G34" s="15"/>
    </row>
    <row r="35" spans="1:7" x14ac:dyDescent="0.25">
      <c r="A35" s="12" t="s">
        <v>2332</v>
      </c>
      <c r="B35" s="30" t="s">
        <v>2333</v>
      </c>
      <c r="C35" s="30" t="s">
        <v>1235</v>
      </c>
      <c r="D35" s="13">
        <v>5671</v>
      </c>
      <c r="E35" s="14">
        <v>20.86</v>
      </c>
      <c r="F35" s="15">
        <v>6.8999999999999999E-3</v>
      </c>
      <c r="G35" s="15"/>
    </row>
    <row r="36" spans="1:7" x14ac:dyDescent="0.25">
      <c r="A36" s="12" t="s">
        <v>2334</v>
      </c>
      <c r="B36" s="30" t="s">
        <v>2335</v>
      </c>
      <c r="C36" s="30" t="s">
        <v>1402</v>
      </c>
      <c r="D36" s="13">
        <v>9652</v>
      </c>
      <c r="E36" s="14">
        <v>20.8</v>
      </c>
      <c r="F36" s="15">
        <v>6.8999999999999999E-3</v>
      </c>
      <c r="G36" s="15"/>
    </row>
    <row r="37" spans="1:7" x14ac:dyDescent="0.25">
      <c r="A37" s="12" t="s">
        <v>1952</v>
      </c>
      <c r="B37" s="30" t="s">
        <v>1953</v>
      </c>
      <c r="C37" s="30" t="s">
        <v>1307</v>
      </c>
      <c r="D37" s="13">
        <v>962</v>
      </c>
      <c r="E37" s="14">
        <v>20.55</v>
      </c>
      <c r="F37" s="15">
        <v>6.7999999999999996E-3</v>
      </c>
      <c r="G37" s="15"/>
    </row>
    <row r="38" spans="1:7" x14ac:dyDescent="0.25">
      <c r="A38" s="12" t="s">
        <v>1338</v>
      </c>
      <c r="B38" s="30" t="s">
        <v>1339</v>
      </c>
      <c r="C38" s="30" t="s">
        <v>1161</v>
      </c>
      <c r="D38" s="13">
        <v>14159</v>
      </c>
      <c r="E38" s="14">
        <v>20.52</v>
      </c>
      <c r="F38" s="15">
        <v>6.7999999999999996E-3</v>
      </c>
      <c r="G38" s="15"/>
    </row>
    <row r="39" spans="1:7" x14ac:dyDescent="0.25">
      <c r="A39" s="12" t="s">
        <v>2336</v>
      </c>
      <c r="B39" s="30" t="s">
        <v>2337</v>
      </c>
      <c r="C39" s="30" t="s">
        <v>1283</v>
      </c>
      <c r="D39" s="13">
        <v>697</v>
      </c>
      <c r="E39" s="14">
        <v>20.190000000000001</v>
      </c>
      <c r="F39" s="15">
        <v>6.7000000000000002E-3</v>
      </c>
      <c r="G39" s="15"/>
    </row>
    <row r="40" spans="1:7" x14ac:dyDescent="0.25">
      <c r="A40" s="12" t="s">
        <v>2237</v>
      </c>
      <c r="B40" s="30" t="s">
        <v>2238</v>
      </c>
      <c r="C40" s="30" t="s">
        <v>1307</v>
      </c>
      <c r="D40" s="13">
        <v>1746</v>
      </c>
      <c r="E40" s="14">
        <v>20.05</v>
      </c>
      <c r="F40" s="15">
        <v>6.7000000000000002E-3</v>
      </c>
      <c r="G40" s="15"/>
    </row>
    <row r="41" spans="1:7" x14ac:dyDescent="0.25">
      <c r="A41" s="12" t="s">
        <v>1264</v>
      </c>
      <c r="B41" s="30" t="s">
        <v>1265</v>
      </c>
      <c r="C41" s="30" t="s">
        <v>1260</v>
      </c>
      <c r="D41" s="13">
        <v>1373</v>
      </c>
      <c r="E41" s="14">
        <v>19.98</v>
      </c>
      <c r="F41" s="15">
        <v>6.7000000000000002E-3</v>
      </c>
      <c r="G41" s="15"/>
    </row>
    <row r="42" spans="1:7" x14ac:dyDescent="0.25">
      <c r="A42" s="12" t="s">
        <v>1266</v>
      </c>
      <c r="B42" s="30" t="s">
        <v>1267</v>
      </c>
      <c r="C42" s="30" t="s">
        <v>1202</v>
      </c>
      <c r="D42" s="13">
        <v>10676</v>
      </c>
      <c r="E42" s="14">
        <v>19.72</v>
      </c>
      <c r="F42" s="15">
        <v>6.6E-3</v>
      </c>
      <c r="G42" s="15"/>
    </row>
    <row r="43" spans="1:7" x14ac:dyDescent="0.25">
      <c r="A43" s="12" t="s">
        <v>2338</v>
      </c>
      <c r="B43" s="30" t="s">
        <v>2339</v>
      </c>
      <c r="C43" s="30" t="s">
        <v>1304</v>
      </c>
      <c r="D43" s="13">
        <v>1941</v>
      </c>
      <c r="E43" s="14">
        <v>19.23</v>
      </c>
      <c r="F43" s="15">
        <v>6.4000000000000003E-3</v>
      </c>
      <c r="G43" s="15"/>
    </row>
    <row r="44" spans="1:7" x14ac:dyDescent="0.25">
      <c r="A44" s="12" t="s">
        <v>2340</v>
      </c>
      <c r="B44" s="30" t="s">
        <v>2341</v>
      </c>
      <c r="C44" s="30" t="s">
        <v>1202</v>
      </c>
      <c r="D44" s="13">
        <v>8573</v>
      </c>
      <c r="E44" s="14">
        <v>19.07</v>
      </c>
      <c r="F44" s="15">
        <v>6.4000000000000003E-3</v>
      </c>
      <c r="G44" s="15"/>
    </row>
    <row r="45" spans="1:7" x14ac:dyDescent="0.25">
      <c r="A45" s="12" t="s">
        <v>2342</v>
      </c>
      <c r="B45" s="30" t="s">
        <v>2343</v>
      </c>
      <c r="C45" s="30" t="s">
        <v>1402</v>
      </c>
      <c r="D45" s="13">
        <v>28565</v>
      </c>
      <c r="E45" s="14">
        <v>18.88</v>
      </c>
      <c r="F45" s="15">
        <v>6.3E-3</v>
      </c>
      <c r="G45" s="15"/>
    </row>
    <row r="46" spans="1:7" x14ac:dyDescent="0.25">
      <c r="A46" s="12" t="s">
        <v>2344</v>
      </c>
      <c r="B46" s="30" t="s">
        <v>2345</v>
      </c>
      <c r="C46" s="30" t="s">
        <v>1183</v>
      </c>
      <c r="D46" s="13">
        <v>9552</v>
      </c>
      <c r="E46" s="14">
        <v>18.79</v>
      </c>
      <c r="F46" s="15">
        <v>6.3E-3</v>
      </c>
      <c r="G46" s="15"/>
    </row>
    <row r="47" spans="1:7" x14ac:dyDescent="0.25">
      <c r="A47" s="12" t="s">
        <v>1216</v>
      </c>
      <c r="B47" s="30" t="s">
        <v>1217</v>
      </c>
      <c r="C47" s="30" t="s">
        <v>1199</v>
      </c>
      <c r="D47" s="13">
        <v>6480</v>
      </c>
      <c r="E47" s="14">
        <v>18.73</v>
      </c>
      <c r="F47" s="15">
        <v>6.1999999999999998E-3</v>
      </c>
      <c r="G47" s="15"/>
    </row>
    <row r="48" spans="1:7" x14ac:dyDescent="0.25">
      <c r="A48" s="12" t="s">
        <v>2346</v>
      </c>
      <c r="B48" s="30" t="s">
        <v>2347</v>
      </c>
      <c r="C48" s="30" t="s">
        <v>1213</v>
      </c>
      <c r="D48" s="13">
        <v>13941</v>
      </c>
      <c r="E48" s="14">
        <v>18.37</v>
      </c>
      <c r="F48" s="15">
        <v>6.1000000000000004E-3</v>
      </c>
      <c r="G48" s="15"/>
    </row>
    <row r="49" spans="1:7" x14ac:dyDescent="0.25">
      <c r="A49" s="12" t="s">
        <v>2348</v>
      </c>
      <c r="B49" s="30" t="s">
        <v>2349</v>
      </c>
      <c r="C49" s="30" t="s">
        <v>1186</v>
      </c>
      <c r="D49" s="13">
        <v>17459</v>
      </c>
      <c r="E49" s="14">
        <v>18</v>
      </c>
      <c r="F49" s="15">
        <v>6.0000000000000001E-3</v>
      </c>
      <c r="G49" s="15"/>
    </row>
    <row r="50" spans="1:7" x14ac:dyDescent="0.25">
      <c r="A50" s="12" t="s">
        <v>1962</v>
      </c>
      <c r="B50" s="30" t="s">
        <v>1963</v>
      </c>
      <c r="C50" s="30" t="s">
        <v>1326</v>
      </c>
      <c r="D50" s="13">
        <v>497</v>
      </c>
      <c r="E50" s="14">
        <v>17.77</v>
      </c>
      <c r="F50" s="15">
        <v>5.8999999999999999E-3</v>
      </c>
      <c r="G50" s="15"/>
    </row>
    <row r="51" spans="1:7" x14ac:dyDescent="0.25">
      <c r="A51" s="12" t="s">
        <v>2350</v>
      </c>
      <c r="B51" s="30" t="s">
        <v>2351</v>
      </c>
      <c r="C51" s="30" t="s">
        <v>1213</v>
      </c>
      <c r="D51" s="13">
        <v>12279</v>
      </c>
      <c r="E51" s="14">
        <v>17.57</v>
      </c>
      <c r="F51" s="15">
        <v>5.8999999999999999E-3</v>
      </c>
      <c r="G51" s="15"/>
    </row>
    <row r="52" spans="1:7" x14ac:dyDescent="0.25">
      <c r="A52" s="12" t="s">
        <v>2352</v>
      </c>
      <c r="B52" s="30" t="s">
        <v>2353</v>
      </c>
      <c r="C52" s="30" t="s">
        <v>1307</v>
      </c>
      <c r="D52" s="13">
        <v>1329</v>
      </c>
      <c r="E52" s="14">
        <v>17.5</v>
      </c>
      <c r="F52" s="15">
        <v>5.7999999999999996E-3</v>
      </c>
      <c r="G52" s="15"/>
    </row>
    <row r="53" spans="1:7" x14ac:dyDescent="0.25">
      <c r="A53" s="12" t="s">
        <v>2354</v>
      </c>
      <c r="B53" s="30" t="s">
        <v>2355</v>
      </c>
      <c r="C53" s="30" t="s">
        <v>1402</v>
      </c>
      <c r="D53" s="13">
        <v>13481</v>
      </c>
      <c r="E53" s="14">
        <v>17.45</v>
      </c>
      <c r="F53" s="15">
        <v>5.7999999999999996E-3</v>
      </c>
      <c r="G53" s="15"/>
    </row>
    <row r="54" spans="1:7" x14ac:dyDescent="0.25">
      <c r="A54" s="12" t="s">
        <v>2356</v>
      </c>
      <c r="B54" s="30" t="s">
        <v>2357</v>
      </c>
      <c r="C54" s="30" t="s">
        <v>1227</v>
      </c>
      <c r="D54" s="13">
        <v>11994</v>
      </c>
      <c r="E54" s="14">
        <v>17.3</v>
      </c>
      <c r="F54" s="15">
        <v>5.7999999999999996E-3</v>
      </c>
      <c r="G54" s="15"/>
    </row>
    <row r="55" spans="1:7" x14ac:dyDescent="0.25">
      <c r="A55" s="12" t="s">
        <v>2358</v>
      </c>
      <c r="B55" s="30" t="s">
        <v>2359</v>
      </c>
      <c r="C55" s="30" t="s">
        <v>1202</v>
      </c>
      <c r="D55" s="13">
        <v>9864</v>
      </c>
      <c r="E55" s="14">
        <v>17</v>
      </c>
      <c r="F55" s="15">
        <v>5.7000000000000002E-3</v>
      </c>
      <c r="G55" s="15"/>
    </row>
    <row r="56" spans="1:7" x14ac:dyDescent="0.25">
      <c r="A56" s="12" t="s">
        <v>2360</v>
      </c>
      <c r="B56" s="30" t="s">
        <v>2361</v>
      </c>
      <c r="C56" s="30" t="s">
        <v>1283</v>
      </c>
      <c r="D56" s="13">
        <v>3211</v>
      </c>
      <c r="E56" s="14">
        <v>16.850000000000001</v>
      </c>
      <c r="F56" s="15">
        <v>5.5999999999999999E-3</v>
      </c>
      <c r="G56" s="15"/>
    </row>
    <row r="57" spans="1:7" x14ac:dyDescent="0.25">
      <c r="A57" s="12" t="s">
        <v>2362</v>
      </c>
      <c r="B57" s="30" t="s">
        <v>2363</v>
      </c>
      <c r="C57" s="30" t="s">
        <v>1862</v>
      </c>
      <c r="D57" s="13">
        <v>122</v>
      </c>
      <c r="E57" s="14">
        <v>16.739999999999998</v>
      </c>
      <c r="F57" s="15">
        <v>5.5999999999999999E-3</v>
      </c>
      <c r="G57" s="15"/>
    </row>
    <row r="58" spans="1:7" x14ac:dyDescent="0.25">
      <c r="A58" s="12" t="s">
        <v>1782</v>
      </c>
      <c r="B58" s="30" t="s">
        <v>1783</v>
      </c>
      <c r="C58" s="30" t="s">
        <v>1202</v>
      </c>
      <c r="D58" s="13">
        <v>1035</v>
      </c>
      <c r="E58" s="14">
        <v>16.45</v>
      </c>
      <c r="F58" s="15">
        <v>5.4999999999999997E-3</v>
      </c>
      <c r="G58" s="15"/>
    </row>
    <row r="59" spans="1:7" x14ac:dyDescent="0.25">
      <c r="A59" s="12" t="s">
        <v>1419</v>
      </c>
      <c r="B59" s="30" t="s">
        <v>1420</v>
      </c>
      <c r="C59" s="30" t="s">
        <v>1235</v>
      </c>
      <c r="D59" s="13">
        <v>1110</v>
      </c>
      <c r="E59" s="14">
        <v>16.420000000000002</v>
      </c>
      <c r="F59" s="15">
        <v>5.4999999999999997E-3</v>
      </c>
      <c r="G59" s="15"/>
    </row>
    <row r="60" spans="1:7" x14ac:dyDescent="0.25">
      <c r="A60" s="12" t="s">
        <v>2364</v>
      </c>
      <c r="B60" s="30" t="s">
        <v>2365</v>
      </c>
      <c r="C60" s="30" t="s">
        <v>1326</v>
      </c>
      <c r="D60" s="13">
        <v>1477</v>
      </c>
      <c r="E60" s="14">
        <v>16.25</v>
      </c>
      <c r="F60" s="15">
        <v>5.4000000000000003E-3</v>
      </c>
      <c r="G60" s="15"/>
    </row>
    <row r="61" spans="1:7" x14ac:dyDescent="0.25">
      <c r="A61" s="12" t="s">
        <v>1889</v>
      </c>
      <c r="B61" s="30" t="s">
        <v>1890</v>
      </c>
      <c r="C61" s="30" t="s">
        <v>1278</v>
      </c>
      <c r="D61" s="13">
        <v>359</v>
      </c>
      <c r="E61" s="14">
        <v>15.93</v>
      </c>
      <c r="F61" s="15">
        <v>5.3E-3</v>
      </c>
      <c r="G61" s="15"/>
    </row>
    <row r="62" spans="1:7" x14ac:dyDescent="0.25">
      <c r="A62" s="12" t="s">
        <v>2366</v>
      </c>
      <c r="B62" s="30" t="s">
        <v>2367</v>
      </c>
      <c r="C62" s="30" t="s">
        <v>1196</v>
      </c>
      <c r="D62" s="13">
        <v>1750</v>
      </c>
      <c r="E62" s="14">
        <v>15.76</v>
      </c>
      <c r="F62" s="15">
        <v>5.1999999999999998E-3</v>
      </c>
      <c r="G62" s="15"/>
    </row>
    <row r="63" spans="1:7" x14ac:dyDescent="0.25">
      <c r="A63" s="12" t="s">
        <v>2368</v>
      </c>
      <c r="B63" s="30" t="s">
        <v>2369</v>
      </c>
      <c r="C63" s="30" t="s">
        <v>1175</v>
      </c>
      <c r="D63" s="13">
        <v>22526</v>
      </c>
      <c r="E63" s="14">
        <v>15.69</v>
      </c>
      <c r="F63" s="15">
        <v>5.1999999999999998E-3</v>
      </c>
      <c r="G63" s="15"/>
    </row>
    <row r="64" spans="1:7" x14ac:dyDescent="0.25">
      <c r="A64" s="12" t="s">
        <v>2370</v>
      </c>
      <c r="B64" s="30" t="s">
        <v>2371</v>
      </c>
      <c r="C64" s="30" t="s">
        <v>1202</v>
      </c>
      <c r="D64" s="13">
        <v>1996</v>
      </c>
      <c r="E64" s="14">
        <v>15.66</v>
      </c>
      <c r="F64" s="15">
        <v>5.1999999999999998E-3</v>
      </c>
      <c r="G64" s="15"/>
    </row>
    <row r="65" spans="1:7" x14ac:dyDescent="0.25">
      <c r="A65" s="12" t="s">
        <v>1926</v>
      </c>
      <c r="B65" s="30" t="s">
        <v>1927</v>
      </c>
      <c r="C65" s="30" t="s">
        <v>1170</v>
      </c>
      <c r="D65" s="13">
        <v>2381</v>
      </c>
      <c r="E65" s="14">
        <v>15.66</v>
      </c>
      <c r="F65" s="15">
        <v>5.1999999999999998E-3</v>
      </c>
      <c r="G65" s="15"/>
    </row>
    <row r="66" spans="1:7" x14ac:dyDescent="0.25">
      <c r="A66" s="12" t="s">
        <v>2372</v>
      </c>
      <c r="B66" s="30" t="s">
        <v>2373</v>
      </c>
      <c r="C66" s="30" t="s">
        <v>1278</v>
      </c>
      <c r="D66" s="13">
        <v>4466</v>
      </c>
      <c r="E66" s="14">
        <v>15.64</v>
      </c>
      <c r="F66" s="15">
        <v>5.1999999999999998E-3</v>
      </c>
      <c r="G66" s="15"/>
    </row>
    <row r="67" spans="1:7" x14ac:dyDescent="0.25">
      <c r="A67" s="12" t="s">
        <v>2374</v>
      </c>
      <c r="B67" s="30" t="s">
        <v>2375</v>
      </c>
      <c r="C67" s="30" t="s">
        <v>1227</v>
      </c>
      <c r="D67" s="13">
        <v>1791</v>
      </c>
      <c r="E67" s="14">
        <v>15.51</v>
      </c>
      <c r="F67" s="15">
        <v>5.1999999999999998E-3</v>
      </c>
      <c r="G67" s="15"/>
    </row>
    <row r="68" spans="1:7" x14ac:dyDescent="0.25">
      <c r="A68" s="12" t="s">
        <v>2376</v>
      </c>
      <c r="B68" s="30" t="s">
        <v>2377</v>
      </c>
      <c r="C68" s="30" t="s">
        <v>1402</v>
      </c>
      <c r="D68" s="13">
        <v>6488</v>
      </c>
      <c r="E68" s="14">
        <v>15.4</v>
      </c>
      <c r="F68" s="15">
        <v>5.1000000000000004E-3</v>
      </c>
      <c r="G68" s="15"/>
    </row>
    <row r="69" spans="1:7" x14ac:dyDescent="0.25">
      <c r="A69" s="12" t="s">
        <v>2378</v>
      </c>
      <c r="B69" s="30" t="s">
        <v>2379</v>
      </c>
      <c r="C69" s="30" t="s">
        <v>1227</v>
      </c>
      <c r="D69" s="13">
        <v>177</v>
      </c>
      <c r="E69" s="14">
        <v>15.33</v>
      </c>
      <c r="F69" s="15">
        <v>5.1000000000000004E-3</v>
      </c>
      <c r="G69" s="15"/>
    </row>
    <row r="70" spans="1:7" x14ac:dyDescent="0.25">
      <c r="A70" s="12" t="s">
        <v>2380</v>
      </c>
      <c r="B70" s="30" t="s">
        <v>2381</v>
      </c>
      <c r="C70" s="30" t="s">
        <v>1326</v>
      </c>
      <c r="D70" s="13">
        <v>2579</v>
      </c>
      <c r="E70" s="14">
        <v>15.15</v>
      </c>
      <c r="F70" s="15">
        <v>5.0000000000000001E-3</v>
      </c>
      <c r="G70" s="15"/>
    </row>
    <row r="71" spans="1:7" x14ac:dyDescent="0.25">
      <c r="A71" s="12" t="s">
        <v>2382</v>
      </c>
      <c r="B71" s="30" t="s">
        <v>2383</v>
      </c>
      <c r="C71" s="30" t="s">
        <v>1402</v>
      </c>
      <c r="D71" s="13">
        <v>1889</v>
      </c>
      <c r="E71" s="14">
        <v>15.02</v>
      </c>
      <c r="F71" s="15">
        <v>5.0000000000000001E-3</v>
      </c>
      <c r="G71" s="15"/>
    </row>
    <row r="72" spans="1:7" x14ac:dyDescent="0.25">
      <c r="A72" s="12" t="s">
        <v>2025</v>
      </c>
      <c r="B72" s="30" t="s">
        <v>2026</v>
      </c>
      <c r="C72" s="30" t="s">
        <v>1862</v>
      </c>
      <c r="D72" s="13">
        <v>529</v>
      </c>
      <c r="E72" s="14">
        <v>14.98</v>
      </c>
      <c r="F72" s="15">
        <v>5.0000000000000001E-3</v>
      </c>
      <c r="G72" s="15"/>
    </row>
    <row r="73" spans="1:7" x14ac:dyDescent="0.25">
      <c r="A73" s="12" t="s">
        <v>1398</v>
      </c>
      <c r="B73" s="30" t="s">
        <v>1399</v>
      </c>
      <c r="C73" s="30" t="s">
        <v>1301</v>
      </c>
      <c r="D73" s="13">
        <v>591</v>
      </c>
      <c r="E73" s="14">
        <v>14.9</v>
      </c>
      <c r="F73" s="15">
        <v>5.0000000000000001E-3</v>
      </c>
      <c r="G73" s="15"/>
    </row>
    <row r="74" spans="1:7" x14ac:dyDescent="0.25">
      <c r="A74" s="12" t="s">
        <v>2384</v>
      </c>
      <c r="B74" s="30" t="s">
        <v>2385</v>
      </c>
      <c r="C74" s="30" t="s">
        <v>2386</v>
      </c>
      <c r="D74" s="13">
        <v>1036</v>
      </c>
      <c r="E74" s="14">
        <v>14.77</v>
      </c>
      <c r="F74" s="15">
        <v>4.8999999999999998E-3</v>
      </c>
      <c r="G74" s="15"/>
    </row>
    <row r="75" spans="1:7" x14ac:dyDescent="0.25">
      <c r="A75" s="12" t="s">
        <v>2387</v>
      </c>
      <c r="B75" s="30" t="s">
        <v>2388</v>
      </c>
      <c r="C75" s="30" t="s">
        <v>1462</v>
      </c>
      <c r="D75" s="13">
        <v>1188</v>
      </c>
      <c r="E75" s="14">
        <v>14.74</v>
      </c>
      <c r="F75" s="15">
        <v>4.8999999999999998E-3</v>
      </c>
      <c r="G75" s="15"/>
    </row>
    <row r="76" spans="1:7" x14ac:dyDescent="0.25">
      <c r="A76" s="12" t="s">
        <v>2389</v>
      </c>
      <c r="B76" s="30" t="s">
        <v>2390</v>
      </c>
      <c r="C76" s="30" t="s">
        <v>1202</v>
      </c>
      <c r="D76" s="13">
        <v>258</v>
      </c>
      <c r="E76" s="14">
        <v>14.54</v>
      </c>
      <c r="F76" s="15">
        <v>4.7999999999999996E-3</v>
      </c>
      <c r="G76" s="15"/>
    </row>
    <row r="77" spans="1:7" x14ac:dyDescent="0.25">
      <c r="A77" s="12" t="s">
        <v>2391</v>
      </c>
      <c r="B77" s="30" t="s">
        <v>2392</v>
      </c>
      <c r="C77" s="30" t="s">
        <v>1196</v>
      </c>
      <c r="D77" s="13">
        <v>1405</v>
      </c>
      <c r="E77" s="14">
        <v>14.47</v>
      </c>
      <c r="F77" s="15">
        <v>4.7999999999999996E-3</v>
      </c>
      <c r="G77" s="15"/>
    </row>
    <row r="78" spans="1:7" x14ac:dyDescent="0.25">
      <c r="A78" s="12" t="s">
        <v>2393</v>
      </c>
      <c r="B78" s="30" t="s">
        <v>2394</v>
      </c>
      <c r="C78" s="30" t="s">
        <v>1230</v>
      </c>
      <c r="D78" s="13">
        <v>810</v>
      </c>
      <c r="E78" s="14">
        <v>14.11</v>
      </c>
      <c r="F78" s="15">
        <v>4.7000000000000002E-3</v>
      </c>
      <c r="G78" s="15"/>
    </row>
    <row r="79" spans="1:7" x14ac:dyDescent="0.25">
      <c r="A79" s="12" t="s">
        <v>2247</v>
      </c>
      <c r="B79" s="30" t="s">
        <v>2248</v>
      </c>
      <c r="C79" s="30" t="s">
        <v>1202</v>
      </c>
      <c r="D79" s="13">
        <v>1843</v>
      </c>
      <c r="E79" s="14">
        <v>14.04</v>
      </c>
      <c r="F79" s="15">
        <v>4.7000000000000002E-3</v>
      </c>
      <c r="G79" s="15"/>
    </row>
    <row r="80" spans="1:7" x14ac:dyDescent="0.25">
      <c r="A80" s="12" t="s">
        <v>2395</v>
      </c>
      <c r="B80" s="30" t="s">
        <v>2396</v>
      </c>
      <c r="C80" s="30" t="s">
        <v>1202</v>
      </c>
      <c r="D80" s="13">
        <v>2260</v>
      </c>
      <c r="E80" s="14">
        <v>14.01</v>
      </c>
      <c r="F80" s="15">
        <v>4.7000000000000002E-3</v>
      </c>
      <c r="G80" s="15"/>
    </row>
    <row r="81" spans="1:7" x14ac:dyDescent="0.25">
      <c r="A81" s="12" t="s">
        <v>2397</v>
      </c>
      <c r="B81" s="30" t="s">
        <v>2398</v>
      </c>
      <c r="C81" s="30" t="s">
        <v>1202</v>
      </c>
      <c r="D81" s="13">
        <v>3737</v>
      </c>
      <c r="E81" s="14">
        <v>14</v>
      </c>
      <c r="F81" s="15">
        <v>4.7000000000000002E-3</v>
      </c>
      <c r="G81" s="15"/>
    </row>
    <row r="82" spans="1:7" x14ac:dyDescent="0.25">
      <c r="A82" s="12" t="s">
        <v>2399</v>
      </c>
      <c r="B82" s="30" t="s">
        <v>2400</v>
      </c>
      <c r="C82" s="30" t="s">
        <v>1876</v>
      </c>
      <c r="D82" s="13">
        <v>2678</v>
      </c>
      <c r="E82" s="14">
        <v>13.8</v>
      </c>
      <c r="F82" s="15">
        <v>4.5999999999999999E-3</v>
      </c>
      <c r="G82" s="15"/>
    </row>
    <row r="83" spans="1:7" x14ac:dyDescent="0.25">
      <c r="A83" s="12" t="s">
        <v>2401</v>
      </c>
      <c r="B83" s="30" t="s">
        <v>2402</v>
      </c>
      <c r="C83" s="30" t="s">
        <v>1222</v>
      </c>
      <c r="D83" s="13">
        <v>4190</v>
      </c>
      <c r="E83" s="14">
        <v>13.74</v>
      </c>
      <c r="F83" s="15">
        <v>4.5999999999999999E-3</v>
      </c>
      <c r="G83" s="15"/>
    </row>
    <row r="84" spans="1:7" x14ac:dyDescent="0.25">
      <c r="A84" s="12" t="s">
        <v>2403</v>
      </c>
      <c r="B84" s="30" t="s">
        <v>2404</v>
      </c>
      <c r="C84" s="30" t="s">
        <v>1202</v>
      </c>
      <c r="D84" s="13">
        <v>920</v>
      </c>
      <c r="E84" s="14">
        <v>13.58</v>
      </c>
      <c r="F84" s="15">
        <v>4.4999999999999997E-3</v>
      </c>
      <c r="G84" s="15"/>
    </row>
    <row r="85" spans="1:7" x14ac:dyDescent="0.25">
      <c r="A85" s="12" t="s">
        <v>1988</v>
      </c>
      <c r="B85" s="30" t="s">
        <v>1989</v>
      </c>
      <c r="C85" s="30" t="s">
        <v>1227</v>
      </c>
      <c r="D85" s="13">
        <v>2007</v>
      </c>
      <c r="E85" s="14">
        <v>13.5</v>
      </c>
      <c r="F85" s="15">
        <v>4.4999999999999997E-3</v>
      </c>
      <c r="G85" s="15"/>
    </row>
    <row r="86" spans="1:7" x14ac:dyDescent="0.25">
      <c r="A86" s="12" t="s">
        <v>2405</v>
      </c>
      <c r="B86" s="30" t="s">
        <v>2406</v>
      </c>
      <c r="C86" s="30" t="s">
        <v>1222</v>
      </c>
      <c r="D86" s="13">
        <v>9525</v>
      </c>
      <c r="E86" s="14">
        <v>13.32</v>
      </c>
      <c r="F86" s="15">
        <v>4.4000000000000003E-3</v>
      </c>
      <c r="G86" s="15"/>
    </row>
    <row r="87" spans="1:7" x14ac:dyDescent="0.25">
      <c r="A87" s="12" t="s">
        <v>2407</v>
      </c>
      <c r="B87" s="30" t="s">
        <v>2408</v>
      </c>
      <c r="C87" s="30" t="s">
        <v>1252</v>
      </c>
      <c r="D87" s="13">
        <v>378</v>
      </c>
      <c r="E87" s="14">
        <v>13.25</v>
      </c>
      <c r="F87" s="15">
        <v>4.4000000000000003E-3</v>
      </c>
      <c r="G87" s="15"/>
    </row>
    <row r="88" spans="1:7" x14ac:dyDescent="0.25">
      <c r="A88" s="12" t="s">
        <v>2409</v>
      </c>
      <c r="B88" s="30" t="s">
        <v>2410</v>
      </c>
      <c r="C88" s="30" t="s">
        <v>1442</v>
      </c>
      <c r="D88" s="13">
        <v>4398</v>
      </c>
      <c r="E88" s="14">
        <v>13.17</v>
      </c>
      <c r="F88" s="15">
        <v>4.4000000000000003E-3</v>
      </c>
      <c r="G88" s="15"/>
    </row>
    <row r="89" spans="1:7" x14ac:dyDescent="0.25">
      <c r="A89" s="12" t="s">
        <v>2411</v>
      </c>
      <c r="B89" s="30" t="s">
        <v>2412</v>
      </c>
      <c r="C89" s="30" t="s">
        <v>2413</v>
      </c>
      <c r="D89" s="13">
        <v>890</v>
      </c>
      <c r="E89" s="14">
        <v>12.96</v>
      </c>
      <c r="F89" s="15">
        <v>4.3E-3</v>
      </c>
      <c r="G89" s="15"/>
    </row>
    <row r="90" spans="1:7" x14ac:dyDescent="0.25">
      <c r="A90" s="12" t="s">
        <v>1360</v>
      </c>
      <c r="B90" s="30" t="s">
        <v>1361</v>
      </c>
      <c r="C90" s="30" t="s">
        <v>1202</v>
      </c>
      <c r="D90" s="13">
        <v>1653</v>
      </c>
      <c r="E90" s="14">
        <v>12.83</v>
      </c>
      <c r="F90" s="15">
        <v>4.3E-3</v>
      </c>
      <c r="G90" s="15"/>
    </row>
    <row r="91" spans="1:7" x14ac:dyDescent="0.25">
      <c r="A91" s="12" t="s">
        <v>2414</v>
      </c>
      <c r="B91" s="30" t="s">
        <v>2415</v>
      </c>
      <c r="C91" s="30" t="s">
        <v>1196</v>
      </c>
      <c r="D91" s="13">
        <v>2232</v>
      </c>
      <c r="E91" s="14">
        <v>12.82</v>
      </c>
      <c r="F91" s="15">
        <v>4.3E-3</v>
      </c>
      <c r="G91" s="15"/>
    </row>
    <row r="92" spans="1:7" x14ac:dyDescent="0.25">
      <c r="A92" s="12" t="s">
        <v>2416</v>
      </c>
      <c r="B92" s="30" t="s">
        <v>2417</v>
      </c>
      <c r="C92" s="30" t="s">
        <v>1862</v>
      </c>
      <c r="D92" s="13">
        <v>1402</v>
      </c>
      <c r="E92" s="14">
        <v>12.79</v>
      </c>
      <c r="F92" s="15">
        <v>4.3E-3</v>
      </c>
      <c r="G92" s="15"/>
    </row>
    <row r="93" spans="1:7" x14ac:dyDescent="0.25">
      <c r="A93" s="12" t="s">
        <v>2418</v>
      </c>
      <c r="B93" s="30" t="s">
        <v>2419</v>
      </c>
      <c r="C93" s="30" t="s">
        <v>1402</v>
      </c>
      <c r="D93" s="13">
        <v>5428</v>
      </c>
      <c r="E93" s="14">
        <v>12.69</v>
      </c>
      <c r="F93" s="15">
        <v>4.1999999999999997E-3</v>
      </c>
      <c r="G93" s="15"/>
    </row>
    <row r="94" spans="1:7" x14ac:dyDescent="0.25">
      <c r="A94" s="12" t="s">
        <v>2420</v>
      </c>
      <c r="B94" s="30" t="s">
        <v>2421</v>
      </c>
      <c r="C94" s="30" t="s">
        <v>1283</v>
      </c>
      <c r="D94" s="13">
        <v>704</v>
      </c>
      <c r="E94" s="14">
        <v>12.59</v>
      </c>
      <c r="F94" s="15">
        <v>4.1999999999999997E-3</v>
      </c>
      <c r="G94" s="15"/>
    </row>
    <row r="95" spans="1:7" x14ac:dyDescent="0.25">
      <c r="A95" s="12" t="s">
        <v>2422</v>
      </c>
      <c r="B95" s="30" t="s">
        <v>2423</v>
      </c>
      <c r="C95" s="30" t="s">
        <v>1326</v>
      </c>
      <c r="D95" s="13">
        <v>5625</v>
      </c>
      <c r="E95" s="14">
        <v>12.51</v>
      </c>
      <c r="F95" s="15">
        <v>4.1999999999999997E-3</v>
      </c>
      <c r="G95" s="15"/>
    </row>
    <row r="96" spans="1:7" x14ac:dyDescent="0.25">
      <c r="A96" s="12" t="s">
        <v>1384</v>
      </c>
      <c r="B96" s="30" t="s">
        <v>1385</v>
      </c>
      <c r="C96" s="30" t="s">
        <v>1337</v>
      </c>
      <c r="D96" s="13">
        <v>1651</v>
      </c>
      <c r="E96" s="14">
        <v>12.4</v>
      </c>
      <c r="F96" s="15">
        <v>4.1000000000000003E-3</v>
      </c>
      <c r="G96" s="15"/>
    </row>
    <row r="97" spans="1:7" x14ac:dyDescent="0.25">
      <c r="A97" s="12" t="s">
        <v>2424</v>
      </c>
      <c r="B97" s="30" t="s">
        <v>2425</v>
      </c>
      <c r="C97" s="30" t="s">
        <v>1170</v>
      </c>
      <c r="D97" s="13">
        <v>209</v>
      </c>
      <c r="E97" s="14">
        <v>12.39</v>
      </c>
      <c r="F97" s="15">
        <v>4.1000000000000003E-3</v>
      </c>
      <c r="G97" s="15"/>
    </row>
    <row r="98" spans="1:7" x14ac:dyDescent="0.25">
      <c r="A98" s="12" t="s">
        <v>2426</v>
      </c>
      <c r="B98" s="30" t="s">
        <v>2427</v>
      </c>
      <c r="C98" s="30" t="s">
        <v>1978</v>
      </c>
      <c r="D98" s="13">
        <v>6044</v>
      </c>
      <c r="E98" s="14">
        <v>12.37</v>
      </c>
      <c r="F98" s="15">
        <v>4.1000000000000003E-3</v>
      </c>
      <c r="G98" s="15"/>
    </row>
    <row r="99" spans="1:7" x14ac:dyDescent="0.25">
      <c r="A99" s="12" t="s">
        <v>2012</v>
      </c>
      <c r="B99" s="30" t="s">
        <v>2013</v>
      </c>
      <c r="C99" s="30" t="s">
        <v>1862</v>
      </c>
      <c r="D99" s="13">
        <v>2426</v>
      </c>
      <c r="E99" s="14">
        <v>12.08</v>
      </c>
      <c r="F99" s="15">
        <v>4.0000000000000001E-3</v>
      </c>
      <c r="G99" s="15"/>
    </row>
    <row r="100" spans="1:7" x14ac:dyDescent="0.25">
      <c r="A100" s="12" t="s">
        <v>2428</v>
      </c>
      <c r="B100" s="30" t="s">
        <v>2429</v>
      </c>
      <c r="C100" s="30" t="s">
        <v>1442</v>
      </c>
      <c r="D100" s="13">
        <v>1924</v>
      </c>
      <c r="E100" s="14">
        <v>12.02</v>
      </c>
      <c r="F100" s="15">
        <v>4.0000000000000001E-3</v>
      </c>
      <c r="G100" s="15"/>
    </row>
    <row r="101" spans="1:7" x14ac:dyDescent="0.25">
      <c r="A101" s="12" t="s">
        <v>2241</v>
      </c>
      <c r="B101" s="30" t="s">
        <v>2242</v>
      </c>
      <c r="C101" s="30" t="s">
        <v>1307</v>
      </c>
      <c r="D101" s="13">
        <v>980</v>
      </c>
      <c r="E101" s="14">
        <v>11.93</v>
      </c>
      <c r="F101" s="15">
        <v>4.0000000000000001E-3</v>
      </c>
      <c r="G101" s="15"/>
    </row>
    <row r="102" spans="1:7" x14ac:dyDescent="0.25">
      <c r="A102" s="12" t="s">
        <v>2430</v>
      </c>
      <c r="B102" s="30" t="s">
        <v>2431</v>
      </c>
      <c r="C102" s="30" t="s">
        <v>1978</v>
      </c>
      <c r="D102" s="13">
        <v>435</v>
      </c>
      <c r="E102" s="14">
        <v>11.86</v>
      </c>
      <c r="F102" s="15">
        <v>4.0000000000000001E-3</v>
      </c>
      <c r="G102" s="15"/>
    </row>
    <row r="103" spans="1:7" x14ac:dyDescent="0.25">
      <c r="A103" s="12" t="s">
        <v>2432</v>
      </c>
      <c r="B103" s="30" t="s">
        <v>2433</v>
      </c>
      <c r="C103" s="30" t="s">
        <v>1326</v>
      </c>
      <c r="D103" s="13">
        <v>3183</v>
      </c>
      <c r="E103" s="14">
        <v>11.84</v>
      </c>
      <c r="F103" s="15">
        <v>3.8999999999999998E-3</v>
      </c>
      <c r="G103" s="15"/>
    </row>
    <row r="104" spans="1:7" x14ac:dyDescent="0.25">
      <c r="A104" s="12" t="s">
        <v>2434</v>
      </c>
      <c r="B104" s="30" t="s">
        <v>2435</v>
      </c>
      <c r="C104" s="30" t="s">
        <v>1326</v>
      </c>
      <c r="D104" s="13">
        <v>2269</v>
      </c>
      <c r="E104" s="14">
        <v>11.84</v>
      </c>
      <c r="F104" s="15">
        <v>3.8999999999999998E-3</v>
      </c>
      <c r="G104" s="15"/>
    </row>
    <row r="105" spans="1:7" x14ac:dyDescent="0.25">
      <c r="A105" s="12" t="s">
        <v>2436</v>
      </c>
      <c r="B105" s="30" t="s">
        <v>2437</v>
      </c>
      <c r="C105" s="30" t="s">
        <v>1196</v>
      </c>
      <c r="D105" s="13">
        <v>1350</v>
      </c>
      <c r="E105" s="14">
        <v>11.83</v>
      </c>
      <c r="F105" s="15">
        <v>3.8999999999999998E-3</v>
      </c>
      <c r="G105" s="15"/>
    </row>
    <row r="106" spans="1:7" x14ac:dyDescent="0.25">
      <c r="A106" s="12" t="s">
        <v>2438</v>
      </c>
      <c r="B106" s="30" t="s">
        <v>2439</v>
      </c>
      <c r="C106" s="30" t="s">
        <v>1402</v>
      </c>
      <c r="D106" s="13">
        <v>2066</v>
      </c>
      <c r="E106" s="14">
        <v>11.71</v>
      </c>
      <c r="F106" s="15">
        <v>3.8999999999999998E-3</v>
      </c>
      <c r="G106" s="15"/>
    </row>
    <row r="107" spans="1:7" x14ac:dyDescent="0.25">
      <c r="A107" s="12" t="s">
        <v>2440</v>
      </c>
      <c r="B107" s="30" t="s">
        <v>2441</v>
      </c>
      <c r="C107" s="30" t="s">
        <v>1445</v>
      </c>
      <c r="D107" s="13">
        <v>657</v>
      </c>
      <c r="E107" s="14">
        <v>11.66</v>
      </c>
      <c r="F107" s="15">
        <v>3.8999999999999998E-3</v>
      </c>
      <c r="G107" s="15"/>
    </row>
    <row r="108" spans="1:7" x14ac:dyDescent="0.25">
      <c r="A108" s="12" t="s">
        <v>2442</v>
      </c>
      <c r="B108" s="30" t="s">
        <v>2443</v>
      </c>
      <c r="C108" s="30" t="s">
        <v>1310</v>
      </c>
      <c r="D108" s="13">
        <v>2397</v>
      </c>
      <c r="E108" s="14">
        <v>11.64</v>
      </c>
      <c r="F108" s="15">
        <v>3.8999999999999998E-3</v>
      </c>
      <c r="G108" s="15"/>
    </row>
    <row r="109" spans="1:7" x14ac:dyDescent="0.25">
      <c r="A109" s="12" t="s">
        <v>2444</v>
      </c>
      <c r="B109" s="30" t="s">
        <v>2445</v>
      </c>
      <c r="C109" s="30" t="s">
        <v>1202</v>
      </c>
      <c r="D109" s="13">
        <v>1219</v>
      </c>
      <c r="E109" s="14">
        <v>11.55</v>
      </c>
      <c r="F109" s="15">
        <v>3.8E-3</v>
      </c>
      <c r="G109" s="15"/>
    </row>
    <row r="110" spans="1:7" x14ac:dyDescent="0.25">
      <c r="A110" s="12" t="s">
        <v>1964</v>
      </c>
      <c r="B110" s="30" t="s">
        <v>1965</v>
      </c>
      <c r="C110" s="30" t="s">
        <v>1263</v>
      </c>
      <c r="D110" s="13">
        <v>1231</v>
      </c>
      <c r="E110" s="14">
        <v>11.52</v>
      </c>
      <c r="F110" s="15">
        <v>3.8E-3</v>
      </c>
      <c r="G110" s="15"/>
    </row>
    <row r="111" spans="1:7" x14ac:dyDescent="0.25">
      <c r="A111" s="12" t="s">
        <v>2446</v>
      </c>
      <c r="B111" s="30" t="s">
        <v>2447</v>
      </c>
      <c r="C111" s="30" t="s">
        <v>1442</v>
      </c>
      <c r="D111" s="13">
        <v>3117</v>
      </c>
      <c r="E111" s="14">
        <v>11.43</v>
      </c>
      <c r="F111" s="15">
        <v>3.8E-3</v>
      </c>
      <c r="G111" s="15"/>
    </row>
    <row r="112" spans="1:7" x14ac:dyDescent="0.25">
      <c r="A112" s="12" t="s">
        <v>2448</v>
      </c>
      <c r="B112" s="30" t="s">
        <v>2449</v>
      </c>
      <c r="C112" s="30" t="s">
        <v>1213</v>
      </c>
      <c r="D112" s="13">
        <v>4380</v>
      </c>
      <c r="E112" s="14">
        <v>11.36</v>
      </c>
      <c r="F112" s="15">
        <v>3.8E-3</v>
      </c>
      <c r="G112" s="15"/>
    </row>
    <row r="113" spans="1:7" x14ac:dyDescent="0.25">
      <c r="A113" s="12" t="s">
        <v>1983</v>
      </c>
      <c r="B113" s="30" t="s">
        <v>1984</v>
      </c>
      <c r="C113" s="30" t="s">
        <v>1985</v>
      </c>
      <c r="D113" s="13">
        <v>1443</v>
      </c>
      <c r="E113" s="14">
        <v>11.33</v>
      </c>
      <c r="F113" s="15">
        <v>3.8E-3</v>
      </c>
      <c r="G113" s="15"/>
    </row>
    <row r="114" spans="1:7" x14ac:dyDescent="0.25">
      <c r="A114" s="12" t="s">
        <v>2450</v>
      </c>
      <c r="B114" s="30" t="s">
        <v>2451</v>
      </c>
      <c r="C114" s="30" t="s">
        <v>1310</v>
      </c>
      <c r="D114" s="13">
        <v>2156</v>
      </c>
      <c r="E114" s="14">
        <v>11.32</v>
      </c>
      <c r="F114" s="15">
        <v>3.8E-3</v>
      </c>
      <c r="G114" s="15"/>
    </row>
    <row r="115" spans="1:7" x14ac:dyDescent="0.25">
      <c r="A115" s="12" t="s">
        <v>1507</v>
      </c>
      <c r="B115" s="30" t="s">
        <v>1508</v>
      </c>
      <c r="C115" s="30" t="s">
        <v>1227</v>
      </c>
      <c r="D115" s="13">
        <v>2675</v>
      </c>
      <c r="E115" s="14">
        <v>11.12</v>
      </c>
      <c r="F115" s="15">
        <v>3.7000000000000002E-3</v>
      </c>
      <c r="G115" s="15"/>
    </row>
    <row r="116" spans="1:7" x14ac:dyDescent="0.25">
      <c r="A116" s="12" t="s">
        <v>1800</v>
      </c>
      <c r="B116" s="30" t="s">
        <v>1801</v>
      </c>
      <c r="C116" s="30" t="s">
        <v>1222</v>
      </c>
      <c r="D116" s="13">
        <v>1324</v>
      </c>
      <c r="E116" s="14">
        <v>11.01</v>
      </c>
      <c r="F116" s="15">
        <v>3.7000000000000002E-3</v>
      </c>
      <c r="G116" s="15"/>
    </row>
    <row r="117" spans="1:7" x14ac:dyDescent="0.25">
      <c r="A117" s="12" t="s">
        <v>2452</v>
      </c>
      <c r="B117" s="30" t="s">
        <v>2453</v>
      </c>
      <c r="C117" s="30" t="s">
        <v>1310</v>
      </c>
      <c r="D117" s="13">
        <v>415</v>
      </c>
      <c r="E117" s="14">
        <v>11</v>
      </c>
      <c r="F117" s="15">
        <v>3.7000000000000002E-3</v>
      </c>
      <c r="G117" s="15"/>
    </row>
    <row r="118" spans="1:7" x14ac:dyDescent="0.25">
      <c r="A118" s="12" t="s">
        <v>2454</v>
      </c>
      <c r="B118" s="30" t="s">
        <v>2455</v>
      </c>
      <c r="C118" s="30" t="s">
        <v>1337</v>
      </c>
      <c r="D118" s="13">
        <v>3422</v>
      </c>
      <c r="E118" s="14">
        <v>10.9</v>
      </c>
      <c r="F118" s="15">
        <v>3.5999999999999999E-3</v>
      </c>
      <c r="G118" s="15"/>
    </row>
    <row r="119" spans="1:7" x14ac:dyDescent="0.25">
      <c r="A119" s="12" t="s">
        <v>2239</v>
      </c>
      <c r="B119" s="30" t="s">
        <v>2240</v>
      </c>
      <c r="C119" s="30" t="s">
        <v>1283</v>
      </c>
      <c r="D119" s="13">
        <v>1716</v>
      </c>
      <c r="E119" s="14">
        <v>10.65</v>
      </c>
      <c r="F119" s="15">
        <v>3.5000000000000001E-3</v>
      </c>
      <c r="G119" s="15"/>
    </row>
    <row r="120" spans="1:7" x14ac:dyDescent="0.25">
      <c r="A120" s="12" t="s">
        <v>2456</v>
      </c>
      <c r="B120" s="30" t="s">
        <v>2457</v>
      </c>
      <c r="C120" s="30" t="s">
        <v>1375</v>
      </c>
      <c r="D120" s="13">
        <v>161</v>
      </c>
      <c r="E120" s="14">
        <v>10.6</v>
      </c>
      <c r="F120" s="15">
        <v>3.5000000000000001E-3</v>
      </c>
      <c r="G120" s="15"/>
    </row>
    <row r="121" spans="1:7" x14ac:dyDescent="0.25">
      <c r="A121" s="12" t="s">
        <v>2458</v>
      </c>
      <c r="B121" s="30" t="s">
        <v>2459</v>
      </c>
      <c r="C121" s="30" t="s">
        <v>1227</v>
      </c>
      <c r="D121" s="13">
        <v>1087</v>
      </c>
      <c r="E121" s="14">
        <v>10.44</v>
      </c>
      <c r="F121" s="15">
        <v>3.5000000000000001E-3</v>
      </c>
      <c r="G121" s="15"/>
    </row>
    <row r="122" spans="1:7" x14ac:dyDescent="0.25">
      <c r="A122" s="12" t="s">
        <v>2460</v>
      </c>
      <c r="B122" s="30" t="s">
        <v>2461</v>
      </c>
      <c r="C122" s="30" t="s">
        <v>1222</v>
      </c>
      <c r="D122" s="13">
        <v>715</v>
      </c>
      <c r="E122" s="14">
        <v>10.37</v>
      </c>
      <c r="F122" s="15">
        <v>3.5000000000000001E-3</v>
      </c>
      <c r="G122" s="15"/>
    </row>
    <row r="123" spans="1:7" x14ac:dyDescent="0.25">
      <c r="A123" s="12" t="s">
        <v>2462</v>
      </c>
      <c r="B123" s="30" t="s">
        <v>2463</v>
      </c>
      <c r="C123" s="30" t="s">
        <v>1210</v>
      </c>
      <c r="D123" s="13">
        <v>710</v>
      </c>
      <c r="E123" s="14">
        <v>10.28</v>
      </c>
      <c r="F123" s="15">
        <v>3.3999999999999998E-3</v>
      </c>
      <c r="G123" s="15"/>
    </row>
    <row r="124" spans="1:7" x14ac:dyDescent="0.25">
      <c r="A124" s="12" t="s">
        <v>2464</v>
      </c>
      <c r="B124" s="30" t="s">
        <v>2465</v>
      </c>
      <c r="C124" s="30" t="s">
        <v>1781</v>
      </c>
      <c r="D124" s="13">
        <v>983</v>
      </c>
      <c r="E124" s="14">
        <v>10.220000000000001</v>
      </c>
      <c r="F124" s="15">
        <v>3.3999999999999998E-3</v>
      </c>
      <c r="G124" s="15"/>
    </row>
    <row r="125" spans="1:7" x14ac:dyDescent="0.25">
      <c r="A125" s="12" t="s">
        <v>1956</v>
      </c>
      <c r="B125" s="30" t="s">
        <v>1957</v>
      </c>
      <c r="C125" s="30" t="s">
        <v>1402</v>
      </c>
      <c r="D125" s="13">
        <v>2229</v>
      </c>
      <c r="E125" s="14">
        <v>10.199999999999999</v>
      </c>
      <c r="F125" s="15">
        <v>3.3999999999999998E-3</v>
      </c>
      <c r="G125" s="15"/>
    </row>
    <row r="126" spans="1:7" x14ac:dyDescent="0.25">
      <c r="A126" s="12" t="s">
        <v>1947</v>
      </c>
      <c r="B126" s="30" t="s">
        <v>1948</v>
      </c>
      <c r="C126" s="30" t="s">
        <v>1862</v>
      </c>
      <c r="D126" s="13">
        <v>657</v>
      </c>
      <c r="E126" s="14">
        <v>10.199999999999999</v>
      </c>
      <c r="F126" s="15">
        <v>3.3999999999999998E-3</v>
      </c>
      <c r="G126" s="15"/>
    </row>
    <row r="127" spans="1:7" x14ac:dyDescent="0.25">
      <c r="A127" s="12" t="s">
        <v>2466</v>
      </c>
      <c r="B127" s="30" t="s">
        <v>2467</v>
      </c>
      <c r="C127" s="30" t="s">
        <v>1307</v>
      </c>
      <c r="D127" s="13">
        <v>2268</v>
      </c>
      <c r="E127" s="14">
        <v>10.039999999999999</v>
      </c>
      <c r="F127" s="15">
        <v>3.3E-3</v>
      </c>
      <c r="G127" s="15"/>
    </row>
    <row r="128" spans="1:7" x14ac:dyDescent="0.25">
      <c r="A128" s="12" t="s">
        <v>2468</v>
      </c>
      <c r="B128" s="30" t="s">
        <v>2469</v>
      </c>
      <c r="C128" s="30" t="s">
        <v>1278</v>
      </c>
      <c r="D128" s="13">
        <v>3425</v>
      </c>
      <c r="E128" s="14">
        <v>10.01</v>
      </c>
      <c r="F128" s="15">
        <v>3.3E-3</v>
      </c>
      <c r="G128" s="15"/>
    </row>
    <row r="129" spans="1:7" x14ac:dyDescent="0.25">
      <c r="A129" s="12" t="s">
        <v>2470</v>
      </c>
      <c r="B129" s="30" t="s">
        <v>2471</v>
      </c>
      <c r="C129" s="30" t="s">
        <v>2073</v>
      </c>
      <c r="D129" s="13">
        <v>28525</v>
      </c>
      <c r="E129" s="14">
        <v>10.01</v>
      </c>
      <c r="F129" s="15">
        <v>3.3E-3</v>
      </c>
      <c r="G129" s="15"/>
    </row>
    <row r="130" spans="1:7" x14ac:dyDescent="0.25">
      <c r="A130" s="12" t="s">
        <v>2472</v>
      </c>
      <c r="B130" s="30" t="s">
        <v>2473</v>
      </c>
      <c r="C130" s="30" t="s">
        <v>1402</v>
      </c>
      <c r="D130" s="13">
        <v>1328</v>
      </c>
      <c r="E130" s="14">
        <v>9.8699999999999992</v>
      </c>
      <c r="F130" s="15">
        <v>3.3E-3</v>
      </c>
      <c r="G130" s="15"/>
    </row>
    <row r="131" spans="1:7" x14ac:dyDescent="0.25">
      <c r="A131" s="12" t="s">
        <v>2474</v>
      </c>
      <c r="B131" s="30" t="s">
        <v>2475</v>
      </c>
      <c r="C131" s="30" t="s">
        <v>1175</v>
      </c>
      <c r="D131" s="13">
        <v>1375</v>
      </c>
      <c r="E131" s="14">
        <v>9.69</v>
      </c>
      <c r="F131" s="15">
        <v>3.2000000000000002E-3</v>
      </c>
      <c r="G131" s="15"/>
    </row>
    <row r="132" spans="1:7" x14ac:dyDescent="0.25">
      <c r="A132" s="12" t="s">
        <v>2476</v>
      </c>
      <c r="B132" s="30" t="s">
        <v>2477</v>
      </c>
      <c r="C132" s="30" t="s">
        <v>1222</v>
      </c>
      <c r="D132" s="13">
        <v>2276</v>
      </c>
      <c r="E132" s="14">
        <v>9.56</v>
      </c>
      <c r="F132" s="15">
        <v>3.2000000000000002E-3</v>
      </c>
      <c r="G132" s="15"/>
    </row>
    <row r="133" spans="1:7" x14ac:dyDescent="0.25">
      <c r="A133" s="12" t="s">
        <v>1994</v>
      </c>
      <c r="B133" s="30" t="s">
        <v>1995</v>
      </c>
      <c r="C133" s="30" t="s">
        <v>1278</v>
      </c>
      <c r="D133" s="13">
        <v>115</v>
      </c>
      <c r="E133" s="14">
        <v>9.49</v>
      </c>
      <c r="F133" s="15">
        <v>3.2000000000000002E-3</v>
      </c>
      <c r="G133" s="15"/>
    </row>
    <row r="134" spans="1:7" x14ac:dyDescent="0.25">
      <c r="A134" s="12" t="s">
        <v>2478</v>
      </c>
      <c r="B134" s="30" t="s">
        <v>2479</v>
      </c>
      <c r="C134" s="30" t="s">
        <v>1255</v>
      </c>
      <c r="D134" s="13">
        <v>5345</v>
      </c>
      <c r="E134" s="14">
        <v>9.42</v>
      </c>
      <c r="F134" s="15">
        <v>3.0999999999999999E-3</v>
      </c>
      <c r="G134" s="15"/>
    </row>
    <row r="135" spans="1:7" x14ac:dyDescent="0.25">
      <c r="A135" s="12" t="s">
        <v>2480</v>
      </c>
      <c r="B135" s="30" t="s">
        <v>2481</v>
      </c>
      <c r="C135" s="30" t="s">
        <v>1235</v>
      </c>
      <c r="D135" s="13">
        <v>2495</v>
      </c>
      <c r="E135" s="14">
        <v>9.42</v>
      </c>
      <c r="F135" s="15">
        <v>3.0999999999999999E-3</v>
      </c>
      <c r="G135" s="15"/>
    </row>
    <row r="136" spans="1:7" x14ac:dyDescent="0.25">
      <c r="A136" s="12" t="s">
        <v>2033</v>
      </c>
      <c r="B136" s="30" t="s">
        <v>2034</v>
      </c>
      <c r="C136" s="30" t="s">
        <v>1429</v>
      </c>
      <c r="D136" s="13">
        <v>1392</v>
      </c>
      <c r="E136" s="14">
        <v>9.34</v>
      </c>
      <c r="F136" s="15">
        <v>3.0999999999999999E-3</v>
      </c>
      <c r="G136" s="15"/>
    </row>
    <row r="137" spans="1:7" x14ac:dyDescent="0.25">
      <c r="A137" s="12" t="s">
        <v>2482</v>
      </c>
      <c r="B137" s="30" t="s">
        <v>2483</v>
      </c>
      <c r="C137" s="30" t="s">
        <v>1186</v>
      </c>
      <c r="D137" s="13">
        <v>10035</v>
      </c>
      <c r="E137" s="14">
        <v>9.3000000000000007</v>
      </c>
      <c r="F137" s="15">
        <v>3.0999999999999999E-3</v>
      </c>
      <c r="G137" s="15"/>
    </row>
    <row r="138" spans="1:7" x14ac:dyDescent="0.25">
      <c r="A138" s="12" t="s">
        <v>1939</v>
      </c>
      <c r="B138" s="30" t="s">
        <v>1940</v>
      </c>
      <c r="C138" s="30" t="s">
        <v>1278</v>
      </c>
      <c r="D138" s="13">
        <v>1184</v>
      </c>
      <c r="E138" s="14">
        <v>9.3000000000000007</v>
      </c>
      <c r="F138" s="15">
        <v>3.0999999999999999E-3</v>
      </c>
      <c r="G138" s="15"/>
    </row>
    <row r="139" spans="1:7" x14ac:dyDescent="0.25">
      <c r="A139" s="12" t="s">
        <v>2484</v>
      </c>
      <c r="B139" s="30" t="s">
        <v>2485</v>
      </c>
      <c r="C139" s="30" t="s">
        <v>1196</v>
      </c>
      <c r="D139" s="13">
        <v>326</v>
      </c>
      <c r="E139" s="14">
        <v>9.2899999999999991</v>
      </c>
      <c r="F139" s="15">
        <v>3.0999999999999999E-3</v>
      </c>
      <c r="G139" s="15"/>
    </row>
    <row r="140" spans="1:7" x14ac:dyDescent="0.25">
      <c r="A140" s="12" t="s">
        <v>2486</v>
      </c>
      <c r="B140" s="30" t="s">
        <v>2487</v>
      </c>
      <c r="C140" s="30" t="s">
        <v>1161</v>
      </c>
      <c r="D140" s="13">
        <v>10615</v>
      </c>
      <c r="E140" s="14">
        <v>9.19</v>
      </c>
      <c r="F140" s="15">
        <v>3.0999999999999999E-3</v>
      </c>
      <c r="G140" s="15"/>
    </row>
    <row r="141" spans="1:7" x14ac:dyDescent="0.25">
      <c r="A141" s="12" t="s">
        <v>2257</v>
      </c>
      <c r="B141" s="30" t="s">
        <v>2258</v>
      </c>
      <c r="C141" s="30" t="s">
        <v>1178</v>
      </c>
      <c r="D141" s="13">
        <v>474</v>
      </c>
      <c r="E141" s="14">
        <v>9.0299999999999994</v>
      </c>
      <c r="F141" s="15">
        <v>3.0000000000000001E-3</v>
      </c>
      <c r="G141" s="15"/>
    </row>
    <row r="142" spans="1:7" x14ac:dyDescent="0.25">
      <c r="A142" s="12" t="s">
        <v>2488</v>
      </c>
      <c r="B142" s="30" t="s">
        <v>2489</v>
      </c>
      <c r="C142" s="30" t="s">
        <v>1210</v>
      </c>
      <c r="D142" s="13">
        <v>1407</v>
      </c>
      <c r="E142" s="14">
        <v>8.99</v>
      </c>
      <c r="F142" s="15">
        <v>3.0000000000000001E-3</v>
      </c>
      <c r="G142" s="15"/>
    </row>
    <row r="143" spans="1:7" x14ac:dyDescent="0.25">
      <c r="A143" s="12" t="s">
        <v>1487</v>
      </c>
      <c r="B143" s="30" t="s">
        <v>1488</v>
      </c>
      <c r="C143" s="30" t="s">
        <v>1429</v>
      </c>
      <c r="D143" s="13">
        <v>2270</v>
      </c>
      <c r="E143" s="14">
        <v>8.98</v>
      </c>
      <c r="F143" s="15">
        <v>3.0000000000000001E-3</v>
      </c>
      <c r="G143" s="15"/>
    </row>
    <row r="144" spans="1:7" x14ac:dyDescent="0.25">
      <c r="A144" s="12" t="s">
        <v>2490</v>
      </c>
      <c r="B144" s="30" t="s">
        <v>2491</v>
      </c>
      <c r="C144" s="30" t="s">
        <v>1202</v>
      </c>
      <c r="D144" s="13">
        <v>7920</v>
      </c>
      <c r="E144" s="14">
        <v>8.8699999999999992</v>
      </c>
      <c r="F144" s="15">
        <v>3.0000000000000001E-3</v>
      </c>
      <c r="G144" s="15"/>
    </row>
    <row r="145" spans="1:7" x14ac:dyDescent="0.25">
      <c r="A145" s="12" t="s">
        <v>2492</v>
      </c>
      <c r="B145" s="30" t="s">
        <v>2493</v>
      </c>
      <c r="C145" s="30" t="s">
        <v>1278</v>
      </c>
      <c r="D145" s="13">
        <v>751</v>
      </c>
      <c r="E145" s="14">
        <v>8.82</v>
      </c>
      <c r="F145" s="15">
        <v>2.8999999999999998E-3</v>
      </c>
      <c r="G145" s="15"/>
    </row>
    <row r="146" spans="1:7" x14ac:dyDescent="0.25">
      <c r="A146" s="12" t="s">
        <v>2227</v>
      </c>
      <c r="B146" s="30" t="s">
        <v>2228</v>
      </c>
      <c r="C146" s="30" t="s">
        <v>1222</v>
      </c>
      <c r="D146" s="13">
        <v>1135</v>
      </c>
      <c r="E146" s="14">
        <v>8.82</v>
      </c>
      <c r="F146" s="15">
        <v>2.8999999999999998E-3</v>
      </c>
      <c r="G146" s="15"/>
    </row>
    <row r="147" spans="1:7" x14ac:dyDescent="0.25">
      <c r="A147" s="12" t="s">
        <v>2494</v>
      </c>
      <c r="B147" s="30" t="s">
        <v>2495</v>
      </c>
      <c r="C147" s="30" t="s">
        <v>1445</v>
      </c>
      <c r="D147" s="13">
        <v>5372</v>
      </c>
      <c r="E147" s="14">
        <v>8.8000000000000007</v>
      </c>
      <c r="F147" s="15">
        <v>2.8999999999999998E-3</v>
      </c>
      <c r="G147" s="15"/>
    </row>
    <row r="148" spans="1:7" x14ac:dyDescent="0.25">
      <c r="A148" s="12" t="s">
        <v>2229</v>
      </c>
      <c r="B148" s="30" t="s">
        <v>2230</v>
      </c>
      <c r="C148" s="30" t="s">
        <v>1263</v>
      </c>
      <c r="D148" s="13">
        <v>563</v>
      </c>
      <c r="E148" s="14">
        <v>8.6300000000000008</v>
      </c>
      <c r="F148" s="15">
        <v>2.8999999999999998E-3</v>
      </c>
      <c r="G148" s="15"/>
    </row>
    <row r="149" spans="1:7" x14ac:dyDescent="0.25">
      <c r="A149" s="12" t="s">
        <v>2496</v>
      </c>
      <c r="B149" s="30" t="s">
        <v>2497</v>
      </c>
      <c r="C149" s="30" t="s">
        <v>1227</v>
      </c>
      <c r="D149" s="13">
        <v>1509</v>
      </c>
      <c r="E149" s="14">
        <v>8.6199999999999992</v>
      </c>
      <c r="F149" s="15">
        <v>2.8999999999999998E-3</v>
      </c>
      <c r="G149" s="15"/>
    </row>
    <row r="150" spans="1:7" x14ac:dyDescent="0.25">
      <c r="A150" s="12" t="s">
        <v>2004</v>
      </c>
      <c r="B150" s="30" t="s">
        <v>2005</v>
      </c>
      <c r="C150" s="30" t="s">
        <v>1326</v>
      </c>
      <c r="D150" s="13">
        <v>1182</v>
      </c>
      <c r="E150" s="14">
        <v>8.57</v>
      </c>
      <c r="F150" s="15">
        <v>2.8999999999999998E-3</v>
      </c>
      <c r="G150" s="15"/>
    </row>
    <row r="151" spans="1:7" x14ac:dyDescent="0.25">
      <c r="A151" s="12" t="s">
        <v>2498</v>
      </c>
      <c r="B151" s="30" t="s">
        <v>2499</v>
      </c>
      <c r="C151" s="30" t="s">
        <v>1445</v>
      </c>
      <c r="D151" s="13">
        <v>1998</v>
      </c>
      <c r="E151" s="14">
        <v>8.5500000000000007</v>
      </c>
      <c r="F151" s="15">
        <v>2.8E-3</v>
      </c>
      <c r="G151" s="15"/>
    </row>
    <row r="152" spans="1:7" x14ac:dyDescent="0.25">
      <c r="A152" s="12" t="s">
        <v>2500</v>
      </c>
      <c r="B152" s="30" t="s">
        <v>2501</v>
      </c>
      <c r="C152" s="30" t="s">
        <v>1260</v>
      </c>
      <c r="D152" s="13">
        <v>13539</v>
      </c>
      <c r="E152" s="14">
        <v>8.51</v>
      </c>
      <c r="F152" s="15">
        <v>2.8E-3</v>
      </c>
      <c r="G152" s="15"/>
    </row>
    <row r="153" spans="1:7" x14ac:dyDescent="0.25">
      <c r="A153" s="12" t="s">
        <v>2502</v>
      </c>
      <c r="B153" s="30" t="s">
        <v>2503</v>
      </c>
      <c r="C153" s="30" t="s">
        <v>1186</v>
      </c>
      <c r="D153" s="13">
        <v>519</v>
      </c>
      <c r="E153" s="14">
        <v>8.27</v>
      </c>
      <c r="F153" s="15">
        <v>2.8E-3</v>
      </c>
      <c r="G153" s="15"/>
    </row>
    <row r="154" spans="1:7" x14ac:dyDescent="0.25">
      <c r="A154" s="12" t="s">
        <v>2504</v>
      </c>
      <c r="B154" s="30" t="s">
        <v>2505</v>
      </c>
      <c r="C154" s="30" t="s">
        <v>1307</v>
      </c>
      <c r="D154" s="13">
        <v>506</v>
      </c>
      <c r="E154" s="14">
        <v>8.26</v>
      </c>
      <c r="F154" s="15">
        <v>2.8E-3</v>
      </c>
      <c r="G154" s="15"/>
    </row>
    <row r="155" spans="1:7" x14ac:dyDescent="0.25">
      <c r="A155" s="12" t="s">
        <v>2506</v>
      </c>
      <c r="B155" s="30" t="s">
        <v>2507</v>
      </c>
      <c r="C155" s="30" t="s">
        <v>1222</v>
      </c>
      <c r="D155" s="13">
        <v>6956</v>
      </c>
      <c r="E155" s="14">
        <v>8.24</v>
      </c>
      <c r="F155" s="15">
        <v>2.7000000000000001E-3</v>
      </c>
      <c r="G155" s="15"/>
    </row>
    <row r="156" spans="1:7" x14ac:dyDescent="0.25">
      <c r="A156" s="12" t="s">
        <v>2508</v>
      </c>
      <c r="B156" s="30" t="s">
        <v>2509</v>
      </c>
      <c r="C156" s="30" t="s">
        <v>1210</v>
      </c>
      <c r="D156" s="13">
        <v>1469</v>
      </c>
      <c r="E156" s="14">
        <v>8.24</v>
      </c>
      <c r="F156" s="15">
        <v>2.7000000000000001E-3</v>
      </c>
      <c r="G156" s="15"/>
    </row>
    <row r="157" spans="1:7" x14ac:dyDescent="0.25">
      <c r="A157" s="12" t="s">
        <v>1808</v>
      </c>
      <c r="B157" s="30" t="s">
        <v>1809</v>
      </c>
      <c r="C157" s="30" t="s">
        <v>1310</v>
      </c>
      <c r="D157" s="13">
        <v>187</v>
      </c>
      <c r="E157" s="14">
        <v>8.18</v>
      </c>
      <c r="F157" s="15">
        <v>2.7000000000000001E-3</v>
      </c>
      <c r="G157" s="15"/>
    </row>
    <row r="158" spans="1:7" x14ac:dyDescent="0.25">
      <c r="A158" s="12" t="s">
        <v>2510</v>
      </c>
      <c r="B158" s="30" t="s">
        <v>2511</v>
      </c>
      <c r="C158" s="30" t="s">
        <v>1337</v>
      </c>
      <c r="D158" s="13">
        <v>1321</v>
      </c>
      <c r="E158" s="14">
        <v>8.17</v>
      </c>
      <c r="F158" s="15">
        <v>2.7000000000000001E-3</v>
      </c>
      <c r="G158" s="15"/>
    </row>
    <row r="159" spans="1:7" x14ac:dyDescent="0.25">
      <c r="A159" s="12" t="s">
        <v>2512</v>
      </c>
      <c r="B159" s="30" t="s">
        <v>2513</v>
      </c>
      <c r="C159" s="30" t="s">
        <v>1227</v>
      </c>
      <c r="D159" s="13">
        <v>886</v>
      </c>
      <c r="E159" s="14">
        <v>8.1199999999999992</v>
      </c>
      <c r="F159" s="15">
        <v>2.7000000000000001E-3</v>
      </c>
      <c r="G159" s="15"/>
    </row>
    <row r="160" spans="1:7" x14ac:dyDescent="0.25">
      <c r="A160" s="12" t="s">
        <v>2514</v>
      </c>
      <c r="B160" s="30" t="s">
        <v>2515</v>
      </c>
      <c r="C160" s="30" t="s">
        <v>1227</v>
      </c>
      <c r="D160" s="13">
        <v>157</v>
      </c>
      <c r="E160" s="14">
        <v>8.06</v>
      </c>
      <c r="F160" s="15">
        <v>2.7000000000000001E-3</v>
      </c>
      <c r="G160" s="15"/>
    </row>
    <row r="161" spans="1:7" x14ac:dyDescent="0.25">
      <c r="A161" s="12" t="s">
        <v>2516</v>
      </c>
      <c r="B161" s="30" t="s">
        <v>2517</v>
      </c>
      <c r="C161" s="30" t="s">
        <v>1170</v>
      </c>
      <c r="D161" s="13">
        <v>2134</v>
      </c>
      <c r="E161" s="14">
        <v>8.0399999999999991</v>
      </c>
      <c r="F161" s="15">
        <v>2.7000000000000001E-3</v>
      </c>
      <c r="G161" s="15"/>
    </row>
    <row r="162" spans="1:7" x14ac:dyDescent="0.25">
      <c r="A162" s="12" t="s">
        <v>2518</v>
      </c>
      <c r="B162" s="30" t="s">
        <v>2519</v>
      </c>
      <c r="C162" s="30" t="s">
        <v>1445</v>
      </c>
      <c r="D162" s="13">
        <v>24508</v>
      </c>
      <c r="E162" s="14">
        <v>7.97</v>
      </c>
      <c r="F162" s="15">
        <v>2.7000000000000001E-3</v>
      </c>
      <c r="G162" s="15"/>
    </row>
    <row r="163" spans="1:7" x14ac:dyDescent="0.25">
      <c r="A163" s="12" t="s">
        <v>2520</v>
      </c>
      <c r="B163" s="30" t="s">
        <v>2521</v>
      </c>
      <c r="C163" s="30" t="s">
        <v>1326</v>
      </c>
      <c r="D163" s="13">
        <v>1030</v>
      </c>
      <c r="E163" s="14">
        <v>7.84</v>
      </c>
      <c r="F163" s="15">
        <v>2.5999999999999999E-3</v>
      </c>
      <c r="G163" s="15"/>
    </row>
    <row r="164" spans="1:7" x14ac:dyDescent="0.25">
      <c r="A164" s="12" t="s">
        <v>2522</v>
      </c>
      <c r="B164" s="30" t="s">
        <v>2523</v>
      </c>
      <c r="C164" s="30" t="s">
        <v>1278</v>
      </c>
      <c r="D164" s="13">
        <v>384</v>
      </c>
      <c r="E164" s="14">
        <v>7.8</v>
      </c>
      <c r="F164" s="15">
        <v>2.5999999999999999E-3</v>
      </c>
      <c r="G164" s="15"/>
    </row>
    <row r="165" spans="1:7" x14ac:dyDescent="0.25">
      <c r="A165" s="12" t="s">
        <v>2524</v>
      </c>
      <c r="B165" s="30" t="s">
        <v>2525</v>
      </c>
      <c r="C165" s="30" t="s">
        <v>1178</v>
      </c>
      <c r="D165" s="13">
        <v>370</v>
      </c>
      <c r="E165" s="14">
        <v>7.77</v>
      </c>
      <c r="F165" s="15">
        <v>2.5999999999999999E-3</v>
      </c>
      <c r="G165" s="15"/>
    </row>
    <row r="166" spans="1:7" x14ac:dyDescent="0.25">
      <c r="A166" s="12" t="s">
        <v>2006</v>
      </c>
      <c r="B166" s="30" t="s">
        <v>2007</v>
      </c>
      <c r="C166" s="30" t="s">
        <v>1402</v>
      </c>
      <c r="D166" s="13">
        <v>2721</v>
      </c>
      <c r="E166" s="14">
        <v>7.53</v>
      </c>
      <c r="F166" s="15">
        <v>2.5000000000000001E-3</v>
      </c>
      <c r="G166" s="15"/>
    </row>
    <row r="167" spans="1:7" x14ac:dyDescent="0.25">
      <c r="A167" s="12" t="s">
        <v>2526</v>
      </c>
      <c r="B167" s="30" t="s">
        <v>2527</v>
      </c>
      <c r="C167" s="30" t="s">
        <v>1326</v>
      </c>
      <c r="D167" s="13">
        <v>206</v>
      </c>
      <c r="E167" s="14">
        <v>7.52</v>
      </c>
      <c r="F167" s="15">
        <v>2.5000000000000001E-3</v>
      </c>
      <c r="G167" s="15"/>
    </row>
    <row r="168" spans="1:7" x14ac:dyDescent="0.25">
      <c r="A168" s="12" t="s">
        <v>2528</v>
      </c>
      <c r="B168" s="30" t="s">
        <v>2529</v>
      </c>
      <c r="C168" s="30" t="s">
        <v>1283</v>
      </c>
      <c r="D168" s="13">
        <v>804</v>
      </c>
      <c r="E168" s="14">
        <v>7.47</v>
      </c>
      <c r="F168" s="15">
        <v>2.5000000000000001E-3</v>
      </c>
      <c r="G168" s="15"/>
    </row>
    <row r="169" spans="1:7" x14ac:dyDescent="0.25">
      <c r="A169" s="12" t="s">
        <v>2530</v>
      </c>
      <c r="B169" s="30" t="s">
        <v>2531</v>
      </c>
      <c r="C169" s="30" t="s">
        <v>1429</v>
      </c>
      <c r="D169" s="13">
        <v>15549</v>
      </c>
      <c r="E169" s="14">
        <v>7.46</v>
      </c>
      <c r="F169" s="15">
        <v>2.5000000000000001E-3</v>
      </c>
      <c r="G169" s="15"/>
    </row>
    <row r="170" spans="1:7" x14ac:dyDescent="0.25">
      <c r="A170" s="12" t="s">
        <v>2532</v>
      </c>
      <c r="B170" s="30" t="s">
        <v>2533</v>
      </c>
      <c r="C170" s="30" t="s">
        <v>1161</v>
      </c>
      <c r="D170" s="13">
        <v>14928</v>
      </c>
      <c r="E170" s="14">
        <v>7.33</v>
      </c>
      <c r="F170" s="15">
        <v>2.3999999999999998E-3</v>
      </c>
      <c r="G170" s="15"/>
    </row>
    <row r="171" spans="1:7" x14ac:dyDescent="0.25">
      <c r="A171" s="12" t="s">
        <v>1891</v>
      </c>
      <c r="B171" s="30" t="s">
        <v>1892</v>
      </c>
      <c r="C171" s="30" t="s">
        <v>1319</v>
      </c>
      <c r="D171" s="13">
        <v>1235</v>
      </c>
      <c r="E171" s="14">
        <v>7.31</v>
      </c>
      <c r="F171" s="15">
        <v>2.3999999999999998E-3</v>
      </c>
      <c r="G171" s="15"/>
    </row>
    <row r="172" spans="1:7" x14ac:dyDescent="0.25">
      <c r="A172" s="12" t="s">
        <v>1918</v>
      </c>
      <c r="B172" s="30" t="s">
        <v>1919</v>
      </c>
      <c r="C172" s="30" t="s">
        <v>1202</v>
      </c>
      <c r="D172" s="13">
        <v>731</v>
      </c>
      <c r="E172" s="14">
        <v>7.2</v>
      </c>
      <c r="F172" s="15">
        <v>2.3999999999999998E-3</v>
      </c>
      <c r="G172" s="15"/>
    </row>
    <row r="173" spans="1:7" x14ac:dyDescent="0.25">
      <c r="A173" s="12" t="s">
        <v>2534</v>
      </c>
      <c r="B173" s="30" t="s">
        <v>2535</v>
      </c>
      <c r="C173" s="30" t="s">
        <v>1326</v>
      </c>
      <c r="D173" s="13">
        <v>1312</v>
      </c>
      <c r="E173" s="14">
        <v>7.15</v>
      </c>
      <c r="F173" s="15">
        <v>2.3999999999999998E-3</v>
      </c>
      <c r="G173" s="15"/>
    </row>
    <row r="174" spans="1:7" x14ac:dyDescent="0.25">
      <c r="A174" s="12" t="s">
        <v>2536</v>
      </c>
      <c r="B174" s="30" t="s">
        <v>2537</v>
      </c>
      <c r="C174" s="30" t="s">
        <v>1263</v>
      </c>
      <c r="D174" s="13">
        <v>1974</v>
      </c>
      <c r="E174" s="14">
        <v>7.13</v>
      </c>
      <c r="F174" s="15">
        <v>2.3999999999999998E-3</v>
      </c>
      <c r="G174" s="15"/>
    </row>
    <row r="175" spans="1:7" x14ac:dyDescent="0.25">
      <c r="A175" s="12" t="s">
        <v>2538</v>
      </c>
      <c r="B175" s="30" t="s">
        <v>2539</v>
      </c>
      <c r="C175" s="30" t="s">
        <v>1337</v>
      </c>
      <c r="D175" s="13">
        <v>151</v>
      </c>
      <c r="E175" s="14">
        <v>7.13</v>
      </c>
      <c r="F175" s="15">
        <v>2.3999999999999998E-3</v>
      </c>
      <c r="G175" s="15"/>
    </row>
    <row r="176" spans="1:7" x14ac:dyDescent="0.25">
      <c r="A176" s="12" t="s">
        <v>2540</v>
      </c>
      <c r="B176" s="30" t="s">
        <v>2541</v>
      </c>
      <c r="C176" s="30" t="s">
        <v>1278</v>
      </c>
      <c r="D176" s="13">
        <v>1317</v>
      </c>
      <c r="E176" s="14">
        <v>7.09</v>
      </c>
      <c r="F176" s="15">
        <v>2.3999999999999998E-3</v>
      </c>
      <c r="G176" s="15"/>
    </row>
    <row r="177" spans="1:7" x14ac:dyDescent="0.25">
      <c r="A177" s="12" t="s">
        <v>2542</v>
      </c>
      <c r="B177" s="30" t="s">
        <v>2543</v>
      </c>
      <c r="C177" s="30" t="s">
        <v>1337</v>
      </c>
      <c r="D177" s="13">
        <v>1405</v>
      </c>
      <c r="E177" s="14">
        <v>6.93</v>
      </c>
      <c r="F177" s="15">
        <v>2.3E-3</v>
      </c>
      <c r="G177" s="15"/>
    </row>
    <row r="178" spans="1:7" x14ac:dyDescent="0.25">
      <c r="A178" s="12" t="s">
        <v>2544</v>
      </c>
      <c r="B178" s="30" t="s">
        <v>2545</v>
      </c>
      <c r="C178" s="30" t="s">
        <v>1161</v>
      </c>
      <c r="D178" s="13">
        <v>11997</v>
      </c>
      <c r="E178" s="14">
        <v>6.9</v>
      </c>
      <c r="F178" s="15">
        <v>2.3E-3</v>
      </c>
      <c r="G178" s="15"/>
    </row>
    <row r="179" spans="1:7" x14ac:dyDescent="0.25">
      <c r="A179" s="12" t="s">
        <v>2546</v>
      </c>
      <c r="B179" s="30" t="s">
        <v>2547</v>
      </c>
      <c r="C179" s="30" t="s">
        <v>2548</v>
      </c>
      <c r="D179" s="13">
        <v>277</v>
      </c>
      <c r="E179" s="14">
        <v>6.81</v>
      </c>
      <c r="F179" s="15">
        <v>2.3E-3</v>
      </c>
      <c r="G179" s="15"/>
    </row>
    <row r="180" spans="1:7" x14ac:dyDescent="0.25">
      <c r="A180" s="12" t="s">
        <v>2549</v>
      </c>
      <c r="B180" s="30" t="s">
        <v>2550</v>
      </c>
      <c r="C180" s="30" t="s">
        <v>1301</v>
      </c>
      <c r="D180" s="13">
        <v>943</v>
      </c>
      <c r="E180" s="14">
        <v>6.76</v>
      </c>
      <c r="F180" s="15">
        <v>2.3E-3</v>
      </c>
      <c r="G180" s="15"/>
    </row>
    <row r="181" spans="1:7" x14ac:dyDescent="0.25">
      <c r="A181" s="12" t="s">
        <v>2245</v>
      </c>
      <c r="B181" s="30" t="s">
        <v>2246</v>
      </c>
      <c r="C181" s="30" t="s">
        <v>1862</v>
      </c>
      <c r="D181" s="13">
        <v>1122</v>
      </c>
      <c r="E181" s="14">
        <v>6.72</v>
      </c>
      <c r="F181" s="15">
        <v>2.2000000000000001E-3</v>
      </c>
      <c r="G181" s="15"/>
    </row>
    <row r="182" spans="1:7" x14ac:dyDescent="0.25">
      <c r="A182" s="12" t="s">
        <v>2551</v>
      </c>
      <c r="B182" s="30" t="s">
        <v>2552</v>
      </c>
      <c r="C182" s="30" t="s">
        <v>1337</v>
      </c>
      <c r="D182" s="13">
        <v>3852</v>
      </c>
      <c r="E182" s="14">
        <v>6.71</v>
      </c>
      <c r="F182" s="15">
        <v>2.2000000000000001E-3</v>
      </c>
      <c r="G182" s="15"/>
    </row>
    <row r="183" spans="1:7" x14ac:dyDescent="0.25">
      <c r="A183" s="12" t="s">
        <v>2553</v>
      </c>
      <c r="B183" s="30" t="s">
        <v>2554</v>
      </c>
      <c r="C183" s="30" t="s">
        <v>1310</v>
      </c>
      <c r="D183" s="13">
        <v>350</v>
      </c>
      <c r="E183" s="14">
        <v>6.71</v>
      </c>
      <c r="F183" s="15">
        <v>2.2000000000000001E-3</v>
      </c>
      <c r="G183" s="15"/>
    </row>
    <row r="184" spans="1:7" x14ac:dyDescent="0.25">
      <c r="A184" s="12" t="s">
        <v>2289</v>
      </c>
      <c r="B184" s="30" t="s">
        <v>2290</v>
      </c>
      <c r="C184" s="30" t="s">
        <v>1337</v>
      </c>
      <c r="D184" s="13">
        <v>441</v>
      </c>
      <c r="E184" s="14">
        <v>6.59</v>
      </c>
      <c r="F184" s="15">
        <v>2.2000000000000001E-3</v>
      </c>
      <c r="G184" s="15"/>
    </row>
    <row r="185" spans="1:7" x14ac:dyDescent="0.25">
      <c r="A185" s="12" t="s">
        <v>2555</v>
      </c>
      <c r="B185" s="30" t="s">
        <v>2556</v>
      </c>
      <c r="C185" s="30" t="s">
        <v>2386</v>
      </c>
      <c r="D185" s="13">
        <v>1505</v>
      </c>
      <c r="E185" s="14">
        <v>6.58</v>
      </c>
      <c r="F185" s="15">
        <v>2.2000000000000001E-3</v>
      </c>
      <c r="G185" s="15"/>
    </row>
    <row r="186" spans="1:7" x14ac:dyDescent="0.25">
      <c r="A186" s="12" t="s">
        <v>2557</v>
      </c>
      <c r="B186" s="30" t="s">
        <v>2558</v>
      </c>
      <c r="C186" s="30" t="s">
        <v>1462</v>
      </c>
      <c r="D186" s="13">
        <v>32669</v>
      </c>
      <c r="E186" s="14">
        <v>6.58</v>
      </c>
      <c r="F186" s="15">
        <v>2.2000000000000001E-3</v>
      </c>
      <c r="G186" s="15"/>
    </row>
    <row r="187" spans="1:7" x14ac:dyDescent="0.25">
      <c r="A187" s="12" t="s">
        <v>2251</v>
      </c>
      <c r="B187" s="30" t="s">
        <v>2252</v>
      </c>
      <c r="C187" s="30" t="s">
        <v>1196</v>
      </c>
      <c r="D187" s="13">
        <v>1382</v>
      </c>
      <c r="E187" s="14">
        <v>6.5</v>
      </c>
      <c r="F187" s="15">
        <v>2.2000000000000001E-3</v>
      </c>
      <c r="G187" s="15"/>
    </row>
    <row r="188" spans="1:7" x14ac:dyDescent="0.25">
      <c r="A188" s="12" t="s">
        <v>2559</v>
      </c>
      <c r="B188" s="30" t="s">
        <v>2560</v>
      </c>
      <c r="C188" s="30" t="s">
        <v>1337</v>
      </c>
      <c r="D188" s="13">
        <v>272</v>
      </c>
      <c r="E188" s="14">
        <v>6.48</v>
      </c>
      <c r="F188" s="15">
        <v>2.2000000000000001E-3</v>
      </c>
      <c r="G188" s="15"/>
    </row>
    <row r="189" spans="1:7" x14ac:dyDescent="0.25">
      <c r="A189" s="12" t="s">
        <v>2561</v>
      </c>
      <c r="B189" s="30" t="s">
        <v>2562</v>
      </c>
      <c r="C189" s="30" t="s">
        <v>1985</v>
      </c>
      <c r="D189" s="13">
        <v>1897</v>
      </c>
      <c r="E189" s="14">
        <v>6.47</v>
      </c>
      <c r="F189" s="15">
        <v>2.2000000000000001E-3</v>
      </c>
      <c r="G189" s="15"/>
    </row>
    <row r="190" spans="1:7" x14ac:dyDescent="0.25">
      <c r="A190" s="12" t="s">
        <v>1976</v>
      </c>
      <c r="B190" s="30" t="s">
        <v>1977</v>
      </c>
      <c r="C190" s="30" t="s">
        <v>1978</v>
      </c>
      <c r="D190" s="13">
        <v>225</v>
      </c>
      <c r="E190" s="14">
        <v>6.45</v>
      </c>
      <c r="F190" s="15">
        <v>2.0999999999999999E-3</v>
      </c>
      <c r="G190" s="15"/>
    </row>
    <row r="191" spans="1:7" x14ac:dyDescent="0.25">
      <c r="A191" s="12" t="s">
        <v>1996</v>
      </c>
      <c r="B191" s="30" t="s">
        <v>1997</v>
      </c>
      <c r="C191" s="30" t="s">
        <v>1310</v>
      </c>
      <c r="D191" s="13">
        <v>1558</v>
      </c>
      <c r="E191" s="14">
        <v>6.43</v>
      </c>
      <c r="F191" s="15">
        <v>2.0999999999999999E-3</v>
      </c>
      <c r="G191" s="15"/>
    </row>
    <row r="192" spans="1:7" x14ac:dyDescent="0.25">
      <c r="A192" s="12" t="s">
        <v>1344</v>
      </c>
      <c r="B192" s="30" t="s">
        <v>1345</v>
      </c>
      <c r="C192" s="30" t="s">
        <v>1263</v>
      </c>
      <c r="D192" s="13">
        <v>2447</v>
      </c>
      <c r="E192" s="14">
        <v>6.4</v>
      </c>
      <c r="F192" s="15">
        <v>2.0999999999999999E-3</v>
      </c>
      <c r="G192" s="15"/>
    </row>
    <row r="193" spans="1:7" x14ac:dyDescent="0.25">
      <c r="A193" s="12" t="s">
        <v>2563</v>
      </c>
      <c r="B193" s="30" t="s">
        <v>2564</v>
      </c>
      <c r="C193" s="30" t="s">
        <v>1978</v>
      </c>
      <c r="D193" s="13">
        <v>1261</v>
      </c>
      <c r="E193" s="14">
        <v>6.36</v>
      </c>
      <c r="F193" s="15">
        <v>2.0999999999999999E-3</v>
      </c>
      <c r="G193" s="15"/>
    </row>
    <row r="194" spans="1:7" x14ac:dyDescent="0.25">
      <c r="A194" s="12" t="s">
        <v>1981</v>
      </c>
      <c r="B194" s="30" t="s">
        <v>1982</v>
      </c>
      <c r="C194" s="30" t="s">
        <v>1337</v>
      </c>
      <c r="D194" s="13">
        <v>1447</v>
      </c>
      <c r="E194" s="14">
        <v>6.33</v>
      </c>
      <c r="F194" s="15">
        <v>2.0999999999999999E-3</v>
      </c>
      <c r="G194" s="15"/>
    </row>
    <row r="195" spans="1:7" x14ac:dyDescent="0.25">
      <c r="A195" s="12" t="s">
        <v>2565</v>
      </c>
      <c r="B195" s="30" t="s">
        <v>2566</v>
      </c>
      <c r="C195" s="30" t="s">
        <v>1337</v>
      </c>
      <c r="D195" s="13">
        <v>999</v>
      </c>
      <c r="E195" s="14">
        <v>6.33</v>
      </c>
      <c r="F195" s="15">
        <v>2.0999999999999999E-3</v>
      </c>
      <c r="G195" s="15"/>
    </row>
    <row r="196" spans="1:7" x14ac:dyDescent="0.25">
      <c r="A196" s="12" t="s">
        <v>2567</v>
      </c>
      <c r="B196" s="30" t="s">
        <v>2568</v>
      </c>
      <c r="C196" s="30" t="s">
        <v>1278</v>
      </c>
      <c r="D196" s="13">
        <v>794</v>
      </c>
      <c r="E196" s="14">
        <v>6.25</v>
      </c>
      <c r="F196" s="15">
        <v>2.0999999999999999E-3</v>
      </c>
      <c r="G196" s="15"/>
    </row>
    <row r="197" spans="1:7" x14ac:dyDescent="0.25">
      <c r="A197" s="12" t="s">
        <v>2008</v>
      </c>
      <c r="B197" s="30" t="s">
        <v>2009</v>
      </c>
      <c r="C197" s="30" t="s">
        <v>1161</v>
      </c>
      <c r="D197" s="13">
        <v>1610</v>
      </c>
      <c r="E197" s="14">
        <v>6.15</v>
      </c>
      <c r="F197" s="15">
        <v>2E-3</v>
      </c>
      <c r="G197" s="15"/>
    </row>
    <row r="198" spans="1:7" x14ac:dyDescent="0.25">
      <c r="A198" s="12" t="s">
        <v>2569</v>
      </c>
      <c r="B198" s="30" t="s">
        <v>2570</v>
      </c>
      <c r="C198" s="30" t="s">
        <v>1183</v>
      </c>
      <c r="D198" s="13">
        <v>3460</v>
      </c>
      <c r="E198" s="14">
        <v>6.13</v>
      </c>
      <c r="F198" s="15">
        <v>2E-3</v>
      </c>
      <c r="G198" s="15"/>
    </row>
    <row r="199" spans="1:7" x14ac:dyDescent="0.25">
      <c r="A199" s="12" t="s">
        <v>2571</v>
      </c>
      <c r="B199" s="30" t="s">
        <v>2572</v>
      </c>
      <c r="C199" s="30" t="s">
        <v>1978</v>
      </c>
      <c r="D199" s="13">
        <v>6823</v>
      </c>
      <c r="E199" s="14">
        <v>6.01</v>
      </c>
      <c r="F199" s="15">
        <v>2E-3</v>
      </c>
      <c r="G199" s="15"/>
    </row>
    <row r="200" spans="1:7" x14ac:dyDescent="0.25">
      <c r="A200" s="12" t="s">
        <v>2295</v>
      </c>
      <c r="B200" s="30" t="s">
        <v>2296</v>
      </c>
      <c r="C200" s="30" t="s">
        <v>1307</v>
      </c>
      <c r="D200" s="13">
        <v>909</v>
      </c>
      <c r="E200" s="14">
        <v>6</v>
      </c>
      <c r="F200" s="15">
        <v>2E-3</v>
      </c>
      <c r="G200" s="15"/>
    </row>
    <row r="201" spans="1:7" x14ac:dyDescent="0.25">
      <c r="A201" s="12" t="s">
        <v>2573</v>
      </c>
      <c r="B201" s="30" t="s">
        <v>2574</v>
      </c>
      <c r="C201" s="30" t="s">
        <v>1319</v>
      </c>
      <c r="D201" s="13">
        <v>344</v>
      </c>
      <c r="E201" s="14">
        <v>5.97</v>
      </c>
      <c r="F201" s="15">
        <v>2E-3</v>
      </c>
      <c r="G201" s="15"/>
    </row>
    <row r="202" spans="1:7" x14ac:dyDescent="0.25">
      <c r="A202" s="12" t="s">
        <v>2575</v>
      </c>
      <c r="B202" s="30" t="s">
        <v>2576</v>
      </c>
      <c r="C202" s="30" t="s">
        <v>1310</v>
      </c>
      <c r="D202" s="13">
        <v>1503</v>
      </c>
      <c r="E202" s="14">
        <v>5.9</v>
      </c>
      <c r="F202" s="15">
        <v>2E-3</v>
      </c>
      <c r="G202" s="15"/>
    </row>
    <row r="203" spans="1:7" x14ac:dyDescent="0.25">
      <c r="A203" s="12" t="s">
        <v>2577</v>
      </c>
      <c r="B203" s="30" t="s">
        <v>2578</v>
      </c>
      <c r="C203" s="30" t="s">
        <v>1326</v>
      </c>
      <c r="D203" s="13">
        <v>335</v>
      </c>
      <c r="E203" s="14">
        <v>5.89</v>
      </c>
      <c r="F203" s="15">
        <v>2E-3</v>
      </c>
      <c r="G203" s="15"/>
    </row>
    <row r="204" spans="1:7" x14ac:dyDescent="0.25">
      <c r="A204" s="12" t="s">
        <v>2579</v>
      </c>
      <c r="B204" s="30" t="s">
        <v>2580</v>
      </c>
      <c r="C204" s="30" t="s">
        <v>1326</v>
      </c>
      <c r="D204" s="13">
        <v>823</v>
      </c>
      <c r="E204" s="14">
        <v>5.85</v>
      </c>
      <c r="F204" s="15">
        <v>1.9E-3</v>
      </c>
      <c r="G204" s="15"/>
    </row>
    <row r="205" spans="1:7" x14ac:dyDescent="0.25">
      <c r="A205" s="12" t="s">
        <v>2581</v>
      </c>
      <c r="B205" s="30" t="s">
        <v>2582</v>
      </c>
      <c r="C205" s="30" t="s">
        <v>1326</v>
      </c>
      <c r="D205" s="13">
        <v>928</v>
      </c>
      <c r="E205" s="14">
        <v>5.85</v>
      </c>
      <c r="F205" s="15">
        <v>1.9E-3</v>
      </c>
      <c r="G205" s="15"/>
    </row>
    <row r="206" spans="1:7" x14ac:dyDescent="0.25">
      <c r="A206" s="12" t="s">
        <v>2583</v>
      </c>
      <c r="B206" s="30" t="s">
        <v>2584</v>
      </c>
      <c r="C206" s="30" t="s">
        <v>1260</v>
      </c>
      <c r="D206" s="13">
        <v>4961</v>
      </c>
      <c r="E206" s="14">
        <v>5.8</v>
      </c>
      <c r="F206" s="15">
        <v>1.9E-3</v>
      </c>
      <c r="G206" s="15"/>
    </row>
    <row r="207" spans="1:7" x14ac:dyDescent="0.25">
      <c r="A207" s="12" t="s">
        <v>2585</v>
      </c>
      <c r="B207" s="30" t="s">
        <v>2586</v>
      </c>
      <c r="C207" s="30" t="s">
        <v>1429</v>
      </c>
      <c r="D207" s="13">
        <v>1686</v>
      </c>
      <c r="E207" s="14">
        <v>5.77</v>
      </c>
      <c r="F207" s="15">
        <v>1.9E-3</v>
      </c>
      <c r="G207" s="15"/>
    </row>
    <row r="208" spans="1:7" x14ac:dyDescent="0.25">
      <c r="A208" s="12" t="s">
        <v>2587</v>
      </c>
      <c r="B208" s="30" t="s">
        <v>2588</v>
      </c>
      <c r="C208" s="30" t="s">
        <v>1222</v>
      </c>
      <c r="D208" s="13">
        <v>11895</v>
      </c>
      <c r="E208" s="14">
        <v>5.61</v>
      </c>
      <c r="F208" s="15">
        <v>1.9E-3</v>
      </c>
      <c r="G208" s="15"/>
    </row>
    <row r="209" spans="1:7" x14ac:dyDescent="0.25">
      <c r="A209" s="12" t="s">
        <v>2589</v>
      </c>
      <c r="B209" s="30" t="s">
        <v>2590</v>
      </c>
      <c r="C209" s="30" t="s">
        <v>1337</v>
      </c>
      <c r="D209" s="13">
        <v>203</v>
      </c>
      <c r="E209" s="14">
        <v>5.6</v>
      </c>
      <c r="F209" s="15">
        <v>1.9E-3</v>
      </c>
      <c r="G209" s="15"/>
    </row>
    <row r="210" spans="1:7" x14ac:dyDescent="0.25">
      <c r="A210" s="12" t="s">
        <v>2591</v>
      </c>
      <c r="B210" s="30" t="s">
        <v>2592</v>
      </c>
      <c r="C210" s="30" t="s">
        <v>1301</v>
      </c>
      <c r="D210" s="13">
        <v>738</v>
      </c>
      <c r="E210" s="14">
        <v>5.57</v>
      </c>
      <c r="F210" s="15">
        <v>1.9E-3</v>
      </c>
      <c r="G210" s="15"/>
    </row>
    <row r="211" spans="1:7" x14ac:dyDescent="0.25">
      <c r="A211" s="12" t="s">
        <v>2593</v>
      </c>
      <c r="B211" s="30" t="s">
        <v>2594</v>
      </c>
      <c r="C211" s="30" t="s">
        <v>1161</v>
      </c>
      <c r="D211" s="13">
        <v>10044</v>
      </c>
      <c r="E211" s="14">
        <v>5.56</v>
      </c>
      <c r="F211" s="15">
        <v>1.9E-3</v>
      </c>
      <c r="G211" s="15"/>
    </row>
    <row r="212" spans="1:7" x14ac:dyDescent="0.25">
      <c r="A212" s="12" t="s">
        <v>1802</v>
      </c>
      <c r="B212" s="30" t="s">
        <v>1803</v>
      </c>
      <c r="C212" s="30" t="s">
        <v>1301</v>
      </c>
      <c r="D212" s="13">
        <v>501</v>
      </c>
      <c r="E212" s="14">
        <v>5.54</v>
      </c>
      <c r="F212" s="15">
        <v>1.8E-3</v>
      </c>
      <c r="G212" s="15"/>
    </row>
    <row r="213" spans="1:7" x14ac:dyDescent="0.25">
      <c r="A213" s="12" t="s">
        <v>2595</v>
      </c>
      <c r="B213" s="30" t="s">
        <v>2596</v>
      </c>
      <c r="C213" s="30" t="s">
        <v>1260</v>
      </c>
      <c r="D213" s="13">
        <v>614</v>
      </c>
      <c r="E213" s="14">
        <v>5.46</v>
      </c>
      <c r="F213" s="15">
        <v>1.8E-3</v>
      </c>
      <c r="G213" s="15"/>
    </row>
    <row r="214" spans="1:7" x14ac:dyDescent="0.25">
      <c r="A214" s="12" t="s">
        <v>2597</v>
      </c>
      <c r="B214" s="30" t="s">
        <v>2598</v>
      </c>
      <c r="C214" s="30" t="s">
        <v>1161</v>
      </c>
      <c r="D214" s="13">
        <v>11703</v>
      </c>
      <c r="E214" s="14">
        <v>5.44</v>
      </c>
      <c r="F214" s="15">
        <v>1.8E-3</v>
      </c>
      <c r="G214" s="15"/>
    </row>
    <row r="215" spans="1:7" x14ac:dyDescent="0.25">
      <c r="A215" s="12" t="s">
        <v>2599</v>
      </c>
      <c r="B215" s="30" t="s">
        <v>2600</v>
      </c>
      <c r="C215" s="30" t="s">
        <v>1278</v>
      </c>
      <c r="D215" s="13">
        <v>1078</v>
      </c>
      <c r="E215" s="14">
        <v>5.35</v>
      </c>
      <c r="F215" s="15">
        <v>1.8E-3</v>
      </c>
      <c r="G215" s="15"/>
    </row>
    <row r="216" spans="1:7" x14ac:dyDescent="0.25">
      <c r="A216" s="12" t="s">
        <v>2601</v>
      </c>
      <c r="B216" s="30" t="s">
        <v>2602</v>
      </c>
      <c r="C216" s="30" t="s">
        <v>1227</v>
      </c>
      <c r="D216" s="13">
        <v>1398</v>
      </c>
      <c r="E216" s="14">
        <v>5.34</v>
      </c>
      <c r="F216" s="15">
        <v>1.8E-3</v>
      </c>
      <c r="G216" s="15"/>
    </row>
    <row r="217" spans="1:7" x14ac:dyDescent="0.25">
      <c r="A217" s="12" t="s">
        <v>2603</v>
      </c>
      <c r="B217" s="30" t="s">
        <v>2604</v>
      </c>
      <c r="C217" s="30" t="s">
        <v>1222</v>
      </c>
      <c r="D217" s="13">
        <v>1316</v>
      </c>
      <c r="E217" s="14">
        <v>5.34</v>
      </c>
      <c r="F217" s="15">
        <v>1.8E-3</v>
      </c>
      <c r="G217" s="15"/>
    </row>
    <row r="218" spans="1:7" x14ac:dyDescent="0.25">
      <c r="A218" s="12" t="s">
        <v>2605</v>
      </c>
      <c r="B218" s="30" t="s">
        <v>2606</v>
      </c>
      <c r="C218" s="30" t="s">
        <v>1429</v>
      </c>
      <c r="D218" s="13">
        <v>1347</v>
      </c>
      <c r="E218" s="14">
        <v>5.24</v>
      </c>
      <c r="F218" s="15">
        <v>1.6999999999999999E-3</v>
      </c>
      <c r="G218" s="15"/>
    </row>
    <row r="219" spans="1:7" x14ac:dyDescent="0.25">
      <c r="A219" s="12" t="s">
        <v>2607</v>
      </c>
      <c r="B219" s="30" t="s">
        <v>2608</v>
      </c>
      <c r="C219" s="30" t="s">
        <v>1260</v>
      </c>
      <c r="D219" s="13">
        <v>1485</v>
      </c>
      <c r="E219" s="14">
        <v>5.17</v>
      </c>
      <c r="F219" s="15">
        <v>1.6999999999999999E-3</v>
      </c>
      <c r="G219" s="15"/>
    </row>
    <row r="220" spans="1:7" x14ac:dyDescent="0.25">
      <c r="A220" s="12" t="s">
        <v>2609</v>
      </c>
      <c r="B220" s="30" t="s">
        <v>2610</v>
      </c>
      <c r="C220" s="30" t="s">
        <v>1326</v>
      </c>
      <c r="D220" s="13">
        <v>2556</v>
      </c>
      <c r="E220" s="14">
        <v>5.17</v>
      </c>
      <c r="F220" s="15">
        <v>1.6999999999999999E-3</v>
      </c>
      <c r="G220" s="15"/>
    </row>
    <row r="221" spans="1:7" x14ac:dyDescent="0.25">
      <c r="A221" s="12" t="s">
        <v>1912</v>
      </c>
      <c r="B221" s="30" t="s">
        <v>1913</v>
      </c>
      <c r="C221" s="30" t="s">
        <v>1227</v>
      </c>
      <c r="D221" s="13">
        <v>348</v>
      </c>
      <c r="E221" s="14">
        <v>5.07</v>
      </c>
      <c r="F221" s="15">
        <v>1.6999999999999999E-3</v>
      </c>
      <c r="G221" s="15"/>
    </row>
    <row r="222" spans="1:7" x14ac:dyDescent="0.25">
      <c r="A222" s="12" t="s">
        <v>2611</v>
      </c>
      <c r="B222" s="30" t="s">
        <v>2612</v>
      </c>
      <c r="C222" s="30" t="s">
        <v>1186</v>
      </c>
      <c r="D222" s="13">
        <v>3516</v>
      </c>
      <c r="E222" s="14">
        <v>5.0599999999999996</v>
      </c>
      <c r="F222" s="15">
        <v>1.6999999999999999E-3</v>
      </c>
      <c r="G222" s="15"/>
    </row>
    <row r="223" spans="1:7" x14ac:dyDescent="0.25">
      <c r="A223" s="12" t="s">
        <v>2613</v>
      </c>
      <c r="B223" s="30" t="s">
        <v>2614</v>
      </c>
      <c r="C223" s="30" t="s">
        <v>1326</v>
      </c>
      <c r="D223" s="13">
        <v>155</v>
      </c>
      <c r="E223" s="14">
        <v>5.0599999999999996</v>
      </c>
      <c r="F223" s="15">
        <v>1.6999999999999999E-3</v>
      </c>
      <c r="G223" s="15"/>
    </row>
    <row r="224" spans="1:7" x14ac:dyDescent="0.25">
      <c r="A224" s="12" t="s">
        <v>2261</v>
      </c>
      <c r="B224" s="30" t="s">
        <v>2262</v>
      </c>
      <c r="C224" s="30" t="s">
        <v>1196</v>
      </c>
      <c r="D224" s="13">
        <v>254</v>
      </c>
      <c r="E224" s="14">
        <v>4.99</v>
      </c>
      <c r="F224" s="15">
        <v>1.6999999999999999E-3</v>
      </c>
      <c r="G224" s="15"/>
    </row>
    <row r="225" spans="1:7" x14ac:dyDescent="0.25">
      <c r="A225" s="12" t="s">
        <v>2615</v>
      </c>
      <c r="B225" s="30" t="s">
        <v>2616</v>
      </c>
      <c r="C225" s="30" t="s">
        <v>1337</v>
      </c>
      <c r="D225" s="13">
        <v>204</v>
      </c>
      <c r="E225" s="14">
        <v>4.97</v>
      </c>
      <c r="F225" s="15">
        <v>1.6999999999999999E-3</v>
      </c>
      <c r="G225" s="15"/>
    </row>
    <row r="226" spans="1:7" x14ac:dyDescent="0.25">
      <c r="A226" s="12" t="s">
        <v>2617</v>
      </c>
      <c r="B226" s="30" t="s">
        <v>2618</v>
      </c>
      <c r="C226" s="30" t="s">
        <v>1442</v>
      </c>
      <c r="D226" s="13">
        <v>2700</v>
      </c>
      <c r="E226" s="14">
        <v>4.95</v>
      </c>
      <c r="F226" s="15">
        <v>1.6000000000000001E-3</v>
      </c>
      <c r="G226" s="15"/>
    </row>
    <row r="227" spans="1:7" x14ac:dyDescent="0.25">
      <c r="A227" s="12" t="s">
        <v>1493</v>
      </c>
      <c r="B227" s="30" t="s">
        <v>1494</v>
      </c>
      <c r="C227" s="30" t="s">
        <v>1222</v>
      </c>
      <c r="D227" s="13">
        <v>3460</v>
      </c>
      <c r="E227" s="14">
        <v>4.8600000000000003</v>
      </c>
      <c r="F227" s="15">
        <v>1.6000000000000001E-3</v>
      </c>
      <c r="G227" s="15"/>
    </row>
    <row r="228" spans="1:7" x14ac:dyDescent="0.25">
      <c r="A228" s="12" t="s">
        <v>2619</v>
      </c>
      <c r="B228" s="30" t="s">
        <v>2620</v>
      </c>
      <c r="C228" s="30" t="s">
        <v>1429</v>
      </c>
      <c r="D228" s="13">
        <v>1344</v>
      </c>
      <c r="E228" s="14">
        <v>4.84</v>
      </c>
      <c r="F228" s="15">
        <v>1.6000000000000001E-3</v>
      </c>
      <c r="G228" s="15"/>
    </row>
    <row r="229" spans="1:7" x14ac:dyDescent="0.25">
      <c r="A229" s="12" t="s">
        <v>1986</v>
      </c>
      <c r="B229" s="30" t="s">
        <v>1987</v>
      </c>
      <c r="C229" s="30" t="s">
        <v>1301</v>
      </c>
      <c r="D229" s="13">
        <v>217</v>
      </c>
      <c r="E229" s="14">
        <v>4.7300000000000004</v>
      </c>
      <c r="F229" s="15">
        <v>1.6000000000000001E-3</v>
      </c>
      <c r="G229" s="15"/>
    </row>
    <row r="230" spans="1:7" x14ac:dyDescent="0.25">
      <c r="A230" s="12" t="s">
        <v>2621</v>
      </c>
      <c r="B230" s="30" t="s">
        <v>2622</v>
      </c>
      <c r="C230" s="30" t="s">
        <v>1278</v>
      </c>
      <c r="D230" s="13">
        <v>2256</v>
      </c>
      <c r="E230" s="14">
        <v>4.72</v>
      </c>
      <c r="F230" s="15">
        <v>1.6000000000000001E-3</v>
      </c>
      <c r="G230" s="15"/>
    </row>
    <row r="231" spans="1:7" x14ac:dyDescent="0.25">
      <c r="A231" s="12" t="s">
        <v>2623</v>
      </c>
      <c r="B231" s="30" t="s">
        <v>2624</v>
      </c>
      <c r="C231" s="30" t="s">
        <v>1304</v>
      </c>
      <c r="D231" s="13">
        <v>5772</v>
      </c>
      <c r="E231" s="14">
        <v>4.6900000000000004</v>
      </c>
      <c r="F231" s="15">
        <v>1.6000000000000001E-3</v>
      </c>
      <c r="G231" s="15"/>
    </row>
    <row r="232" spans="1:7" x14ac:dyDescent="0.25">
      <c r="A232" s="12" t="s">
        <v>2625</v>
      </c>
      <c r="B232" s="30" t="s">
        <v>2626</v>
      </c>
      <c r="C232" s="30" t="s">
        <v>1402</v>
      </c>
      <c r="D232" s="13">
        <v>379</v>
      </c>
      <c r="E232" s="14">
        <v>4.5999999999999996</v>
      </c>
      <c r="F232" s="15">
        <v>1.5E-3</v>
      </c>
      <c r="G232" s="15"/>
    </row>
    <row r="233" spans="1:7" x14ac:dyDescent="0.25">
      <c r="A233" s="12" t="s">
        <v>2002</v>
      </c>
      <c r="B233" s="30" t="s">
        <v>2003</v>
      </c>
      <c r="C233" s="30" t="s">
        <v>1310</v>
      </c>
      <c r="D233" s="13">
        <v>3826</v>
      </c>
      <c r="E233" s="14">
        <v>4.53</v>
      </c>
      <c r="F233" s="15">
        <v>1.5E-3</v>
      </c>
      <c r="G233" s="15"/>
    </row>
    <row r="234" spans="1:7" x14ac:dyDescent="0.25">
      <c r="A234" s="12" t="s">
        <v>2627</v>
      </c>
      <c r="B234" s="30" t="s">
        <v>2628</v>
      </c>
      <c r="C234" s="30" t="s">
        <v>1210</v>
      </c>
      <c r="D234" s="13">
        <v>946</v>
      </c>
      <c r="E234" s="14">
        <v>4.4400000000000004</v>
      </c>
      <c r="F234" s="15">
        <v>1.5E-3</v>
      </c>
      <c r="G234" s="15"/>
    </row>
    <row r="235" spans="1:7" x14ac:dyDescent="0.25">
      <c r="A235" s="12" t="s">
        <v>2629</v>
      </c>
      <c r="B235" s="30" t="s">
        <v>2630</v>
      </c>
      <c r="C235" s="30" t="s">
        <v>1442</v>
      </c>
      <c r="D235" s="13">
        <v>1675</v>
      </c>
      <c r="E235" s="14">
        <v>4.43</v>
      </c>
      <c r="F235" s="15">
        <v>1.5E-3</v>
      </c>
      <c r="G235" s="15"/>
    </row>
    <row r="236" spans="1:7" x14ac:dyDescent="0.25">
      <c r="A236" s="12" t="s">
        <v>2281</v>
      </c>
      <c r="B236" s="30" t="s">
        <v>2282</v>
      </c>
      <c r="C236" s="30" t="s">
        <v>1278</v>
      </c>
      <c r="D236" s="13">
        <v>1554</v>
      </c>
      <c r="E236" s="14">
        <v>4.29</v>
      </c>
      <c r="F236" s="15">
        <v>1.4E-3</v>
      </c>
      <c r="G236" s="15"/>
    </row>
    <row r="237" spans="1:7" x14ac:dyDescent="0.25">
      <c r="A237" s="12" t="s">
        <v>2631</v>
      </c>
      <c r="B237" s="30" t="s">
        <v>2632</v>
      </c>
      <c r="C237" s="30" t="s">
        <v>1263</v>
      </c>
      <c r="D237" s="13">
        <v>2365</v>
      </c>
      <c r="E237" s="14">
        <v>4.2699999999999996</v>
      </c>
      <c r="F237" s="15">
        <v>1.4E-3</v>
      </c>
      <c r="G237" s="15"/>
    </row>
    <row r="238" spans="1:7" x14ac:dyDescent="0.25">
      <c r="A238" s="12" t="s">
        <v>2633</v>
      </c>
      <c r="B238" s="30" t="s">
        <v>2634</v>
      </c>
      <c r="C238" s="30" t="s">
        <v>1337</v>
      </c>
      <c r="D238" s="13">
        <v>442</v>
      </c>
      <c r="E238" s="14">
        <v>4.2</v>
      </c>
      <c r="F238" s="15">
        <v>1.4E-3</v>
      </c>
      <c r="G238" s="15"/>
    </row>
    <row r="239" spans="1:7" x14ac:dyDescent="0.25">
      <c r="A239" s="12" t="s">
        <v>2635</v>
      </c>
      <c r="B239" s="30" t="s">
        <v>2636</v>
      </c>
      <c r="C239" s="30" t="s">
        <v>1310</v>
      </c>
      <c r="D239" s="13">
        <v>748</v>
      </c>
      <c r="E239" s="14">
        <v>4.1500000000000004</v>
      </c>
      <c r="F239" s="15">
        <v>1.4E-3</v>
      </c>
      <c r="G239" s="15"/>
    </row>
    <row r="240" spans="1:7" x14ac:dyDescent="0.25">
      <c r="A240" s="12" t="s">
        <v>2259</v>
      </c>
      <c r="B240" s="30" t="s">
        <v>2260</v>
      </c>
      <c r="C240" s="30" t="s">
        <v>1337</v>
      </c>
      <c r="D240" s="13">
        <v>467</v>
      </c>
      <c r="E240" s="14">
        <v>4.13</v>
      </c>
      <c r="F240" s="15">
        <v>1.4E-3</v>
      </c>
      <c r="G240" s="15"/>
    </row>
    <row r="241" spans="1:7" x14ac:dyDescent="0.25">
      <c r="A241" s="12" t="s">
        <v>2637</v>
      </c>
      <c r="B241" s="30" t="s">
        <v>2638</v>
      </c>
      <c r="C241" s="30" t="s">
        <v>1319</v>
      </c>
      <c r="D241" s="13">
        <v>774</v>
      </c>
      <c r="E241" s="14">
        <v>4.04</v>
      </c>
      <c r="F241" s="15">
        <v>1.2999999999999999E-3</v>
      </c>
      <c r="G241" s="15"/>
    </row>
    <row r="242" spans="1:7" x14ac:dyDescent="0.25">
      <c r="A242" s="12" t="s">
        <v>2639</v>
      </c>
      <c r="B242" s="30" t="s">
        <v>2640</v>
      </c>
      <c r="C242" s="30" t="s">
        <v>1319</v>
      </c>
      <c r="D242" s="13">
        <v>249</v>
      </c>
      <c r="E242" s="14">
        <v>4.0199999999999996</v>
      </c>
      <c r="F242" s="15">
        <v>1.2999999999999999E-3</v>
      </c>
      <c r="G242" s="15"/>
    </row>
    <row r="243" spans="1:7" x14ac:dyDescent="0.25">
      <c r="A243" s="12" t="s">
        <v>2641</v>
      </c>
      <c r="B243" s="30" t="s">
        <v>2642</v>
      </c>
      <c r="C243" s="30" t="s">
        <v>1227</v>
      </c>
      <c r="D243" s="13">
        <v>956</v>
      </c>
      <c r="E243" s="14">
        <v>3.99</v>
      </c>
      <c r="F243" s="15">
        <v>1.2999999999999999E-3</v>
      </c>
      <c r="G243" s="15"/>
    </row>
    <row r="244" spans="1:7" x14ac:dyDescent="0.25">
      <c r="A244" s="12" t="s">
        <v>2643</v>
      </c>
      <c r="B244" s="30" t="s">
        <v>2644</v>
      </c>
      <c r="C244" s="30" t="s">
        <v>1337</v>
      </c>
      <c r="D244" s="13">
        <v>1455</v>
      </c>
      <c r="E244" s="14">
        <v>3.93</v>
      </c>
      <c r="F244" s="15">
        <v>1.2999999999999999E-3</v>
      </c>
      <c r="G244" s="15"/>
    </row>
    <row r="245" spans="1:7" x14ac:dyDescent="0.25">
      <c r="A245" s="12" t="s">
        <v>2645</v>
      </c>
      <c r="B245" s="30" t="s">
        <v>2646</v>
      </c>
      <c r="C245" s="30" t="s">
        <v>1301</v>
      </c>
      <c r="D245" s="13">
        <v>433</v>
      </c>
      <c r="E245" s="14">
        <v>3.59</v>
      </c>
      <c r="F245" s="15">
        <v>1.1999999999999999E-3</v>
      </c>
      <c r="G245" s="15"/>
    </row>
    <row r="246" spans="1:7" x14ac:dyDescent="0.25">
      <c r="A246" s="12" t="s">
        <v>2647</v>
      </c>
      <c r="B246" s="30" t="s">
        <v>2648</v>
      </c>
      <c r="C246" s="30" t="s">
        <v>1227</v>
      </c>
      <c r="D246" s="13">
        <v>408</v>
      </c>
      <c r="E246" s="14">
        <v>3.56</v>
      </c>
      <c r="F246" s="15">
        <v>1.1999999999999999E-3</v>
      </c>
      <c r="G246" s="15"/>
    </row>
    <row r="247" spans="1:7" x14ac:dyDescent="0.25">
      <c r="A247" s="12" t="s">
        <v>2649</v>
      </c>
      <c r="B247" s="30" t="s">
        <v>2650</v>
      </c>
      <c r="C247" s="30" t="s">
        <v>1227</v>
      </c>
      <c r="D247" s="13">
        <v>630</v>
      </c>
      <c r="E247" s="14">
        <v>3.32</v>
      </c>
      <c r="F247" s="15">
        <v>1.1000000000000001E-3</v>
      </c>
      <c r="G247" s="15"/>
    </row>
    <row r="248" spans="1:7" x14ac:dyDescent="0.25">
      <c r="A248" s="12" t="s">
        <v>2651</v>
      </c>
      <c r="B248" s="30" t="s">
        <v>2652</v>
      </c>
      <c r="C248" s="30" t="s">
        <v>1326</v>
      </c>
      <c r="D248" s="13">
        <v>295</v>
      </c>
      <c r="E248" s="14">
        <v>2.98</v>
      </c>
      <c r="F248" s="15">
        <v>1E-3</v>
      </c>
      <c r="G248" s="15"/>
    </row>
    <row r="249" spans="1:7" x14ac:dyDescent="0.25">
      <c r="A249" s="12" t="s">
        <v>2653</v>
      </c>
      <c r="B249" s="30" t="s">
        <v>2654</v>
      </c>
      <c r="C249" s="30" t="s">
        <v>1278</v>
      </c>
      <c r="D249" s="13">
        <v>315</v>
      </c>
      <c r="E249" s="14">
        <v>2.96</v>
      </c>
      <c r="F249" s="15">
        <v>1E-3</v>
      </c>
      <c r="G249" s="15"/>
    </row>
    <row r="250" spans="1:7" x14ac:dyDescent="0.25">
      <c r="A250" s="12" t="s">
        <v>2655</v>
      </c>
      <c r="B250" s="30" t="s">
        <v>2656</v>
      </c>
      <c r="C250" s="30" t="s">
        <v>1278</v>
      </c>
      <c r="D250" s="13">
        <v>196</v>
      </c>
      <c r="E250" s="14">
        <v>2.83</v>
      </c>
      <c r="F250" s="15">
        <v>8.9999999999999998E-4</v>
      </c>
      <c r="G250" s="15"/>
    </row>
    <row r="251" spans="1:7" x14ac:dyDescent="0.25">
      <c r="A251" s="12" t="s">
        <v>2657</v>
      </c>
      <c r="B251" s="30" t="s">
        <v>2658</v>
      </c>
      <c r="C251" s="30" t="s">
        <v>1337</v>
      </c>
      <c r="D251" s="13">
        <v>346</v>
      </c>
      <c r="E251" s="14">
        <v>2.76</v>
      </c>
      <c r="F251" s="15">
        <v>8.9999999999999998E-4</v>
      </c>
      <c r="G251" s="15"/>
    </row>
    <row r="252" spans="1:7" x14ac:dyDescent="0.25">
      <c r="A252" s="12" t="s">
        <v>2659</v>
      </c>
      <c r="B252" s="30" t="s">
        <v>2660</v>
      </c>
      <c r="C252" s="30" t="s">
        <v>1337</v>
      </c>
      <c r="D252" s="13">
        <v>345</v>
      </c>
      <c r="E252" s="14">
        <v>2.73</v>
      </c>
      <c r="F252" s="15">
        <v>8.9999999999999998E-4</v>
      </c>
      <c r="G252" s="15"/>
    </row>
    <row r="253" spans="1:7" x14ac:dyDescent="0.25">
      <c r="A253" s="12" t="s">
        <v>2661</v>
      </c>
      <c r="B253" s="30" t="s">
        <v>2662</v>
      </c>
      <c r="C253" s="30" t="s">
        <v>1337</v>
      </c>
      <c r="D253" s="13">
        <v>236</v>
      </c>
      <c r="E253" s="14">
        <v>2.46</v>
      </c>
      <c r="F253" s="15">
        <v>8.0000000000000004E-4</v>
      </c>
      <c r="G253" s="15"/>
    </row>
    <row r="254" spans="1:7" x14ac:dyDescent="0.25">
      <c r="A254" s="12" t="s">
        <v>2663</v>
      </c>
      <c r="B254" s="30" t="s">
        <v>2664</v>
      </c>
      <c r="C254" s="30" t="s">
        <v>1978</v>
      </c>
      <c r="D254" s="13">
        <v>2937</v>
      </c>
      <c r="E254" s="14">
        <v>2.37</v>
      </c>
      <c r="F254" s="15">
        <v>8.0000000000000004E-4</v>
      </c>
      <c r="G254" s="15"/>
    </row>
    <row r="255" spans="1:7" x14ac:dyDescent="0.25">
      <c r="A255" s="12" t="s">
        <v>2665</v>
      </c>
      <c r="B255" s="30" t="s">
        <v>2666</v>
      </c>
      <c r="C255" s="30" t="s">
        <v>1862</v>
      </c>
      <c r="D255" s="13">
        <v>428</v>
      </c>
      <c r="E255" s="14">
        <v>2.31</v>
      </c>
      <c r="F255" s="15">
        <v>8.0000000000000004E-4</v>
      </c>
      <c r="G255" s="15"/>
    </row>
    <row r="256" spans="1:7" x14ac:dyDescent="0.25">
      <c r="A256" s="12" t="s">
        <v>2667</v>
      </c>
      <c r="B256" s="30" t="s">
        <v>2668</v>
      </c>
      <c r="C256" s="30" t="s">
        <v>1445</v>
      </c>
      <c r="D256" s="13">
        <v>153</v>
      </c>
      <c r="E256" s="14">
        <v>1.91</v>
      </c>
      <c r="F256" s="15">
        <v>5.9999999999999995E-4</v>
      </c>
      <c r="G256" s="15"/>
    </row>
    <row r="257" spans="1:7" x14ac:dyDescent="0.25">
      <c r="A257" s="12" t="s">
        <v>2669</v>
      </c>
      <c r="B257" s="30" t="s">
        <v>2670</v>
      </c>
      <c r="C257" s="30" t="s">
        <v>1442</v>
      </c>
      <c r="D257" s="13">
        <v>442</v>
      </c>
      <c r="E257" s="14">
        <v>1.76</v>
      </c>
      <c r="F257" s="15">
        <v>5.9999999999999995E-4</v>
      </c>
      <c r="G257" s="15"/>
    </row>
    <row r="258" spans="1:7" x14ac:dyDescent="0.25">
      <c r="A258" s="16" t="s">
        <v>124</v>
      </c>
      <c r="B258" s="31"/>
      <c r="C258" s="31"/>
      <c r="D258" s="17"/>
      <c r="E258" s="37">
        <v>3004.24</v>
      </c>
      <c r="F258" s="38">
        <v>1.0002</v>
      </c>
      <c r="G258" s="20"/>
    </row>
    <row r="259" spans="1:7" x14ac:dyDescent="0.25">
      <c r="A259" s="16" t="s">
        <v>1525</v>
      </c>
      <c r="B259" s="30"/>
      <c r="C259" s="30"/>
      <c r="D259" s="13"/>
      <c r="E259" s="14"/>
      <c r="F259" s="15"/>
      <c r="G259" s="15"/>
    </row>
    <row r="260" spans="1:7" x14ac:dyDescent="0.25">
      <c r="A260" s="16" t="s">
        <v>124</v>
      </c>
      <c r="B260" s="30"/>
      <c r="C260" s="30"/>
      <c r="D260" s="13"/>
      <c r="E260" s="39" t="s">
        <v>118</v>
      </c>
      <c r="F260" s="40" t="s">
        <v>118</v>
      </c>
      <c r="G260" s="15"/>
    </row>
    <row r="261" spans="1:7" x14ac:dyDescent="0.25">
      <c r="A261" s="21" t="s">
        <v>157</v>
      </c>
      <c r="B261" s="32"/>
      <c r="C261" s="32"/>
      <c r="D261" s="22"/>
      <c r="E261" s="27">
        <v>3004.24</v>
      </c>
      <c r="F261" s="28">
        <v>1.0002</v>
      </c>
      <c r="G261" s="20"/>
    </row>
    <row r="262" spans="1:7" x14ac:dyDescent="0.25">
      <c r="A262" s="12"/>
      <c r="B262" s="30"/>
      <c r="C262" s="30"/>
      <c r="D262" s="13"/>
      <c r="E262" s="14"/>
      <c r="F262" s="15"/>
      <c r="G262" s="15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6" t="s">
        <v>161</v>
      </c>
      <c r="B264" s="30"/>
      <c r="C264" s="30"/>
      <c r="D264" s="13"/>
      <c r="E264" s="14"/>
      <c r="F264" s="15"/>
      <c r="G264" s="15"/>
    </row>
    <row r="265" spans="1:7" x14ac:dyDescent="0.25">
      <c r="A265" s="12" t="s">
        <v>162</v>
      </c>
      <c r="B265" s="30"/>
      <c r="C265" s="30"/>
      <c r="D265" s="13"/>
      <c r="E265" s="14">
        <v>14</v>
      </c>
      <c r="F265" s="15">
        <v>4.7000000000000002E-3</v>
      </c>
      <c r="G265" s="15">
        <v>6.6865999999999995E-2</v>
      </c>
    </row>
    <row r="266" spans="1:7" x14ac:dyDescent="0.25">
      <c r="A266" s="16" t="s">
        <v>124</v>
      </c>
      <c r="B266" s="31"/>
      <c r="C266" s="31"/>
      <c r="D266" s="17"/>
      <c r="E266" s="37">
        <v>14</v>
      </c>
      <c r="F266" s="38">
        <v>4.7000000000000002E-3</v>
      </c>
      <c r="G266" s="20"/>
    </row>
    <row r="267" spans="1:7" x14ac:dyDescent="0.25">
      <c r="A267" s="12"/>
      <c r="B267" s="30"/>
      <c r="C267" s="30"/>
      <c r="D267" s="13"/>
      <c r="E267" s="14"/>
      <c r="F267" s="15"/>
      <c r="G267" s="15"/>
    </row>
    <row r="268" spans="1:7" x14ac:dyDescent="0.25">
      <c r="A268" s="21" t="s">
        <v>157</v>
      </c>
      <c r="B268" s="32"/>
      <c r="C268" s="32"/>
      <c r="D268" s="22"/>
      <c r="E268" s="18">
        <v>14</v>
      </c>
      <c r="F268" s="19">
        <v>4.7000000000000002E-3</v>
      </c>
      <c r="G268" s="20"/>
    </row>
    <row r="269" spans="1:7" x14ac:dyDescent="0.25">
      <c r="A269" s="12" t="s">
        <v>163</v>
      </c>
      <c r="B269" s="30"/>
      <c r="C269" s="30"/>
      <c r="D269" s="13"/>
      <c r="E269" s="14">
        <v>2.5642999999999998E-3</v>
      </c>
      <c r="F269" s="15">
        <v>0</v>
      </c>
      <c r="G269" s="15"/>
    </row>
    <row r="270" spans="1:7" x14ac:dyDescent="0.25">
      <c r="A270" s="12" t="s">
        <v>164</v>
      </c>
      <c r="B270" s="30"/>
      <c r="C270" s="30"/>
      <c r="D270" s="13"/>
      <c r="E270" s="23">
        <v>-15.522564300000001</v>
      </c>
      <c r="F270" s="24">
        <v>-4.8999999999999998E-3</v>
      </c>
      <c r="G270" s="15">
        <v>6.6865999999999995E-2</v>
      </c>
    </row>
    <row r="271" spans="1:7" x14ac:dyDescent="0.25">
      <c r="A271" s="25" t="s">
        <v>165</v>
      </c>
      <c r="B271" s="33"/>
      <c r="C271" s="33"/>
      <c r="D271" s="26"/>
      <c r="E271" s="27">
        <v>3002.72</v>
      </c>
      <c r="F271" s="28">
        <v>1</v>
      </c>
      <c r="G271" s="28"/>
    </row>
    <row r="276" spans="1:5" x14ac:dyDescent="0.25">
      <c r="A276" s="1" t="s">
        <v>168</v>
      </c>
    </row>
    <row r="277" spans="1:5" x14ac:dyDescent="0.25">
      <c r="A277" s="47" t="s">
        <v>169</v>
      </c>
      <c r="B277" s="34" t="s">
        <v>118</v>
      </c>
    </row>
    <row r="278" spans="1:5" x14ac:dyDescent="0.25">
      <c r="A278" t="s">
        <v>170</v>
      </c>
    </row>
    <row r="279" spans="1:5" x14ac:dyDescent="0.25">
      <c r="A279" t="s">
        <v>171</v>
      </c>
      <c r="B279" t="s">
        <v>172</v>
      </c>
      <c r="C279" t="s">
        <v>172</v>
      </c>
    </row>
    <row r="280" spans="1:5" x14ac:dyDescent="0.25">
      <c r="B280" s="48">
        <v>45289</v>
      </c>
      <c r="C280" s="48">
        <v>45322</v>
      </c>
    </row>
    <row r="281" spans="1:5" x14ac:dyDescent="0.25">
      <c r="A281" t="s">
        <v>687</v>
      </c>
      <c r="B281">
        <v>14.5213</v>
      </c>
      <c r="C281">
        <v>15.574</v>
      </c>
      <c r="E281" s="2"/>
    </row>
    <row r="282" spans="1:5" x14ac:dyDescent="0.25">
      <c r="A282" t="s">
        <v>177</v>
      </c>
      <c r="B282">
        <v>14.5215</v>
      </c>
      <c r="C282">
        <v>15.574400000000001</v>
      </c>
      <c r="E282" s="2"/>
    </row>
    <row r="283" spans="1:5" x14ac:dyDescent="0.25">
      <c r="A283" t="s">
        <v>688</v>
      </c>
      <c r="B283">
        <v>14.4161</v>
      </c>
      <c r="C283">
        <v>15.4505</v>
      </c>
      <c r="E283" s="2"/>
    </row>
    <row r="284" spans="1:5" x14ac:dyDescent="0.25">
      <c r="A284" t="s">
        <v>651</v>
      </c>
      <c r="B284">
        <v>14.416</v>
      </c>
      <c r="C284">
        <v>15.4504</v>
      </c>
      <c r="E284" s="2"/>
    </row>
    <row r="285" spans="1:5" x14ac:dyDescent="0.25">
      <c r="E285" s="2"/>
    </row>
    <row r="286" spans="1:5" x14ac:dyDescent="0.25">
      <c r="A286" t="s">
        <v>187</v>
      </c>
      <c r="B286" s="34" t="s">
        <v>118</v>
      </c>
    </row>
    <row r="287" spans="1:5" x14ac:dyDescent="0.25">
      <c r="A287" t="s">
        <v>188</v>
      </c>
      <c r="B287" s="34" t="s">
        <v>118</v>
      </c>
    </row>
    <row r="288" spans="1:5" ht="30" customHeight="1" x14ac:dyDescent="0.25">
      <c r="A288" s="47" t="s">
        <v>189</v>
      </c>
      <c r="B288" s="34" t="s">
        <v>118</v>
      </c>
    </row>
    <row r="289" spans="1:4" ht="30" customHeight="1" x14ac:dyDescent="0.25">
      <c r="A289" s="47" t="s">
        <v>190</v>
      </c>
      <c r="B289" s="34" t="s">
        <v>118</v>
      </c>
    </row>
    <row r="290" spans="1:4" x14ac:dyDescent="0.25">
      <c r="A290" t="s">
        <v>1753</v>
      </c>
      <c r="B290" s="49">
        <v>1.1622129999999999</v>
      </c>
    </row>
    <row r="291" spans="1:4" ht="45" customHeight="1" x14ac:dyDescent="0.25">
      <c r="A291" s="47" t="s">
        <v>192</v>
      </c>
      <c r="B291" s="34" t="s">
        <v>118</v>
      </c>
    </row>
    <row r="292" spans="1:4" ht="30" customHeight="1" x14ac:dyDescent="0.25">
      <c r="A292" s="47" t="s">
        <v>193</v>
      </c>
      <c r="B292" s="34" t="s">
        <v>118</v>
      </c>
    </row>
    <row r="293" spans="1:4" ht="30" customHeight="1" x14ac:dyDescent="0.25">
      <c r="A293" s="47" t="s">
        <v>194</v>
      </c>
      <c r="B293" s="34" t="s">
        <v>118</v>
      </c>
    </row>
    <row r="294" spans="1:4" x14ac:dyDescent="0.25">
      <c r="A294" t="s">
        <v>195</v>
      </c>
      <c r="B294" s="34" t="s">
        <v>118</v>
      </c>
    </row>
    <row r="295" spans="1:4" x14ac:dyDescent="0.25">
      <c r="A295" t="s">
        <v>196</v>
      </c>
      <c r="B295" s="34" t="s">
        <v>118</v>
      </c>
    </row>
    <row r="297" spans="1:4" ht="69.95" customHeight="1" x14ac:dyDescent="0.25">
      <c r="A297" s="76" t="s">
        <v>206</v>
      </c>
      <c r="B297" s="76" t="s">
        <v>207</v>
      </c>
      <c r="C297" s="76" t="s">
        <v>5</v>
      </c>
      <c r="D297" s="76" t="s">
        <v>6</v>
      </c>
    </row>
    <row r="298" spans="1:4" ht="69.95" customHeight="1" x14ac:dyDescent="0.25">
      <c r="A298" s="76" t="s">
        <v>2671</v>
      </c>
      <c r="B298" s="76"/>
      <c r="C298" s="76" t="s">
        <v>82</v>
      </c>
      <c r="D29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13"/>
  <sheetViews>
    <sheetView showGridLines="0" workbookViewId="0">
      <pane ySplit="4" topLeftCell="A5" activePane="bottomLeft" state="frozen"/>
      <selection activeCell="B191" sqref="B191"/>
      <selection pane="bottomLeft" activeCell="B9" sqref="B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2672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2673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1816</v>
      </c>
      <c r="B8" s="30" t="s">
        <v>1817</v>
      </c>
      <c r="C8" s="30" t="s">
        <v>1196</v>
      </c>
      <c r="D8" s="13">
        <v>286256</v>
      </c>
      <c r="E8" s="14">
        <v>23911.39</v>
      </c>
      <c r="F8" s="15">
        <v>4.8599999999999997E-2</v>
      </c>
      <c r="G8" s="15"/>
    </row>
    <row r="9" spans="1:8" x14ac:dyDescent="0.25">
      <c r="A9" s="12" t="s">
        <v>1238</v>
      </c>
      <c r="B9" s="30" t="s">
        <v>1239</v>
      </c>
      <c r="C9" s="30" t="s">
        <v>1202</v>
      </c>
      <c r="D9" s="13">
        <v>4412635</v>
      </c>
      <c r="E9" s="14">
        <v>19559</v>
      </c>
      <c r="F9" s="15">
        <v>3.9800000000000002E-2</v>
      </c>
      <c r="G9" s="15"/>
    </row>
    <row r="10" spans="1:8" x14ac:dyDescent="0.25">
      <c r="A10" s="12" t="s">
        <v>1331</v>
      </c>
      <c r="B10" s="30" t="s">
        <v>1332</v>
      </c>
      <c r="C10" s="30" t="s">
        <v>1301</v>
      </c>
      <c r="D10" s="13">
        <v>609294</v>
      </c>
      <c r="E10" s="14">
        <v>18808.599999999999</v>
      </c>
      <c r="F10" s="15">
        <v>3.8300000000000001E-2</v>
      </c>
      <c r="G10" s="15"/>
    </row>
    <row r="11" spans="1:8" x14ac:dyDescent="0.25">
      <c r="A11" s="12" t="s">
        <v>1218</v>
      </c>
      <c r="B11" s="30" t="s">
        <v>1219</v>
      </c>
      <c r="C11" s="30" t="s">
        <v>1196</v>
      </c>
      <c r="D11" s="13">
        <v>274464</v>
      </c>
      <c r="E11" s="14">
        <v>17154.27</v>
      </c>
      <c r="F11" s="15">
        <v>3.49E-2</v>
      </c>
      <c r="G11" s="15"/>
    </row>
    <row r="12" spans="1:8" x14ac:dyDescent="0.25">
      <c r="A12" s="12" t="s">
        <v>1767</v>
      </c>
      <c r="B12" s="30" t="s">
        <v>1768</v>
      </c>
      <c r="C12" s="30" t="s">
        <v>1161</v>
      </c>
      <c r="D12" s="13">
        <v>3298021</v>
      </c>
      <c r="E12" s="14">
        <v>16452.18</v>
      </c>
      <c r="F12" s="15">
        <v>3.3500000000000002E-2</v>
      </c>
      <c r="G12" s="15"/>
    </row>
    <row r="13" spans="1:8" x14ac:dyDescent="0.25">
      <c r="A13" s="12" t="s">
        <v>1315</v>
      </c>
      <c r="B13" s="30" t="s">
        <v>1316</v>
      </c>
      <c r="C13" s="30" t="s">
        <v>1278</v>
      </c>
      <c r="D13" s="13">
        <v>240705</v>
      </c>
      <c r="E13" s="14">
        <v>14420.88</v>
      </c>
      <c r="F13" s="15">
        <v>2.93E-2</v>
      </c>
      <c r="G13" s="15"/>
    </row>
    <row r="14" spans="1:8" x14ac:dyDescent="0.25">
      <c r="A14" s="12" t="s">
        <v>1236</v>
      </c>
      <c r="B14" s="30" t="s">
        <v>1237</v>
      </c>
      <c r="C14" s="30" t="s">
        <v>1161</v>
      </c>
      <c r="D14" s="13">
        <v>9637857</v>
      </c>
      <c r="E14" s="14">
        <v>14196.56</v>
      </c>
      <c r="F14" s="15">
        <v>2.8899999999999999E-2</v>
      </c>
      <c r="G14" s="15"/>
    </row>
    <row r="15" spans="1:8" x14ac:dyDescent="0.25">
      <c r="A15" s="12" t="s">
        <v>1228</v>
      </c>
      <c r="B15" s="30" t="s">
        <v>1229</v>
      </c>
      <c r="C15" s="30" t="s">
        <v>1230</v>
      </c>
      <c r="D15" s="13">
        <v>658248</v>
      </c>
      <c r="E15" s="14">
        <v>13173.85</v>
      </c>
      <c r="F15" s="15">
        <v>2.6800000000000001E-2</v>
      </c>
      <c r="G15" s="15"/>
    </row>
    <row r="16" spans="1:8" x14ac:dyDescent="0.25">
      <c r="A16" s="12" t="s">
        <v>1806</v>
      </c>
      <c r="B16" s="30" t="s">
        <v>1807</v>
      </c>
      <c r="C16" s="30" t="s">
        <v>1307</v>
      </c>
      <c r="D16" s="13">
        <v>1590026</v>
      </c>
      <c r="E16" s="14">
        <v>12414.92</v>
      </c>
      <c r="F16" s="15">
        <v>2.53E-2</v>
      </c>
      <c r="G16" s="15"/>
    </row>
    <row r="17" spans="1:7" x14ac:dyDescent="0.25">
      <c r="A17" s="12" t="s">
        <v>1495</v>
      </c>
      <c r="B17" s="30" t="s">
        <v>1496</v>
      </c>
      <c r="C17" s="30" t="s">
        <v>1326</v>
      </c>
      <c r="D17" s="13">
        <v>517473</v>
      </c>
      <c r="E17" s="14">
        <v>11870.05</v>
      </c>
      <c r="F17" s="15">
        <v>2.41E-2</v>
      </c>
      <c r="G17" s="15"/>
    </row>
    <row r="18" spans="1:7" x14ac:dyDescent="0.25">
      <c r="A18" s="12" t="s">
        <v>2090</v>
      </c>
      <c r="B18" s="30" t="s">
        <v>2091</v>
      </c>
      <c r="C18" s="30" t="s">
        <v>1337</v>
      </c>
      <c r="D18" s="13">
        <v>169704</v>
      </c>
      <c r="E18" s="14">
        <v>10958.38</v>
      </c>
      <c r="F18" s="15">
        <v>2.23E-2</v>
      </c>
      <c r="G18" s="15"/>
    </row>
    <row r="19" spans="1:7" x14ac:dyDescent="0.25">
      <c r="A19" s="12" t="s">
        <v>1291</v>
      </c>
      <c r="B19" s="30" t="s">
        <v>1292</v>
      </c>
      <c r="C19" s="30" t="s">
        <v>1263</v>
      </c>
      <c r="D19" s="13">
        <v>457580</v>
      </c>
      <c r="E19" s="14">
        <v>10431.91</v>
      </c>
      <c r="F19" s="15">
        <v>2.12E-2</v>
      </c>
      <c r="G19" s="15"/>
    </row>
    <row r="20" spans="1:7" x14ac:dyDescent="0.25">
      <c r="A20" s="12" t="s">
        <v>2116</v>
      </c>
      <c r="B20" s="30" t="s">
        <v>2117</v>
      </c>
      <c r="C20" s="30" t="s">
        <v>1310</v>
      </c>
      <c r="D20" s="13">
        <v>15881891</v>
      </c>
      <c r="E20" s="14">
        <v>10331.17</v>
      </c>
      <c r="F20" s="15">
        <v>2.1000000000000001E-2</v>
      </c>
      <c r="G20" s="15"/>
    </row>
    <row r="21" spans="1:7" x14ac:dyDescent="0.25">
      <c r="A21" s="12" t="s">
        <v>1804</v>
      </c>
      <c r="B21" s="30" t="s">
        <v>1805</v>
      </c>
      <c r="C21" s="30" t="s">
        <v>1213</v>
      </c>
      <c r="D21" s="13">
        <v>2003404</v>
      </c>
      <c r="E21" s="14">
        <v>10112.18</v>
      </c>
      <c r="F21" s="15">
        <v>2.06E-2</v>
      </c>
      <c r="G21" s="15"/>
    </row>
    <row r="22" spans="1:7" x14ac:dyDescent="0.25">
      <c r="A22" s="12" t="s">
        <v>1765</v>
      </c>
      <c r="B22" s="30" t="s">
        <v>1766</v>
      </c>
      <c r="C22" s="30" t="s">
        <v>1278</v>
      </c>
      <c r="D22" s="13">
        <v>724016</v>
      </c>
      <c r="E22" s="14">
        <v>10020.379999999999</v>
      </c>
      <c r="F22" s="15">
        <v>2.0400000000000001E-2</v>
      </c>
      <c r="G22" s="15"/>
    </row>
    <row r="23" spans="1:7" x14ac:dyDescent="0.25">
      <c r="A23" s="12" t="s">
        <v>1279</v>
      </c>
      <c r="B23" s="30" t="s">
        <v>1280</v>
      </c>
      <c r="C23" s="30" t="s">
        <v>1263</v>
      </c>
      <c r="D23" s="13">
        <v>225977</v>
      </c>
      <c r="E23" s="14">
        <v>9860.2800000000007</v>
      </c>
      <c r="F23" s="15">
        <v>2.01E-2</v>
      </c>
      <c r="G23" s="15"/>
    </row>
    <row r="24" spans="1:7" x14ac:dyDescent="0.25">
      <c r="A24" s="12" t="s">
        <v>1786</v>
      </c>
      <c r="B24" s="30" t="s">
        <v>1787</v>
      </c>
      <c r="C24" s="30" t="s">
        <v>1310</v>
      </c>
      <c r="D24" s="13">
        <v>1367980</v>
      </c>
      <c r="E24" s="14">
        <v>9440.43</v>
      </c>
      <c r="F24" s="15">
        <v>1.9199999999999998E-2</v>
      </c>
      <c r="G24" s="15"/>
    </row>
    <row r="25" spans="1:7" x14ac:dyDescent="0.25">
      <c r="A25" s="12" t="s">
        <v>1901</v>
      </c>
      <c r="B25" s="30" t="s">
        <v>1902</v>
      </c>
      <c r="C25" s="30" t="s">
        <v>1310</v>
      </c>
      <c r="D25" s="13">
        <v>448137</v>
      </c>
      <c r="E25" s="14">
        <v>9434.4</v>
      </c>
      <c r="F25" s="15">
        <v>1.9199999999999998E-2</v>
      </c>
      <c r="G25" s="15"/>
    </row>
    <row r="26" spans="1:7" x14ac:dyDescent="0.25">
      <c r="A26" s="12" t="s">
        <v>1342</v>
      </c>
      <c r="B26" s="30" t="s">
        <v>1343</v>
      </c>
      <c r="C26" s="30" t="s">
        <v>1178</v>
      </c>
      <c r="D26" s="13">
        <v>5012024</v>
      </c>
      <c r="E26" s="14">
        <v>9317.35</v>
      </c>
      <c r="F26" s="15">
        <v>1.9E-2</v>
      </c>
      <c r="G26" s="15"/>
    </row>
    <row r="27" spans="1:7" x14ac:dyDescent="0.25">
      <c r="A27" s="12" t="s">
        <v>1893</v>
      </c>
      <c r="B27" s="30" t="s">
        <v>1894</v>
      </c>
      <c r="C27" s="30" t="s">
        <v>1227</v>
      </c>
      <c r="D27" s="13">
        <v>551711</v>
      </c>
      <c r="E27" s="14">
        <v>9290.5400000000009</v>
      </c>
      <c r="F27" s="15">
        <v>1.89E-2</v>
      </c>
      <c r="G27" s="15"/>
    </row>
    <row r="28" spans="1:7" x14ac:dyDescent="0.25">
      <c r="A28" s="12" t="s">
        <v>1895</v>
      </c>
      <c r="B28" s="30" t="s">
        <v>1896</v>
      </c>
      <c r="C28" s="30" t="s">
        <v>1178</v>
      </c>
      <c r="D28" s="13">
        <v>535737</v>
      </c>
      <c r="E28" s="14">
        <v>9145.2999999999993</v>
      </c>
      <c r="F28" s="15">
        <v>1.8599999999999998E-2</v>
      </c>
      <c r="G28" s="15"/>
    </row>
    <row r="29" spans="1:7" x14ac:dyDescent="0.25">
      <c r="A29" s="12" t="s">
        <v>1924</v>
      </c>
      <c r="B29" s="30" t="s">
        <v>1925</v>
      </c>
      <c r="C29" s="30" t="s">
        <v>1227</v>
      </c>
      <c r="D29" s="13">
        <v>419742</v>
      </c>
      <c r="E29" s="14">
        <v>9126.24</v>
      </c>
      <c r="F29" s="15">
        <v>1.8599999999999998E-2</v>
      </c>
      <c r="G29" s="15"/>
    </row>
    <row r="30" spans="1:7" x14ac:dyDescent="0.25">
      <c r="A30" s="12" t="s">
        <v>1885</v>
      </c>
      <c r="B30" s="30" t="s">
        <v>1886</v>
      </c>
      <c r="C30" s="30" t="s">
        <v>1210</v>
      </c>
      <c r="D30" s="13">
        <v>383557</v>
      </c>
      <c r="E30" s="14">
        <v>9117.73</v>
      </c>
      <c r="F30" s="15">
        <v>1.8499999999999999E-2</v>
      </c>
      <c r="G30" s="15"/>
    </row>
    <row r="31" spans="1:7" x14ac:dyDescent="0.25">
      <c r="A31" s="12" t="s">
        <v>1421</v>
      </c>
      <c r="B31" s="30" t="s">
        <v>1422</v>
      </c>
      <c r="C31" s="30" t="s">
        <v>1202</v>
      </c>
      <c r="D31" s="13">
        <v>768227</v>
      </c>
      <c r="E31" s="14">
        <v>9096.9599999999991</v>
      </c>
      <c r="F31" s="15">
        <v>1.8499999999999999E-2</v>
      </c>
      <c r="G31" s="15"/>
    </row>
    <row r="32" spans="1:7" x14ac:dyDescent="0.25">
      <c r="A32" s="12" t="s">
        <v>1479</v>
      </c>
      <c r="B32" s="30" t="s">
        <v>1480</v>
      </c>
      <c r="C32" s="30" t="s">
        <v>1307</v>
      </c>
      <c r="D32" s="13">
        <v>1168568</v>
      </c>
      <c r="E32" s="14">
        <v>8770.1</v>
      </c>
      <c r="F32" s="15">
        <v>1.78E-2</v>
      </c>
      <c r="G32" s="15"/>
    </row>
    <row r="33" spans="1:7" x14ac:dyDescent="0.25">
      <c r="A33" s="12" t="s">
        <v>1761</v>
      </c>
      <c r="B33" s="30" t="s">
        <v>1762</v>
      </c>
      <c r="C33" s="30" t="s">
        <v>1222</v>
      </c>
      <c r="D33" s="13">
        <v>1582568</v>
      </c>
      <c r="E33" s="14">
        <v>7796.52</v>
      </c>
      <c r="F33" s="15">
        <v>1.5900000000000001E-2</v>
      </c>
      <c r="G33" s="15"/>
    </row>
    <row r="34" spans="1:7" x14ac:dyDescent="0.25">
      <c r="A34" s="12" t="s">
        <v>1276</v>
      </c>
      <c r="B34" s="30" t="s">
        <v>1277</v>
      </c>
      <c r="C34" s="30" t="s">
        <v>1278</v>
      </c>
      <c r="D34" s="13">
        <v>697947</v>
      </c>
      <c r="E34" s="14">
        <v>7626.82</v>
      </c>
      <c r="F34" s="15">
        <v>1.55E-2</v>
      </c>
      <c r="G34" s="15"/>
    </row>
    <row r="35" spans="1:7" x14ac:dyDescent="0.25">
      <c r="A35" s="12" t="s">
        <v>1907</v>
      </c>
      <c r="B35" s="30" t="s">
        <v>1908</v>
      </c>
      <c r="C35" s="30" t="s">
        <v>1326</v>
      </c>
      <c r="D35" s="13">
        <v>495030</v>
      </c>
      <c r="E35" s="14">
        <v>7442.03</v>
      </c>
      <c r="F35" s="15">
        <v>1.5100000000000001E-2</v>
      </c>
      <c r="G35" s="15"/>
    </row>
    <row r="36" spans="1:7" x14ac:dyDescent="0.25">
      <c r="A36" s="12" t="s">
        <v>1293</v>
      </c>
      <c r="B36" s="30" t="s">
        <v>1294</v>
      </c>
      <c r="C36" s="30" t="s">
        <v>1202</v>
      </c>
      <c r="D36" s="13">
        <v>2560315</v>
      </c>
      <c r="E36" s="14">
        <v>7404.43</v>
      </c>
      <c r="F36" s="15">
        <v>1.5100000000000001E-2</v>
      </c>
      <c r="G36" s="15"/>
    </row>
    <row r="37" spans="1:7" x14ac:dyDescent="0.25">
      <c r="A37" s="12" t="s">
        <v>1889</v>
      </c>
      <c r="B37" s="30" t="s">
        <v>1890</v>
      </c>
      <c r="C37" s="30" t="s">
        <v>1278</v>
      </c>
      <c r="D37" s="13">
        <v>164034</v>
      </c>
      <c r="E37" s="14">
        <v>7278.27</v>
      </c>
      <c r="F37" s="15">
        <v>1.4800000000000001E-2</v>
      </c>
      <c r="G37" s="15"/>
    </row>
    <row r="38" spans="1:7" x14ac:dyDescent="0.25">
      <c r="A38" s="12" t="s">
        <v>1191</v>
      </c>
      <c r="B38" s="30" t="s">
        <v>1192</v>
      </c>
      <c r="C38" s="30" t="s">
        <v>1193</v>
      </c>
      <c r="D38" s="13">
        <v>3180266</v>
      </c>
      <c r="E38" s="14">
        <v>6991.81</v>
      </c>
      <c r="F38" s="15">
        <v>1.4200000000000001E-2</v>
      </c>
      <c r="G38" s="15"/>
    </row>
    <row r="39" spans="1:7" x14ac:dyDescent="0.25">
      <c r="A39" s="12" t="s">
        <v>1812</v>
      </c>
      <c r="B39" s="30" t="s">
        <v>1813</v>
      </c>
      <c r="C39" s="30" t="s">
        <v>1202</v>
      </c>
      <c r="D39" s="13">
        <v>190303</v>
      </c>
      <c r="E39" s="14">
        <v>6789.34</v>
      </c>
      <c r="F39" s="15">
        <v>1.38E-2</v>
      </c>
      <c r="G39" s="15"/>
    </row>
    <row r="40" spans="1:7" x14ac:dyDescent="0.25">
      <c r="A40" s="12" t="s">
        <v>1376</v>
      </c>
      <c r="B40" s="30" t="s">
        <v>1377</v>
      </c>
      <c r="C40" s="30" t="s">
        <v>1202</v>
      </c>
      <c r="D40" s="13">
        <v>272901</v>
      </c>
      <c r="E40" s="14">
        <v>6731.92</v>
      </c>
      <c r="F40" s="15">
        <v>1.37E-2</v>
      </c>
      <c r="G40" s="15"/>
    </row>
    <row r="41" spans="1:7" x14ac:dyDescent="0.25">
      <c r="A41" s="12" t="s">
        <v>1200</v>
      </c>
      <c r="B41" s="30" t="s">
        <v>1201</v>
      </c>
      <c r="C41" s="30" t="s">
        <v>1202</v>
      </c>
      <c r="D41" s="13">
        <v>1281144</v>
      </c>
      <c r="E41" s="14">
        <v>6393.55</v>
      </c>
      <c r="F41" s="15">
        <v>1.2999999999999999E-2</v>
      </c>
      <c r="G41" s="15"/>
    </row>
    <row r="42" spans="1:7" x14ac:dyDescent="0.25">
      <c r="A42" s="12" t="s">
        <v>1777</v>
      </c>
      <c r="B42" s="30" t="s">
        <v>1778</v>
      </c>
      <c r="C42" s="30" t="s">
        <v>1326</v>
      </c>
      <c r="D42" s="13">
        <v>143620</v>
      </c>
      <c r="E42" s="14">
        <v>5898.98</v>
      </c>
      <c r="F42" s="15">
        <v>1.2E-2</v>
      </c>
      <c r="G42" s="15"/>
    </row>
    <row r="43" spans="1:7" x14ac:dyDescent="0.25">
      <c r="A43" s="12" t="s">
        <v>1897</v>
      </c>
      <c r="B43" s="30" t="s">
        <v>1898</v>
      </c>
      <c r="C43" s="30" t="s">
        <v>1161</v>
      </c>
      <c r="D43" s="13">
        <v>2906404</v>
      </c>
      <c r="E43" s="14">
        <v>5764.85</v>
      </c>
      <c r="F43" s="15">
        <v>1.17E-2</v>
      </c>
      <c r="G43" s="15"/>
    </row>
    <row r="44" spans="1:7" x14ac:dyDescent="0.25">
      <c r="A44" s="12" t="s">
        <v>1887</v>
      </c>
      <c r="B44" s="30" t="s">
        <v>1888</v>
      </c>
      <c r="C44" s="30" t="s">
        <v>1326</v>
      </c>
      <c r="D44" s="13">
        <v>177401</v>
      </c>
      <c r="E44" s="14">
        <v>5664.59</v>
      </c>
      <c r="F44" s="15">
        <v>1.15E-2</v>
      </c>
      <c r="G44" s="15"/>
    </row>
    <row r="45" spans="1:7" x14ac:dyDescent="0.25">
      <c r="A45" s="12" t="s">
        <v>1891</v>
      </c>
      <c r="B45" s="30" t="s">
        <v>1892</v>
      </c>
      <c r="C45" s="30" t="s">
        <v>1319</v>
      </c>
      <c r="D45" s="13">
        <v>940695</v>
      </c>
      <c r="E45" s="14">
        <v>5566.09</v>
      </c>
      <c r="F45" s="15">
        <v>1.1299999999999999E-2</v>
      </c>
      <c r="G45" s="15"/>
    </row>
    <row r="46" spans="1:7" x14ac:dyDescent="0.25">
      <c r="A46" s="12" t="s">
        <v>1922</v>
      </c>
      <c r="B46" s="30" t="s">
        <v>1923</v>
      </c>
      <c r="C46" s="30" t="s">
        <v>1286</v>
      </c>
      <c r="D46" s="13">
        <v>306538</v>
      </c>
      <c r="E46" s="14">
        <v>5100.49</v>
      </c>
      <c r="F46" s="15">
        <v>1.04E-2</v>
      </c>
      <c r="G46" s="15"/>
    </row>
    <row r="47" spans="1:7" x14ac:dyDescent="0.25">
      <c r="A47" s="12" t="s">
        <v>2158</v>
      </c>
      <c r="B47" s="30" t="s">
        <v>2159</v>
      </c>
      <c r="C47" s="30" t="s">
        <v>1301</v>
      </c>
      <c r="D47" s="13">
        <v>499123</v>
      </c>
      <c r="E47" s="14">
        <v>5008.7</v>
      </c>
      <c r="F47" s="15">
        <v>1.0200000000000001E-2</v>
      </c>
      <c r="G47" s="15"/>
    </row>
    <row r="48" spans="1:7" x14ac:dyDescent="0.25">
      <c r="A48" s="12" t="s">
        <v>1943</v>
      </c>
      <c r="B48" s="30" t="s">
        <v>1944</v>
      </c>
      <c r="C48" s="30" t="s">
        <v>1307</v>
      </c>
      <c r="D48" s="13">
        <v>1158757</v>
      </c>
      <c r="E48" s="14">
        <v>5004.67</v>
      </c>
      <c r="F48" s="15">
        <v>1.0200000000000001E-2</v>
      </c>
      <c r="G48" s="15"/>
    </row>
    <row r="49" spans="1:7" x14ac:dyDescent="0.25">
      <c r="A49" s="12" t="s">
        <v>1941</v>
      </c>
      <c r="B49" s="30" t="s">
        <v>1942</v>
      </c>
      <c r="C49" s="30" t="s">
        <v>1326</v>
      </c>
      <c r="D49" s="13">
        <v>208117</v>
      </c>
      <c r="E49" s="14">
        <v>4929.3599999999997</v>
      </c>
      <c r="F49" s="15">
        <v>0.01</v>
      </c>
      <c r="G49" s="15"/>
    </row>
    <row r="50" spans="1:7" x14ac:dyDescent="0.25">
      <c r="A50" s="12" t="s">
        <v>1394</v>
      </c>
      <c r="B50" s="30" t="s">
        <v>1395</v>
      </c>
      <c r="C50" s="30" t="s">
        <v>1368</v>
      </c>
      <c r="D50" s="13">
        <v>535331</v>
      </c>
      <c r="E50" s="14">
        <v>4766.05</v>
      </c>
      <c r="F50" s="15">
        <v>9.7000000000000003E-3</v>
      </c>
      <c r="G50" s="15"/>
    </row>
    <row r="51" spans="1:7" x14ac:dyDescent="0.25">
      <c r="A51" s="12" t="s">
        <v>1409</v>
      </c>
      <c r="B51" s="30" t="s">
        <v>1410</v>
      </c>
      <c r="C51" s="30" t="s">
        <v>1252</v>
      </c>
      <c r="D51" s="13">
        <v>2641074</v>
      </c>
      <c r="E51" s="14">
        <v>4645.6499999999996</v>
      </c>
      <c r="F51" s="15">
        <v>9.4999999999999998E-3</v>
      </c>
      <c r="G51" s="15"/>
    </row>
    <row r="52" spans="1:7" x14ac:dyDescent="0.25">
      <c r="A52" s="12" t="s">
        <v>1430</v>
      </c>
      <c r="B52" s="30" t="s">
        <v>1431</v>
      </c>
      <c r="C52" s="30" t="s">
        <v>1326</v>
      </c>
      <c r="D52" s="13">
        <v>238961</v>
      </c>
      <c r="E52" s="14">
        <v>4373.9399999999996</v>
      </c>
      <c r="F52" s="15">
        <v>8.8999999999999999E-3</v>
      </c>
      <c r="G52" s="15"/>
    </row>
    <row r="53" spans="1:7" x14ac:dyDescent="0.25">
      <c r="A53" s="12" t="s">
        <v>1868</v>
      </c>
      <c r="B53" s="30" t="s">
        <v>1869</v>
      </c>
      <c r="C53" s="30" t="s">
        <v>1210</v>
      </c>
      <c r="D53" s="13">
        <v>174962</v>
      </c>
      <c r="E53" s="14">
        <v>4240.7299999999996</v>
      </c>
      <c r="F53" s="15">
        <v>8.6E-3</v>
      </c>
      <c r="G53" s="15"/>
    </row>
    <row r="54" spans="1:7" x14ac:dyDescent="0.25">
      <c r="A54" s="12" t="s">
        <v>1905</v>
      </c>
      <c r="B54" s="30" t="s">
        <v>1906</v>
      </c>
      <c r="C54" s="30" t="s">
        <v>1202</v>
      </c>
      <c r="D54" s="13">
        <v>385807</v>
      </c>
      <c r="E54" s="14">
        <v>4035.93</v>
      </c>
      <c r="F54" s="15">
        <v>8.2000000000000007E-3</v>
      </c>
      <c r="G54" s="15"/>
    </row>
    <row r="55" spans="1:7" x14ac:dyDescent="0.25">
      <c r="A55" s="12" t="s">
        <v>1348</v>
      </c>
      <c r="B55" s="30" t="s">
        <v>1349</v>
      </c>
      <c r="C55" s="30" t="s">
        <v>1326</v>
      </c>
      <c r="D55" s="13">
        <v>314444</v>
      </c>
      <c r="E55" s="14">
        <v>3884.17</v>
      </c>
      <c r="F55" s="15">
        <v>7.9000000000000008E-3</v>
      </c>
      <c r="G55" s="15"/>
    </row>
    <row r="56" spans="1:7" x14ac:dyDescent="0.25">
      <c r="A56" s="12" t="s">
        <v>1782</v>
      </c>
      <c r="B56" s="30" t="s">
        <v>1783</v>
      </c>
      <c r="C56" s="30" t="s">
        <v>1202</v>
      </c>
      <c r="D56" s="13">
        <v>240615</v>
      </c>
      <c r="E56" s="14">
        <v>3825.3</v>
      </c>
      <c r="F56" s="15">
        <v>7.7999999999999996E-3</v>
      </c>
      <c r="G56" s="15"/>
    </row>
    <row r="57" spans="1:7" x14ac:dyDescent="0.25">
      <c r="A57" s="12" t="s">
        <v>1912</v>
      </c>
      <c r="B57" s="30" t="s">
        <v>1913</v>
      </c>
      <c r="C57" s="30" t="s">
        <v>1227</v>
      </c>
      <c r="D57" s="13">
        <v>236232</v>
      </c>
      <c r="E57" s="14">
        <v>3439.3</v>
      </c>
      <c r="F57" s="15">
        <v>7.0000000000000001E-3</v>
      </c>
      <c r="G57" s="15"/>
    </row>
    <row r="58" spans="1:7" x14ac:dyDescent="0.25">
      <c r="A58" s="12" t="s">
        <v>1937</v>
      </c>
      <c r="B58" s="30" t="s">
        <v>1938</v>
      </c>
      <c r="C58" s="30" t="s">
        <v>1222</v>
      </c>
      <c r="D58" s="13">
        <v>655479</v>
      </c>
      <c r="E58" s="14">
        <v>3405.54</v>
      </c>
      <c r="F58" s="15">
        <v>6.8999999999999999E-3</v>
      </c>
      <c r="G58" s="15"/>
    </row>
    <row r="59" spans="1:7" x14ac:dyDescent="0.25">
      <c r="A59" s="12" t="s">
        <v>1436</v>
      </c>
      <c r="B59" s="30" t="s">
        <v>1437</v>
      </c>
      <c r="C59" s="30" t="s">
        <v>1310</v>
      </c>
      <c r="D59" s="13">
        <v>137842</v>
      </c>
      <c r="E59" s="14">
        <v>3382.99</v>
      </c>
      <c r="F59" s="15">
        <v>6.8999999999999999E-3</v>
      </c>
      <c r="G59" s="15"/>
    </row>
    <row r="60" spans="1:7" x14ac:dyDescent="0.25">
      <c r="A60" s="12" t="s">
        <v>1899</v>
      </c>
      <c r="B60" s="30" t="s">
        <v>1900</v>
      </c>
      <c r="C60" s="30" t="s">
        <v>1402</v>
      </c>
      <c r="D60" s="13">
        <v>63167</v>
      </c>
      <c r="E60" s="14">
        <v>3367.12</v>
      </c>
      <c r="F60" s="15">
        <v>6.8999999999999999E-3</v>
      </c>
      <c r="G60" s="15"/>
    </row>
    <row r="61" spans="1:7" x14ac:dyDescent="0.25">
      <c r="A61" s="12" t="s">
        <v>1972</v>
      </c>
      <c r="B61" s="30" t="s">
        <v>1973</v>
      </c>
      <c r="C61" s="30" t="s">
        <v>1326</v>
      </c>
      <c r="D61" s="13">
        <v>362546</v>
      </c>
      <c r="E61" s="14">
        <v>3069.31</v>
      </c>
      <c r="F61" s="15">
        <v>6.1999999999999998E-3</v>
      </c>
      <c r="G61" s="15"/>
    </row>
    <row r="62" spans="1:7" x14ac:dyDescent="0.25">
      <c r="A62" s="12" t="s">
        <v>1903</v>
      </c>
      <c r="B62" s="30" t="s">
        <v>1904</v>
      </c>
      <c r="C62" s="30" t="s">
        <v>1862</v>
      </c>
      <c r="D62" s="13">
        <v>128666</v>
      </c>
      <c r="E62" s="14">
        <v>2947.67</v>
      </c>
      <c r="F62" s="15">
        <v>6.0000000000000001E-3</v>
      </c>
      <c r="G62" s="15"/>
    </row>
    <row r="63" spans="1:7" x14ac:dyDescent="0.25">
      <c r="A63" s="12" t="s">
        <v>1240</v>
      </c>
      <c r="B63" s="30" t="s">
        <v>1241</v>
      </c>
      <c r="C63" s="30" t="s">
        <v>1175</v>
      </c>
      <c r="D63" s="13">
        <v>321039</v>
      </c>
      <c r="E63" s="14">
        <v>2430.75</v>
      </c>
      <c r="F63" s="15">
        <v>4.8999999999999998E-3</v>
      </c>
      <c r="G63" s="15"/>
    </row>
    <row r="64" spans="1:7" x14ac:dyDescent="0.25">
      <c r="A64" s="12" t="s">
        <v>1335</v>
      </c>
      <c r="B64" s="30" t="s">
        <v>1336</v>
      </c>
      <c r="C64" s="30" t="s">
        <v>1337</v>
      </c>
      <c r="D64" s="13">
        <v>324738</v>
      </c>
      <c r="E64" s="14">
        <v>2140.35</v>
      </c>
      <c r="F64" s="15">
        <v>4.4000000000000003E-3</v>
      </c>
      <c r="G64" s="15"/>
    </row>
    <row r="65" spans="1:7" x14ac:dyDescent="0.25">
      <c r="A65" s="12" t="s">
        <v>2231</v>
      </c>
      <c r="B65" s="30" t="s">
        <v>2232</v>
      </c>
      <c r="C65" s="30" t="s">
        <v>1283</v>
      </c>
      <c r="D65" s="13">
        <v>115061</v>
      </c>
      <c r="E65" s="14">
        <v>2042.39</v>
      </c>
      <c r="F65" s="15">
        <v>4.1999999999999997E-3</v>
      </c>
      <c r="G65" s="15"/>
    </row>
    <row r="66" spans="1:7" x14ac:dyDescent="0.25">
      <c r="A66" s="12" t="s">
        <v>1505</v>
      </c>
      <c r="B66" s="30" t="s">
        <v>1506</v>
      </c>
      <c r="C66" s="30" t="s">
        <v>1337</v>
      </c>
      <c r="D66" s="13">
        <v>55619</v>
      </c>
      <c r="E66" s="14">
        <v>1900.78</v>
      </c>
      <c r="F66" s="15">
        <v>3.8999999999999998E-3</v>
      </c>
      <c r="G66" s="15"/>
    </row>
    <row r="67" spans="1:7" x14ac:dyDescent="0.25">
      <c r="A67" s="12" t="s">
        <v>1979</v>
      </c>
      <c r="B67" s="30" t="s">
        <v>1980</v>
      </c>
      <c r="C67" s="30" t="s">
        <v>1445</v>
      </c>
      <c r="D67" s="13">
        <v>239525</v>
      </c>
      <c r="E67" s="14">
        <v>1892.61</v>
      </c>
      <c r="F67" s="15">
        <v>3.8999999999999998E-3</v>
      </c>
      <c r="G67" s="15"/>
    </row>
    <row r="68" spans="1:7" x14ac:dyDescent="0.25">
      <c r="A68" s="12" t="s">
        <v>1392</v>
      </c>
      <c r="B68" s="30" t="s">
        <v>1393</v>
      </c>
      <c r="C68" s="30" t="s">
        <v>1210</v>
      </c>
      <c r="D68" s="13">
        <v>103647</v>
      </c>
      <c r="E68" s="14">
        <v>1371.98</v>
      </c>
      <c r="F68" s="15">
        <v>2.8E-3</v>
      </c>
      <c r="G68" s="15"/>
    </row>
    <row r="69" spans="1:7" x14ac:dyDescent="0.25">
      <c r="A69" s="12" t="s">
        <v>1360</v>
      </c>
      <c r="B69" s="30" t="s">
        <v>1361</v>
      </c>
      <c r="C69" s="30" t="s">
        <v>1202</v>
      </c>
      <c r="D69" s="13">
        <v>141155</v>
      </c>
      <c r="E69" s="14">
        <v>1095.93</v>
      </c>
      <c r="F69" s="15">
        <v>2.2000000000000001E-3</v>
      </c>
      <c r="G69" s="15"/>
    </row>
    <row r="70" spans="1:7" x14ac:dyDescent="0.25">
      <c r="A70" s="12" t="s">
        <v>2025</v>
      </c>
      <c r="B70" s="30" t="s">
        <v>2026</v>
      </c>
      <c r="C70" s="30" t="s">
        <v>1862</v>
      </c>
      <c r="D70" s="13">
        <v>38676</v>
      </c>
      <c r="E70" s="14">
        <v>1095.03</v>
      </c>
      <c r="F70" s="15">
        <v>2.2000000000000001E-3</v>
      </c>
      <c r="G70" s="15"/>
    </row>
    <row r="71" spans="1:7" x14ac:dyDescent="0.25">
      <c r="A71" s="12" t="s">
        <v>1810</v>
      </c>
      <c r="B71" s="30" t="s">
        <v>1811</v>
      </c>
      <c r="C71" s="30" t="s">
        <v>1170</v>
      </c>
      <c r="D71" s="13">
        <v>160516</v>
      </c>
      <c r="E71" s="14">
        <v>876.34</v>
      </c>
      <c r="F71" s="15">
        <v>1.8E-3</v>
      </c>
      <c r="G71" s="15"/>
    </row>
    <row r="72" spans="1:7" x14ac:dyDescent="0.25">
      <c r="A72" s="12" t="s">
        <v>1930</v>
      </c>
      <c r="B72" s="30" t="s">
        <v>1931</v>
      </c>
      <c r="C72" s="30" t="s">
        <v>1462</v>
      </c>
      <c r="D72" s="13">
        <v>62249</v>
      </c>
      <c r="E72" s="14">
        <v>691.84</v>
      </c>
      <c r="F72" s="15">
        <v>1.4E-3</v>
      </c>
      <c r="G72" s="15"/>
    </row>
    <row r="73" spans="1:7" x14ac:dyDescent="0.25">
      <c r="A73" s="16" t="s">
        <v>124</v>
      </c>
      <c r="B73" s="31"/>
      <c r="C73" s="31"/>
      <c r="D73" s="17"/>
      <c r="E73" s="37">
        <v>478729.17</v>
      </c>
      <c r="F73" s="38">
        <v>0.97399999999999998</v>
      </c>
      <c r="G73" s="20"/>
    </row>
    <row r="74" spans="1:7" x14ac:dyDescent="0.25">
      <c r="A74" s="16" t="s">
        <v>1525</v>
      </c>
      <c r="B74" s="30"/>
      <c r="C74" s="30"/>
      <c r="D74" s="13"/>
      <c r="E74" s="14"/>
      <c r="F74" s="15"/>
      <c r="G74" s="15"/>
    </row>
    <row r="75" spans="1:7" x14ac:dyDescent="0.25">
      <c r="A75" s="16" t="s">
        <v>124</v>
      </c>
      <c r="B75" s="30"/>
      <c r="C75" s="30"/>
      <c r="D75" s="13"/>
      <c r="E75" s="39" t="s">
        <v>118</v>
      </c>
      <c r="F75" s="40" t="s">
        <v>118</v>
      </c>
      <c r="G75" s="15"/>
    </row>
    <row r="76" spans="1:7" x14ac:dyDescent="0.25">
      <c r="A76" s="21" t="s">
        <v>157</v>
      </c>
      <c r="B76" s="32"/>
      <c r="C76" s="32"/>
      <c r="D76" s="22"/>
      <c r="E76" s="27">
        <v>478729.17</v>
      </c>
      <c r="F76" s="28">
        <v>0.97399999999999998</v>
      </c>
      <c r="G76" s="20"/>
    </row>
    <row r="77" spans="1:7" x14ac:dyDescent="0.25">
      <c r="A77" s="12"/>
      <c r="B77" s="30"/>
      <c r="C77" s="30"/>
      <c r="D77" s="13"/>
      <c r="E77" s="14"/>
      <c r="F77" s="15"/>
      <c r="G77" s="15"/>
    </row>
    <row r="78" spans="1:7" x14ac:dyDescent="0.25">
      <c r="A78" s="12"/>
      <c r="B78" s="30"/>
      <c r="C78" s="30"/>
      <c r="D78" s="13"/>
      <c r="E78" s="14"/>
      <c r="F78" s="15"/>
      <c r="G78" s="15"/>
    </row>
    <row r="79" spans="1:7" x14ac:dyDescent="0.25">
      <c r="A79" s="16" t="s">
        <v>161</v>
      </c>
      <c r="B79" s="30"/>
      <c r="C79" s="30"/>
      <c r="D79" s="13"/>
      <c r="E79" s="14"/>
      <c r="F79" s="15"/>
      <c r="G79" s="15"/>
    </row>
    <row r="80" spans="1:7" x14ac:dyDescent="0.25">
      <c r="A80" s="12" t="s">
        <v>162</v>
      </c>
      <c r="B80" s="30"/>
      <c r="C80" s="30"/>
      <c r="D80" s="13"/>
      <c r="E80" s="14">
        <v>13433.54</v>
      </c>
      <c r="F80" s="15">
        <v>2.7300000000000001E-2</v>
      </c>
      <c r="G80" s="15">
        <v>6.6865999999999995E-2</v>
      </c>
    </row>
    <row r="81" spans="1:7" x14ac:dyDescent="0.25">
      <c r="A81" s="16" t="s">
        <v>124</v>
      </c>
      <c r="B81" s="31"/>
      <c r="C81" s="31"/>
      <c r="D81" s="17"/>
      <c r="E81" s="37">
        <v>13433.54</v>
      </c>
      <c r="F81" s="38">
        <v>2.7300000000000001E-2</v>
      </c>
      <c r="G81" s="20"/>
    </row>
    <row r="82" spans="1:7" x14ac:dyDescent="0.25">
      <c r="A82" s="12"/>
      <c r="B82" s="30"/>
      <c r="C82" s="30"/>
      <c r="D82" s="13"/>
      <c r="E82" s="14"/>
      <c r="F82" s="15"/>
      <c r="G82" s="15"/>
    </row>
    <row r="83" spans="1:7" x14ac:dyDescent="0.25">
      <c r="A83" s="21" t="s">
        <v>157</v>
      </c>
      <c r="B83" s="32"/>
      <c r="C83" s="32"/>
      <c r="D83" s="22"/>
      <c r="E83" s="18">
        <v>13433.54</v>
      </c>
      <c r="F83" s="19">
        <v>2.7300000000000001E-2</v>
      </c>
      <c r="G83" s="20"/>
    </row>
    <row r="84" spans="1:7" x14ac:dyDescent="0.25">
      <c r="A84" s="12" t="s">
        <v>163</v>
      </c>
      <c r="B84" s="30"/>
      <c r="C84" s="30"/>
      <c r="D84" s="13"/>
      <c r="E84" s="14">
        <v>2.4609507000000002</v>
      </c>
      <c r="F84" s="15">
        <v>5.0000000000000004E-6</v>
      </c>
      <c r="G84" s="15"/>
    </row>
    <row r="85" spans="1:7" x14ac:dyDescent="0.25">
      <c r="A85" s="12" t="s">
        <v>164</v>
      </c>
      <c r="B85" s="30"/>
      <c r="C85" s="30"/>
      <c r="D85" s="13"/>
      <c r="E85" s="23">
        <v>-618.37095069999998</v>
      </c>
      <c r="F85" s="24">
        <v>-1.305E-3</v>
      </c>
      <c r="G85" s="15">
        <v>6.6865999999999995E-2</v>
      </c>
    </row>
    <row r="86" spans="1:7" x14ac:dyDescent="0.25">
      <c r="A86" s="25" t="s">
        <v>165</v>
      </c>
      <c r="B86" s="33"/>
      <c r="C86" s="33"/>
      <c r="D86" s="26"/>
      <c r="E86" s="27">
        <v>491546.8</v>
      </c>
      <c r="F86" s="28">
        <v>1</v>
      </c>
      <c r="G86" s="28"/>
    </row>
    <row r="91" spans="1:7" x14ac:dyDescent="0.25">
      <c r="A91" s="1" t="s">
        <v>168</v>
      </c>
    </row>
    <row r="92" spans="1:7" x14ac:dyDescent="0.25">
      <c r="A92" s="47" t="s">
        <v>169</v>
      </c>
      <c r="B92" s="34" t="s">
        <v>118</v>
      </c>
    </row>
    <row r="93" spans="1:7" x14ac:dyDescent="0.25">
      <c r="A93" t="s">
        <v>170</v>
      </c>
    </row>
    <row r="94" spans="1:7" x14ac:dyDescent="0.25">
      <c r="A94" t="s">
        <v>171</v>
      </c>
      <c r="B94" t="s">
        <v>172</v>
      </c>
      <c r="C94" t="s">
        <v>172</v>
      </c>
    </row>
    <row r="95" spans="1:7" x14ac:dyDescent="0.25">
      <c r="B95" s="48">
        <v>45289</v>
      </c>
      <c r="C95" s="48">
        <v>45322</v>
      </c>
    </row>
    <row r="96" spans="1:7" x14ac:dyDescent="0.25">
      <c r="A96" t="s">
        <v>176</v>
      </c>
      <c r="B96">
        <v>82.932000000000002</v>
      </c>
      <c r="C96">
        <v>86.606999999999999</v>
      </c>
      <c r="E96" s="2"/>
    </row>
    <row r="97" spans="1:5" x14ac:dyDescent="0.25">
      <c r="A97" t="s">
        <v>177</v>
      </c>
      <c r="B97">
        <v>60.470999999999997</v>
      </c>
      <c r="C97">
        <v>63.15</v>
      </c>
      <c r="E97" s="2"/>
    </row>
    <row r="98" spans="1:5" x14ac:dyDescent="0.25">
      <c r="A98" t="s">
        <v>650</v>
      </c>
      <c r="B98">
        <v>72.537000000000006</v>
      </c>
      <c r="C98">
        <v>75.655000000000001</v>
      </c>
      <c r="E98" s="2"/>
    </row>
    <row r="99" spans="1:5" x14ac:dyDescent="0.25">
      <c r="A99" t="s">
        <v>651</v>
      </c>
      <c r="B99">
        <v>41.82</v>
      </c>
      <c r="C99">
        <v>43.618000000000002</v>
      </c>
      <c r="E99" s="2"/>
    </row>
    <row r="100" spans="1:5" x14ac:dyDescent="0.25">
      <c r="E100" s="2"/>
    </row>
    <row r="101" spans="1:5" x14ac:dyDescent="0.25">
      <c r="A101" t="s">
        <v>187</v>
      </c>
      <c r="B101" s="34" t="s">
        <v>118</v>
      </c>
    </row>
    <row r="102" spans="1:5" x14ac:dyDescent="0.25">
      <c r="A102" t="s">
        <v>188</v>
      </c>
      <c r="B102" s="34" t="s">
        <v>118</v>
      </c>
    </row>
    <row r="103" spans="1:5" ht="30" customHeight="1" x14ac:dyDescent="0.25">
      <c r="A103" s="47" t="s">
        <v>189</v>
      </c>
      <c r="B103" s="34" t="s">
        <v>118</v>
      </c>
    </row>
    <row r="104" spans="1:5" ht="30" customHeight="1" x14ac:dyDescent="0.25">
      <c r="A104" s="47" t="s">
        <v>190</v>
      </c>
      <c r="B104" s="34" t="s">
        <v>118</v>
      </c>
    </row>
    <row r="105" spans="1:5" x14ac:dyDescent="0.25">
      <c r="A105" t="s">
        <v>1753</v>
      </c>
      <c r="B105" s="49">
        <v>0.49886399999999997</v>
      </c>
    </row>
    <row r="106" spans="1:5" ht="45" customHeight="1" x14ac:dyDescent="0.25">
      <c r="A106" s="47" t="s">
        <v>192</v>
      </c>
      <c r="B106" s="34" t="s">
        <v>118</v>
      </c>
    </row>
    <row r="107" spans="1:5" ht="30" customHeight="1" x14ac:dyDescent="0.25">
      <c r="A107" s="47" t="s">
        <v>193</v>
      </c>
      <c r="B107" s="34" t="s">
        <v>118</v>
      </c>
    </row>
    <row r="108" spans="1:5" ht="30" customHeight="1" x14ac:dyDescent="0.25">
      <c r="A108" s="47" t="s">
        <v>194</v>
      </c>
      <c r="B108" s="34" t="s">
        <v>118</v>
      </c>
    </row>
    <row r="109" spans="1:5" x14ac:dyDescent="0.25">
      <c r="A109" t="s">
        <v>195</v>
      </c>
      <c r="B109" s="34" t="s">
        <v>118</v>
      </c>
    </row>
    <row r="110" spans="1:5" x14ac:dyDescent="0.25">
      <c r="A110" t="s">
        <v>196</v>
      </c>
      <c r="B110" s="34" t="s">
        <v>118</v>
      </c>
    </row>
    <row r="112" spans="1:5" ht="69.95" customHeight="1" x14ac:dyDescent="0.25">
      <c r="A112" s="76" t="s">
        <v>206</v>
      </c>
      <c r="B112" s="76" t="s">
        <v>207</v>
      </c>
      <c r="C112" s="76" t="s">
        <v>5</v>
      </c>
      <c r="D112" s="76" t="s">
        <v>6</v>
      </c>
    </row>
    <row r="113" spans="1:4" ht="69.95" customHeight="1" x14ac:dyDescent="0.25">
      <c r="A113" s="76" t="s">
        <v>2674</v>
      </c>
      <c r="B113" s="76"/>
      <c r="C113" s="76" t="s">
        <v>84</v>
      </c>
      <c r="D11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45"/>
  <sheetViews>
    <sheetView showGridLines="0" workbookViewId="0">
      <pane ySplit="4" topLeftCell="A5" activePane="bottomLeft" state="frozen"/>
      <selection activeCell="B191" sqref="B191"/>
      <selection pane="bottomLeft" activeCell="B5" sqref="B5"/>
    </sheetView>
  </sheetViews>
  <sheetFormatPr defaultRowHeight="15" x14ac:dyDescent="0.25"/>
  <cols>
    <col min="1" max="1" width="50.5703125" customWidth="1"/>
    <col min="2" max="2" width="22" bestFit="1" customWidth="1"/>
    <col min="3" max="3" width="15.28515625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2675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2676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66" t="s">
        <v>157</v>
      </c>
      <c r="B8" s="67"/>
      <c r="C8" s="67"/>
      <c r="D8" s="68"/>
      <c r="E8" s="37">
        <f>+E5</f>
        <v>0</v>
      </c>
      <c r="F8" s="38">
        <f>+F5</f>
        <v>0</v>
      </c>
      <c r="G8" s="15"/>
    </row>
    <row r="9" spans="1:8" x14ac:dyDescent="0.25">
      <c r="A9" s="16"/>
      <c r="B9" s="30"/>
      <c r="C9" s="30"/>
      <c r="D9" s="13"/>
      <c r="E9" s="14"/>
      <c r="F9" s="15"/>
      <c r="G9" s="15"/>
    </row>
    <row r="10" spans="1:8" x14ac:dyDescent="0.25">
      <c r="A10" s="16" t="s">
        <v>2217</v>
      </c>
      <c r="B10" s="31"/>
      <c r="C10" s="31"/>
      <c r="D10" s="17"/>
      <c r="E10" s="46"/>
      <c r="F10" s="20"/>
      <c r="G10" s="15"/>
    </row>
    <row r="11" spans="1:8" x14ac:dyDescent="0.25">
      <c r="A11" s="16" t="s">
        <v>2677</v>
      </c>
      <c r="B11" s="30"/>
      <c r="C11" s="31"/>
      <c r="D11" s="17"/>
      <c r="E11" s="46"/>
      <c r="F11" s="20"/>
      <c r="G11" s="15"/>
    </row>
    <row r="12" spans="1:8" x14ac:dyDescent="0.25">
      <c r="A12" s="12" t="s">
        <v>2219</v>
      </c>
      <c r="B12" s="30" t="s">
        <v>2220</v>
      </c>
      <c r="C12" s="31"/>
      <c r="D12" s="13">
        <v>78</v>
      </c>
      <c r="E12" s="14">
        <v>4882.098</v>
      </c>
      <c r="F12" s="15">
        <f>E12/$E$22</f>
        <v>0.96590858280194924</v>
      </c>
      <c r="G12" s="15"/>
    </row>
    <row r="13" spans="1:8" x14ac:dyDescent="0.25">
      <c r="A13" s="16" t="s">
        <v>124</v>
      </c>
      <c r="B13" s="31"/>
      <c r="C13" s="31"/>
      <c r="D13" s="17"/>
      <c r="E13" s="37">
        <f>SUM(E12)</f>
        <v>4882.098</v>
      </c>
      <c r="F13" s="38">
        <f>SUM(F12)</f>
        <v>0.96590858280194924</v>
      </c>
      <c r="G13" s="15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16" t="s">
        <v>161</v>
      </c>
      <c r="B15" s="30"/>
      <c r="C15" s="30"/>
      <c r="D15" s="13"/>
      <c r="E15" s="14"/>
      <c r="F15" s="15"/>
      <c r="G15" s="15"/>
    </row>
    <row r="16" spans="1:8" x14ac:dyDescent="0.25">
      <c r="A16" s="12" t="s">
        <v>162</v>
      </c>
      <c r="B16" s="30"/>
      <c r="C16" s="30"/>
      <c r="D16" s="13"/>
      <c r="E16" s="14">
        <v>24</v>
      </c>
      <c r="F16" s="15">
        <v>4.7000000000000002E-3</v>
      </c>
      <c r="G16" s="15">
        <v>6.6865999999999995E-2</v>
      </c>
    </row>
    <row r="17" spans="1:7" x14ac:dyDescent="0.25">
      <c r="A17" s="16" t="s">
        <v>124</v>
      </c>
      <c r="B17" s="31"/>
      <c r="C17" s="31"/>
      <c r="D17" s="17"/>
      <c r="E17" s="18">
        <v>24</v>
      </c>
      <c r="F17" s="19">
        <v>4.7000000000000002E-3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21" t="s">
        <v>157</v>
      </c>
      <c r="B19" s="32"/>
      <c r="C19" s="32"/>
      <c r="D19" s="22"/>
      <c r="E19" s="18">
        <v>24</v>
      </c>
      <c r="F19" s="19">
        <v>4.7000000000000002E-3</v>
      </c>
      <c r="G19" s="20"/>
    </row>
    <row r="20" spans="1:7" x14ac:dyDescent="0.25">
      <c r="A20" s="12" t="s">
        <v>163</v>
      </c>
      <c r="B20" s="30"/>
      <c r="C20" s="30"/>
      <c r="D20" s="13"/>
      <c r="E20" s="14">
        <v>4.3959000000000003E-3</v>
      </c>
      <c r="F20" s="15">
        <v>0</v>
      </c>
      <c r="G20" s="15"/>
    </row>
    <row r="21" spans="1:7" x14ac:dyDescent="0.25">
      <c r="A21" s="12" t="s">
        <v>164</v>
      </c>
      <c r="B21" s="30"/>
      <c r="C21" s="30"/>
      <c r="D21" s="13"/>
      <c r="E21" s="14">
        <v>148.30560410000001</v>
      </c>
      <c r="F21" s="15">
        <v>2.9399999999999999E-2</v>
      </c>
      <c r="G21" s="15">
        <v>6.6865999999999995E-2</v>
      </c>
    </row>
    <row r="22" spans="1:7" x14ac:dyDescent="0.25">
      <c r="A22" s="25" t="s">
        <v>165</v>
      </c>
      <c r="B22" s="33"/>
      <c r="C22" s="33"/>
      <c r="D22" s="26"/>
      <c r="E22" s="27">
        <v>5054.41</v>
      </c>
      <c r="F22" s="28">
        <v>1</v>
      </c>
      <c r="G22" s="28"/>
    </row>
    <row r="24" spans="1:7" x14ac:dyDescent="0.25">
      <c r="E24" s="54"/>
      <c r="F24" s="54"/>
    </row>
    <row r="25" spans="1:7" x14ac:dyDescent="0.25">
      <c r="E25" s="54"/>
      <c r="F25" s="54"/>
    </row>
    <row r="27" spans="1:7" x14ac:dyDescent="0.25">
      <c r="A27" s="1" t="s">
        <v>168</v>
      </c>
    </row>
    <row r="28" spans="1:7" x14ac:dyDescent="0.25">
      <c r="A28" s="47" t="s">
        <v>169</v>
      </c>
      <c r="B28" s="34" t="s">
        <v>118</v>
      </c>
    </row>
    <row r="29" spans="1:7" x14ac:dyDescent="0.25">
      <c r="A29" t="s">
        <v>170</v>
      </c>
    </row>
    <row r="30" spans="1:7" x14ac:dyDescent="0.25">
      <c r="A30" t="s">
        <v>171</v>
      </c>
      <c r="B30" t="s">
        <v>172</v>
      </c>
      <c r="C30" t="s">
        <v>172</v>
      </c>
    </row>
    <row r="31" spans="1:7" x14ac:dyDescent="0.25">
      <c r="B31" s="48">
        <v>45289</v>
      </c>
      <c r="C31" s="48">
        <v>45322</v>
      </c>
    </row>
    <row r="32" spans="1:7" x14ac:dyDescent="0.25">
      <c r="A32" t="s">
        <v>688</v>
      </c>
      <c r="B32" s="61">
        <v>64.770799999999994</v>
      </c>
      <c r="C32" s="61">
        <v>64.406700000000001</v>
      </c>
    </row>
    <row r="34" spans="1:4" x14ac:dyDescent="0.25">
      <c r="A34" t="s">
        <v>187</v>
      </c>
      <c r="B34" s="34" t="s">
        <v>118</v>
      </c>
    </row>
    <row r="35" spans="1:4" x14ac:dyDescent="0.25">
      <c r="A35" t="s">
        <v>188</v>
      </c>
      <c r="B35" s="34" t="s">
        <v>118</v>
      </c>
    </row>
    <row r="36" spans="1:4" ht="30" customHeight="1" x14ac:dyDescent="0.25">
      <c r="A36" s="47" t="s">
        <v>189</v>
      </c>
      <c r="B36" s="34" t="s">
        <v>118</v>
      </c>
    </row>
    <row r="37" spans="1:4" ht="30" customHeight="1" x14ac:dyDescent="0.25">
      <c r="A37" s="47" t="s">
        <v>190</v>
      </c>
      <c r="B37" s="34" t="s">
        <v>118</v>
      </c>
    </row>
    <row r="38" spans="1:4" ht="45" customHeight="1" x14ac:dyDescent="0.25">
      <c r="A38" s="47" t="s">
        <v>192</v>
      </c>
      <c r="B38" s="34" t="s">
        <v>118</v>
      </c>
    </row>
    <row r="39" spans="1:4" ht="30" customHeight="1" x14ac:dyDescent="0.25">
      <c r="A39" s="47" t="s">
        <v>193</v>
      </c>
      <c r="B39" s="34" t="s">
        <v>118</v>
      </c>
    </row>
    <row r="40" spans="1:4" ht="30" customHeight="1" x14ac:dyDescent="0.25">
      <c r="A40" s="47" t="s">
        <v>194</v>
      </c>
      <c r="B40" s="49">
        <v>5009.9878804999998</v>
      </c>
    </row>
    <row r="41" spans="1:4" x14ac:dyDescent="0.25">
      <c r="A41" t="s">
        <v>195</v>
      </c>
      <c r="B41" s="34" t="s">
        <v>118</v>
      </c>
    </row>
    <row r="42" spans="1:4" x14ac:dyDescent="0.25">
      <c r="A42" t="s">
        <v>196</v>
      </c>
      <c r="B42" s="34" t="s">
        <v>118</v>
      </c>
    </row>
    <row r="44" spans="1:4" ht="69.95" customHeight="1" x14ac:dyDescent="0.25">
      <c r="A44" s="76" t="s">
        <v>206</v>
      </c>
      <c r="B44" s="76" t="s">
        <v>207</v>
      </c>
      <c r="C44" s="76" t="s">
        <v>5</v>
      </c>
      <c r="D44" s="76" t="s">
        <v>6</v>
      </c>
    </row>
    <row r="45" spans="1:4" ht="69.95" customHeight="1" x14ac:dyDescent="0.25">
      <c r="A45" s="76" t="s">
        <v>2678</v>
      </c>
      <c r="B45" s="76"/>
      <c r="C45" s="76" t="s">
        <v>86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1"/>
  <sheetViews>
    <sheetView showGridLines="0" workbookViewId="0">
      <pane ySplit="4" topLeftCell="A5" activePane="bottomLeft" state="frozen"/>
      <selection activeCell="B191" sqref="B191"/>
      <selection pane="bottomLeft" activeCell="B5" sqref="B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2679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2680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838</v>
      </c>
      <c r="B10" s="30"/>
      <c r="C10" s="30"/>
      <c r="D10" s="13"/>
      <c r="E10" s="14"/>
      <c r="F10" s="15"/>
      <c r="G10" s="15"/>
    </row>
    <row r="11" spans="1:8" x14ac:dyDescent="0.25">
      <c r="A11" s="12" t="s">
        <v>2681</v>
      </c>
      <c r="B11" s="30" t="s">
        <v>2682</v>
      </c>
      <c r="C11" s="30"/>
      <c r="D11" s="13">
        <v>6774048</v>
      </c>
      <c r="E11" s="14">
        <v>5011.4399999999996</v>
      </c>
      <c r="F11" s="15">
        <v>0.5</v>
      </c>
      <c r="G11" s="15"/>
    </row>
    <row r="12" spans="1:8" x14ac:dyDescent="0.25">
      <c r="A12" s="12" t="s">
        <v>2683</v>
      </c>
      <c r="B12" s="30" t="s">
        <v>2684</v>
      </c>
      <c r="C12" s="30"/>
      <c r="D12" s="13">
        <v>7773449</v>
      </c>
      <c r="E12" s="14">
        <v>5009.99</v>
      </c>
      <c r="F12" s="15">
        <v>0.49990000000000001</v>
      </c>
      <c r="G12" s="15"/>
    </row>
    <row r="13" spans="1:8" x14ac:dyDescent="0.25">
      <c r="A13" s="16" t="s">
        <v>124</v>
      </c>
      <c r="B13" s="31"/>
      <c r="C13" s="31"/>
      <c r="D13" s="17"/>
      <c r="E13" s="18">
        <v>10021.43</v>
      </c>
      <c r="F13" s="19">
        <v>0.99990000000000001</v>
      </c>
      <c r="G13" s="20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21" t="s">
        <v>157</v>
      </c>
      <c r="B15" s="32"/>
      <c r="C15" s="32"/>
      <c r="D15" s="22"/>
      <c r="E15" s="18">
        <v>10021.43</v>
      </c>
      <c r="F15" s="19">
        <v>0.99990000000000001</v>
      </c>
      <c r="G15" s="20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161</v>
      </c>
      <c r="B17" s="30"/>
      <c r="C17" s="30"/>
      <c r="D17" s="13"/>
      <c r="E17" s="14"/>
      <c r="F17" s="15"/>
      <c r="G17" s="15"/>
    </row>
    <row r="18" spans="1:7" x14ac:dyDescent="0.25">
      <c r="A18" s="12" t="s">
        <v>162</v>
      </c>
      <c r="B18" s="30"/>
      <c r="C18" s="30"/>
      <c r="D18" s="13"/>
      <c r="E18" s="14">
        <v>27.99</v>
      </c>
      <c r="F18" s="15">
        <v>2.8E-3</v>
      </c>
      <c r="G18" s="15">
        <v>6.6865999999999995E-2</v>
      </c>
    </row>
    <row r="19" spans="1:7" x14ac:dyDescent="0.25">
      <c r="A19" s="16" t="s">
        <v>124</v>
      </c>
      <c r="B19" s="31"/>
      <c r="C19" s="31"/>
      <c r="D19" s="17"/>
      <c r="E19" s="18">
        <v>27.99</v>
      </c>
      <c r="F19" s="19">
        <v>2.8E-3</v>
      </c>
      <c r="G19" s="20"/>
    </row>
    <row r="20" spans="1:7" x14ac:dyDescent="0.25">
      <c r="A20" s="12"/>
      <c r="B20" s="30"/>
      <c r="C20" s="30"/>
      <c r="D20" s="13"/>
      <c r="E20" s="14"/>
      <c r="F20" s="15"/>
      <c r="G20" s="15"/>
    </row>
    <row r="21" spans="1:7" x14ac:dyDescent="0.25">
      <c r="A21" s="21" t="s">
        <v>157</v>
      </c>
      <c r="B21" s="32"/>
      <c r="C21" s="32"/>
      <c r="D21" s="22"/>
      <c r="E21" s="18">
        <v>27.99</v>
      </c>
      <c r="F21" s="19">
        <v>2.8E-3</v>
      </c>
      <c r="G21" s="20"/>
    </row>
    <row r="22" spans="1:7" x14ac:dyDescent="0.25">
      <c r="A22" s="12" t="s">
        <v>163</v>
      </c>
      <c r="B22" s="30"/>
      <c r="C22" s="30"/>
      <c r="D22" s="13"/>
      <c r="E22" s="14">
        <v>5.1285000000000002E-3</v>
      </c>
      <c r="F22" s="15">
        <v>0</v>
      </c>
      <c r="G22" s="15"/>
    </row>
    <row r="23" spans="1:7" x14ac:dyDescent="0.25">
      <c r="A23" s="12" t="s">
        <v>164</v>
      </c>
      <c r="B23" s="30"/>
      <c r="C23" s="30"/>
      <c r="D23" s="13"/>
      <c r="E23" s="23">
        <v>-26.705128500000001</v>
      </c>
      <c r="F23" s="24">
        <v>-2.7000000000000001E-3</v>
      </c>
      <c r="G23" s="15">
        <v>6.6865999999999995E-2</v>
      </c>
    </row>
    <row r="24" spans="1:7" x14ac:dyDescent="0.25">
      <c r="A24" s="25" t="s">
        <v>165</v>
      </c>
      <c r="B24" s="33"/>
      <c r="C24" s="33"/>
      <c r="D24" s="26"/>
      <c r="E24" s="27">
        <v>10022.719999999999</v>
      </c>
      <c r="F24" s="28">
        <v>1</v>
      </c>
      <c r="G24" s="28"/>
    </row>
    <row r="29" spans="1:7" x14ac:dyDescent="0.25">
      <c r="A29" s="1" t="s">
        <v>168</v>
      </c>
    </row>
    <row r="30" spans="1:7" x14ac:dyDescent="0.25">
      <c r="A30" s="47" t="s">
        <v>169</v>
      </c>
      <c r="B30" s="34" t="s">
        <v>118</v>
      </c>
    </row>
    <row r="31" spans="1:7" x14ac:dyDescent="0.25">
      <c r="A31" t="s">
        <v>170</v>
      </c>
    </row>
    <row r="32" spans="1:7" x14ac:dyDescent="0.25">
      <c r="A32" t="s">
        <v>171</v>
      </c>
      <c r="B32" t="s">
        <v>172</v>
      </c>
      <c r="C32" t="s">
        <v>172</v>
      </c>
    </row>
    <row r="33" spans="1:5" x14ac:dyDescent="0.25">
      <c r="B33" s="48">
        <v>45289</v>
      </c>
      <c r="C33" s="48">
        <v>45322</v>
      </c>
    </row>
    <row r="34" spans="1:5" x14ac:dyDescent="0.25">
      <c r="A34" t="s">
        <v>176</v>
      </c>
      <c r="B34">
        <v>12.608000000000001</v>
      </c>
      <c r="C34">
        <v>12.416</v>
      </c>
      <c r="E34" s="2"/>
    </row>
    <row r="35" spans="1:5" x14ac:dyDescent="0.25">
      <c r="A35" t="s">
        <v>177</v>
      </c>
      <c r="B35">
        <v>12.608000000000001</v>
      </c>
      <c r="C35">
        <v>12.417</v>
      </c>
      <c r="E35" s="2"/>
    </row>
    <row r="36" spans="1:5" x14ac:dyDescent="0.25">
      <c r="A36" t="s">
        <v>650</v>
      </c>
      <c r="B36">
        <v>12.54</v>
      </c>
      <c r="C36">
        <v>12.343999999999999</v>
      </c>
      <c r="E36" s="2"/>
    </row>
    <row r="37" spans="1:5" x14ac:dyDescent="0.25">
      <c r="A37" t="s">
        <v>651</v>
      </c>
      <c r="B37">
        <v>12.539</v>
      </c>
      <c r="C37">
        <v>12.343999999999999</v>
      </c>
      <c r="E37" s="2"/>
    </row>
    <row r="38" spans="1:5" x14ac:dyDescent="0.25">
      <c r="E38" s="2"/>
    </row>
    <row r="39" spans="1:5" x14ac:dyDescent="0.25">
      <c r="A39" t="s">
        <v>187</v>
      </c>
      <c r="B39" s="34" t="s">
        <v>118</v>
      </c>
    </row>
    <row r="40" spans="1:5" x14ac:dyDescent="0.25">
      <c r="A40" t="s">
        <v>188</v>
      </c>
      <c r="B40" s="34" t="s">
        <v>118</v>
      </c>
    </row>
    <row r="41" spans="1:5" ht="30" customHeight="1" x14ac:dyDescent="0.25">
      <c r="A41" s="47" t="s">
        <v>189</v>
      </c>
      <c r="B41" s="34" t="s">
        <v>118</v>
      </c>
    </row>
    <row r="42" spans="1:5" ht="30" customHeight="1" x14ac:dyDescent="0.25">
      <c r="A42" s="47" t="s">
        <v>190</v>
      </c>
      <c r="B42" s="34" t="s">
        <v>118</v>
      </c>
    </row>
    <row r="43" spans="1:5" x14ac:dyDescent="0.25">
      <c r="A43" t="s">
        <v>191</v>
      </c>
      <c r="B43" s="34" t="s">
        <v>118</v>
      </c>
    </row>
    <row r="44" spans="1:5" ht="45" customHeight="1" x14ac:dyDescent="0.25">
      <c r="A44" s="47" t="s">
        <v>192</v>
      </c>
      <c r="B44" s="34" t="s">
        <v>118</v>
      </c>
    </row>
    <row r="45" spans="1:5" ht="30" customHeight="1" x14ac:dyDescent="0.25">
      <c r="A45" s="47" t="s">
        <v>193</v>
      </c>
      <c r="B45" s="34" t="s">
        <v>118</v>
      </c>
    </row>
    <row r="46" spans="1:5" ht="30" customHeight="1" x14ac:dyDescent="0.25">
      <c r="A46" s="47" t="s">
        <v>194</v>
      </c>
      <c r="B46" s="34" t="s">
        <v>118</v>
      </c>
    </row>
    <row r="47" spans="1:5" x14ac:dyDescent="0.25">
      <c r="A47" t="s">
        <v>195</v>
      </c>
      <c r="B47" s="34" t="s">
        <v>118</v>
      </c>
    </row>
    <row r="48" spans="1:5" x14ac:dyDescent="0.25">
      <c r="A48" t="s">
        <v>196</v>
      </c>
      <c r="B48" s="34" t="s">
        <v>118</v>
      </c>
    </row>
    <row r="50" spans="1:4" ht="69.95" customHeight="1" x14ac:dyDescent="0.25">
      <c r="A50" s="76" t="s">
        <v>206</v>
      </c>
      <c r="B50" s="76" t="s">
        <v>207</v>
      </c>
      <c r="C50" s="76" t="s">
        <v>5</v>
      </c>
      <c r="D50" s="76" t="s">
        <v>6</v>
      </c>
    </row>
    <row r="51" spans="1:4" ht="69.95" customHeight="1" x14ac:dyDescent="0.25">
      <c r="A51" s="76" t="s">
        <v>2685</v>
      </c>
      <c r="B51" s="76"/>
      <c r="C51" s="76" t="s">
        <v>88</v>
      </c>
      <c r="D5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70"/>
  <sheetViews>
    <sheetView showGridLines="0" workbookViewId="0">
      <pane ySplit="4" topLeftCell="A81" activePane="bottomLeft" state="frozen"/>
      <selection activeCell="B191" sqref="B191"/>
      <selection pane="bottomLeft" activeCell="A87" sqref="A8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2686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2687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210</v>
      </c>
      <c r="B9" s="30"/>
      <c r="C9" s="30"/>
      <c r="D9" s="13"/>
      <c r="E9" s="14"/>
      <c r="F9" s="15"/>
      <c r="G9" s="15"/>
    </row>
    <row r="10" spans="1:8" x14ac:dyDescent="0.25">
      <c r="A10" s="16" t="s">
        <v>211</v>
      </c>
      <c r="B10" s="30"/>
      <c r="C10" s="30"/>
      <c r="D10" s="13"/>
      <c r="E10" s="14"/>
      <c r="F10" s="15"/>
      <c r="G10" s="15"/>
    </row>
    <row r="11" spans="1:8" x14ac:dyDescent="0.25">
      <c r="A11" s="12" t="s">
        <v>2688</v>
      </c>
      <c r="B11" s="30" t="s">
        <v>2689</v>
      </c>
      <c r="C11" s="30" t="s">
        <v>217</v>
      </c>
      <c r="D11" s="13">
        <v>5000000</v>
      </c>
      <c r="E11" s="14">
        <v>4999.97</v>
      </c>
      <c r="F11" s="15">
        <v>9.9000000000000008E-3</v>
      </c>
      <c r="G11" s="15">
        <v>7.4898999999999993E-2</v>
      </c>
    </row>
    <row r="12" spans="1:8" x14ac:dyDescent="0.25">
      <c r="A12" s="16" t="s">
        <v>124</v>
      </c>
      <c r="B12" s="31"/>
      <c r="C12" s="31"/>
      <c r="D12" s="17"/>
      <c r="E12" s="18">
        <v>4999.97</v>
      </c>
      <c r="F12" s="19">
        <v>9.9000000000000008E-3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291</v>
      </c>
      <c r="B14" s="30"/>
      <c r="C14" s="30"/>
      <c r="D14" s="13"/>
      <c r="E14" s="14"/>
      <c r="F14" s="15"/>
      <c r="G14" s="15"/>
    </row>
    <row r="15" spans="1:8" x14ac:dyDescent="0.25">
      <c r="A15" s="16" t="s">
        <v>124</v>
      </c>
      <c r="B15" s="30"/>
      <c r="C15" s="30"/>
      <c r="D15" s="13"/>
      <c r="E15" s="35" t="s">
        <v>118</v>
      </c>
      <c r="F15" s="36" t="s">
        <v>118</v>
      </c>
      <c r="G15" s="15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292</v>
      </c>
      <c r="B17" s="30"/>
      <c r="C17" s="30"/>
      <c r="D17" s="13"/>
      <c r="E17" s="14"/>
      <c r="F17" s="15"/>
      <c r="G17" s="15"/>
    </row>
    <row r="18" spans="1:7" x14ac:dyDescent="0.25">
      <c r="A18" s="16" t="s">
        <v>124</v>
      </c>
      <c r="B18" s="30"/>
      <c r="C18" s="30"/>
      <c r="D18" s="13"/>
      <c r="E18" s="35" t="s">
        <v>118</v>
      </c>
      <c r="F18" s="36" t="s">
        <v>118</v>
      </c>
      <c r="G18" s="15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157</v>
      </c>
      <c r="B20" s="32"/>
      <c r="C20" s="32"/>
      <c r="D20" s="22"/>
      <c r="E20" s="18">
        <v>4999.97</v>
      </c>
      <c r="F20" s="19">
        <v>9.9000000000000008E-3</v>
      </c>
      <c r="G20" s="20"/>
    </row>
    <row r="21" spans="1:7" x14ac:dyDescent="0.25">
      <c r="A21" s="12"/>
      <c r="B21" s="30"/>
      <c r="C21" s="30"/>
      <c r="D21" s="13"/>
      <c r="E21" s="14"/>
      <c r="F21" s="15"/>
      <c r="G21" s="15"/>
    </row>
    <row r="22" spans="1:7" x14ac:dyDescent="0.25">
      <c r="A22" s="16" t="s">
        <v>119</v>
      </c>
      <c r="B22" s="30"/>
      <c r="C22" s="30"/>
      <c r="D22" s="13"/>
      <c r="E22" s="14"/>
      <c r="F22" s="15"/>
      <c r="G22" s="15"/>
    </row>
    <row r="23" spans="1:7" x14ac:dyDescent="0.25">
      <c r="A23" s="12"/>
      <c r="B23" s="30"/>
      <c r="C23" s="30"/>
      <c r="D23" s="13"/>
      <c r="E23" s="14"/>
      <c r="F23" s="15"/>
      <c r="G23" s="15"/>
    </row>
    <row r="24" spans="1:7" x14ac:dyDescent="0.25">
      <c r="A24" s="16" t="s">
        <v>120</v>
      </c>
      <c r="B24" s="30"/>
      <c r="C24" s="30"/>
      <c r="D24" s="13"/>
      <c r="E24" s="14"/>
      <c r="F24" s="15"/>
      <c r="G24" s="15"/>
    </row>
    <row r="25" spans="1:7" x14ac:dyDescent="0.25">
      <c r="A25" s="12" t="s">
        <v>1709</v>
      </c>
      <c r="B25" s="30" t="s">
        <v>1710</v>
      </c>
      <c r="C25" s="30" t="s">
        <v>123</v>
      </c>
      <c r="D25" s="13">
        <v>30000000</v>
      </c>
      <c r="E25" s="14">
        <v>29804.22</v>
      </c>
      <c r="F25" s="15">
        <v>5.8799999999999998E-2</v>
      </c>
      <c r="G25" s="15">
        <v>6.8503999999999995E-2</v>
      </c>
    </row>
    <row r="26" spans="1:7" x14ac:dyDescent="0.25">
      <c r="A26" s="12" t="s">
        <v>1725</v>
      </c>
      <c r="B26" s="30" t="s">
        <v>1726</v>
      </c>
      <c r="C26" s="30" t="s">
        <v>123</v>
      </c>
      <c r="D26" s="13">
        <v>20000000</v>
      </c>
      <c r="E26" s="14">
        <v>19843.900000000001</v>
      </c>
      <c r="F26" s="15">
        <v>3.9199999999999999E-2</v>
      </c>
      <c r="G26" s="15">
        <v>6.8362999999999993E-2</v>
      </c>
    </row>
    <row r="27" spans="1:7" x14ac:dyDescent="0.25">
      <c r="A27" s="12" t="s">
        <v>1713</v>
      </c>
      <c r="B27" s="30" t="s">
        <v>1714</v>
      </c>
      <c r="C27" s="30" t="s">
        <v>123</v>
      </c>
      <c r="D27" s="13">
        <v>20000000</v>
      </c>
      <c r="E27" s="14">
        <v>19814.080000000002</v>
      </c>
      <c r="F27" s="15">
        <v>3.9100000000000003E-2</v>
      </c>
      <c r="G27" s="15">
        <v>6.8498000000000003E-2</v>
      </c>
    </row>
    <row r="28" spans="1:7" x14ac:dyDescent="0.25">
      <c r="A28" s="12" t="s">
        <v>2690</v>
      </c>
      <c r="B28" s="30" t="s">
        <v>2691</v>
      </c>
      <c r="C28" s="30" t="s">
        <v>123</v>
      </c>
      <c r="D28" s="13">
        <v>10000000</v>
      </c>
      <c r="E28" s="14">
        <v>9948.2199999999993</v>
      </c>
      <c r="F28" s="15">
        <v>1.9599999999999999E-2</v>
      </c>
      <c r="G28" s="15">
        <v>6.7849999999999994E-2</v>
      </c>
    </row>
    <row r="29" spans="1:7" x14ac:dyDescent="0.25">
      <c r="A29" s="12" t="s">
        <v>2692</v>
      </c>
      <c r="B29" s="30" t="s">
        <v>2693</v>
      </c>
      <c r="C29" s="30" t="s">
        <v>123</v>
      </c>
      <c r="D29" s="13">
        <v>5000000</v>
      </c>
      <c r="E29" s="14">
        <v>4974.1099999999997</v>
      </c>
      <c r="F29" s="15">
        <v>9.7999999999999997E-3</v>
      </c>
      <c r="G29" s="15">
        <v>6.7849999999999994E-2</v>
      </c>
    </row>
    <row r="30" spans="1:7" x14ac:dyDescent="0.25">
      <c r="A30" s="12" t="s">
        <v>1715</v>
      </c>
      <c r="B30" s="30" t="s">
        <v>1716</v>
      </c>
      <c r="C30" s="30" t="s">
        <v>123</v>
      </c>
      <c r="D30" s="13">
        <v>5000000</v>
      </c>
      <c r="E30" s="14">
        <v>4947.24</v>
      </c>
      <c r="F30" s="15">
        <v>9.7999999999999997E-3</v>
      </c>
      <c r="G30" s="15">
        <v>6.83E-2</v>
      </c>
    </row>
    <row r="31" spans="1:7" x14ac:dyDescent="0.25">
      <c r="A31" s="12" t="s">
        <v>2694</v>
      </c>
      <c r="B31" s="30" t="s">
        <v>2695</v>
      </c>
      <c r="C31" s="30" t="s">
        <v>123</v>
      </c>
      <c r="D31" s="13">
        <v>5000000</v>
      </c>
      <c r="E31" s="14">
        <v>4934.28</v>
      </c>
      <c r="F31" s="15">
        <v>9.7000000000000003E-3</v>
      </c>
      <c r="G31" s="15">
        <v>6.9448999999999997E-2</v>
      </c>
    </row>
    <row r="32" spans="1:7" x14ac:dyDescent="0.25">
      <c r="A32" s="12" t="s">
        <v>2696</v>
      </c>
      <c r="B32" s="30" t="s">
        <v>2697</v>
      </c>
      <c r="C32" s="30" t="s">
        <v>123</v>
      </c>
      <c r="D32" s="13">
        <v>5000000</v>
      </c>
      <c r="E32" s="14">
        <v>4913.79</v>
      </c>
      <c r="F32" s="15">
        <v>9.7000000000000003E-3</v>
      </c>
      <c r="G32" s="15">
        <v>7.0371000000000003E-2</v>
      </c>
    </row>
    <row r="33" spans="1:7" x14ac:dyDescent="0.25">
      <c r="A33" s="12" t="s">
        <v>1701</v>
      </c>
      <c r="B33" s="30" t="s">
        <v>1702</v>
      </c>
      <c r="C33" s="30" t="s">
        <v>123</v>
      </c>
      <c r="D33" s="13">
        <v>2500000</v>
      </c>
      <c r="E33" s="14">
        <v>2487.06</v>
      </c>
      <c r="F33" s="15">
        <v>4.8999999999999998E-3</v>
      </c>
      <c r="G33" s="15">
        <v>6.7849999999999994E-2</v>
      </c>
    </row>
    <row r="34" spans="1:7" x14ac:dyDescent="0.25">
      <c r="A34" s="16" t="s">
        <v>124</v>
      </c>
      <c r="B34" s="31"/>
      <c r="C34" s="31"/>
      <c r="D34" s="17"/>
      <c r="E34" s="18">
        <v>101666.9</v>
      </c>
      <c r="F34" s="19">
        <v>0.2006</v>
      </c>
      <c r="G34" s="20"/>
    </row>
    <row r="35" spans="1:7" x14ac:dyDescent="0.25">
      <c r="A35" s="16" t="s">
        <v>125</v>
      </c>
      <c r="B35" s="30"/>
      <c r="C35" s="30"/>
      <c r="D35" s="13"/>
      <c r="E35" s="14"/>
      <c r="F35" s="15"/>
      <c r="G35" s="15"/>
    </row>
    <row r="36" spans="1:7" x14ac:dyDescent="0.25">
      <c r="A36" s="12" t="s">
        <v>2698</v>
      </c>
      <c r="B36" s="30" t="s">
        <v>2699</v>
      </c>
      <c r="C36" s="30" t="s">
        <v>133</v>
      </c>
      <c r="D36" s="13">
        <v>32500000</v>
      </c>
      <c r="E36" s="14">
        <v>32187.61</v>
      </c>
      <c r="F36" s="15">
        <v>6.3500000000000001E-2</v>
      </c>
      <c r="G36" s="15">
        <v>7.3801000000000005E-2</v>
      </c>
    </row>
    <row r="37" spans="1:7" x14ac:dyDescent="0.25">
      <c r="A37" s="12" t="s">
        <v>2700</v>
      </c>
      <c r="B37" s="30" t="s">
        <v>2701</v>
      </c>
      <c r="C37" s="30" t="s">
        <v>128</v>
      </c>
      <c r="D37" s="13">
        <v>22500000</v>
      </c>
      <c r="E37" s="14">
        <v>22351.37</v>
      </c>
      <c r="F37" s="15">
        <v>4.41E-2</v>
      </c>
      <c r="G37" s="15">
        <v>7.3552000000000006E-2</v>
      </c>
    </row>
    <row r="38" spans="1:7" x14ac:dyDescent="0.25">
      <c r="A38" s="12" t="s">
        <v>2702</v>
      </c>
      <c r="B38" s="30" t="s">
        <v>2703</v>
      </c>
      <c r="C38" s="30" t="s">
        <v>2704</v>
      </c>
      <c r="D38" s="13">
        <v>15000000</v>
      </c>
      <c r="E38" s="14">
        <v>14937</v>
      </c>
      <c r="F38" s="15">
        <v>2.9499999999999998E-2</v>
      </c>
      <c r="G38" s="15">
        <v>7.3307999999999998E-2</v>
      </c>
    </row>
    <row r="39" spans="1:7" x14ac:dyDescent="0.25">
      <c r="A39" s="12" t="s">
        <v>2705</v>
      </c>
      <c r="B39" s="30" t="s">
        <v>2706</v>
      </c>
      <c r="C39" s="30" t="s">
        <v>2704</v>
      </c>
      <c r="D39" s="13">
        <v>15000000</v>
      </c>
      <c r="E39" s="14">
        <v>14895.35</v>
      </c>
      <c r="F39" s="15">
        <v>2.9399999999999999E-2</v>
      </c>
      <c r="G39" s="15">
        <v>7.3271000000000003E-2</v>
      </c>
    </row>
    <row r="40" spans="1:7" x14ac:dyDescent="0.25">
      <c r="A40" s="12" t="s">
        <v>2707</v>
      </c>
      <c r="B40" s="30" t="s">
        <v>2708</v>
      </c>
      <c r="C40" s="30" t="s">
        <v>128</v>
      </c>
      <c r="D40" s="13">
        <v>15000000</v>
      </c>
      <c r="E40" s="14">
        <v>14800.91</v>
      </c>
      <c r="F40" s="15">
        <v>2.92E-2</v>
      </c>
      <c r="G40" s="15">
        <v>7.7937000000000006E-2</v>
      </c>
    </row>
    <row r="41" spans="1:7" x14ac:dyDescent="0.25">
      <c r="A41" s="12" t="s">
        <v>2709</v>
      </c>
      <c r="B41" s="30" t="s">
        <v>2710</v>
      </c>
      <c r="C41" s="30" t="s">
        <v>133</v>
      </c>
      <c r="D41" s="13">
        <v>10000000</v>
      </c>
      <c r="E41" s="14">
        <v>9970.1299999999992</v>
      </c>
      <c r="F41" s="15">
        <v>1.9699999999999999E-2</v>
      </c>
      <c r="G41" s="15">
        <v>7.2900999999999994E-2</v>
      </c>
    </row>
    <row r="42" spans="1:7" x14ac:dyDescent="0.25">
      <c r="A42" s="12" t="s">
        <v>2711</v>
      </c>
      <c r="B42" s="30" t="s">
        <v>2712</v>
      </c>
      <c r="C42" s="30" t="s">
        <v>1729</v>
      </c>
      <c r="D42" s="13">
        <v>10000000</v>
      </c>
      <c r="E42" s="14">
        <v>9930.09</v>
      </c>
      <c r="F42" s="15">
        <v>1.9599999999999999E-2</v>
      </c>
      <c r="G42" s="15">
        <v>7.3425000000000004E-2</v>
      </c>
    </row>
    <row r="43" spans="1:7" x14ac:dyDescent="0.25">
      <c r="A43" s="12" t="s">
        <v>2713</v>
      </c>
      <c r="B43" s="30" t="s">
        <v>2714</v>
      </c>
      <c r="C43" s="30" t="s">
        <v>128</v>
      </c>
      <c r="D43" s="13">
        <v>10000000</v>
      </c>
      <c r="E43" s="14">
        <v>9921.7900000000009</v>
      </c>
      <c r="F43" s="15">
        <v>1.9599999999999999E-2</v>
      </c>
      <c r="G43" s="15">
        <v>7.3774000000000006E-2</v>
      </c>
    </row>
    <row r="44" spans="1:7" x14ac:dyDescent="0.25">
      <c r="A44" s="12" t="s">
        <v>2715</v>
      </c>
      <c r="B44" s="30" t="s">
        <v>2716</v>
      </c>
      <c r="C44" s="30" t="s">
        <v>133</v>
      </c>
      <c r="D44" s="13">
        <v>10000000</v>
      </c>
      <c r="E44" s="14">
        <v>9904.01</v>
      </c>
      <c r="F44" s="15">
        <v>1.95E-2</v>
      </c>
      <c r="G44" s="15">
        <v>7.3700000000000002E-2</v>
      </c>
    </row>
    <row r="45" spans="1:7" x14ac:dyDescent="0.25">
      <c r="A45" s="12" t="s">
        <v>2717</v>
      </c>
      <c r="B45" s="30" t="s">
        <v>2718</v>
      </c>
      <c r="C45" s="30" t="s">
        <v>128</v>
      </c>
      <c r="D45" s="13">
        <v>7500000</v>
      </c>
      <c r="E45" s="14">
        <v>7447.31</v>
      </c>
      <c r="F45" s="15">
        <v>1.47E-2</v>
      </c>
      <c r="G45" s="15">
        <v>7.3778999999999997E-2</v>
      </c>
    </row>
    <row r="46" spans="1:7" x14ac:dyDescent="0.25">
      <c r="A46" s="12" t="s">
        <v>2719</v>
      </c>
      <c r="B46" s="30" t="s">
        <v>2720</v>
      </c>
      <c r="C46" s="30" t="s">
        <v>133</v>
      </c>
      <c r="D46" s="13">
        <v>7500000</v>
      </c>
      <c r="E46" s="14">
        <v>7440.08</v>
      </c>
      <c r="F46" s="15">
        <v>1.47E-2</v>
      </c>
      <c r="G46" s="15">
        <v>7.3496000000000006E-2</v>
      </c>
    </row>
    <row r="47" spans="1:7" x14ac:dyDescent="0.25">
      <c r="A47" s="12" t="s">
        <v>2721</v>
      </c>
      <c r="B47" s="30" t="s">
        <v>2722</v>
      </c>
      <c r="C47" s="30" t="s">
        <v>128</v>
      </c>
      <c r="D47" s="13">
        <v>7500000</v>
      </c>
      <c r="E47" s="14">
        <v>7403.25</v>
      </c>
      <c r="F47" s="15">
        <v>1.46E-2</v>
      </c>
      <c r="G47" s="15">
        <v>7.8197000000000003E-2</v>
      </c>
    </row>
    <row r="48" spans="1:7" x14ac:dyDescent="0.25">
      <c r="A48" s="12" t="s">
        <v>2723</v>
      </c>
      <c r="B48" s="30" t="s">
        <v>2724</v>
      </c>
      <c r="C48" s="30" t="s">
        <v>128</v>
      </c>
      <c r="D48" s="13">
        <v>5000000</v>
      </c>
      <c r="E48" s="14">
        <v>4984.99</v>
      </c>
      <c r="F48" s="15">
        <v>9.7999999999999997E-3</v>
      </c>
      <c r="G48" s="15">
        <v>7.3292999999999997E-2</v>
      </c>
    </row>
    <row r="49" spans="1:7" x14ac:dyDescent="0.25">
      <c r="A49" s="12" t="s">
        <v>2725</v>
      </c>
      <c r="B49" s="30" t="s">
        <v>2726</v>
      </c>
      <c r="C49" s="30" t="s">
        <v>1729</v>
      </c>
      <c r="D49" s="13">
        <v>5000000</v>
      </c>
      <c r="E49" s="14">
        <v>4981.1099999999997</v>
      </c>
      <c r="F49" s="15">
        <v>9.7999999999999997E-3</v>
      </c>
      <c r="G49" s="15">
        <v>7.2872000000000006E-2</v>
      </c>
    </row>
    <row r="50" spans="1:7" x14ac:dyDescent="0.25">
      <c r="A50" s="12" t="s">
        <v>2727</v>
      </c>
      <c r="B50" s="30" t="s">
        <v>2728</v>
      </c>
      <c r="C50" s="30" t="s">
        <v>128</v>
      </c>
      <c r="D50" s="13">
        <v>5000000</v>
      </c>
      <c r="E50" s="14">
        <v>4966.88</v>
      </c>
      <c r="F50" s="15">
        <v>9.7999999999999997E-3</v>
      </c>
      <c r="G50" s="15">
        <v>7.3771000000000003E-2</v>
      </c>
    </row>
    <row r="51" spans="1:7" x14ac:dyDescent="0.25">
      <c r="A51" s="12" t="s">
        <v>2729</v>
      </c>
      <c r="B51" s="30" t="s">
        <v>2730</v>
      </c>
      <c r="C51" s="30" t="s">
        <v>128</v>
      </c>
      <c r="D51" s="13">
        <v>5000000</v>
      </c>
      <c r="E51" s="14">
        <v>4964.9799999999996</v>
      </c>
      <c r="F51" s="15">
        <v>9.7999999999999997E-3</v>
      </c>
      <c r="G51" s="15">
        <v>7.3556999999999997E-2</v>
      </c>
    </row>
    <row r="52" spans="1:7" x14ac:dyDescent="0.25">
      <c r="A52" s="12" t="s">
        <v>2731</v>
      </c>
      <c r="B52" s="30" t="s">
        <v>2732</v>
      </c>
      <c r="C52" s="30" t="s">
        <v>128</v>
      </c>
      <c r="D52" s="13">
        <v>5000000</v>
      </c>
      <c r="E52" s="14">
        <v>4951.8999999999996</v>
      </c>
      <c r="F52" s="15">
        <v>9.7999999999999997E-3</v>
      </c>
      <c r="G52" s="15">
        <v>7.3873999999999995E-2</v>
      </c>
    </row>
    <row r="53" spans="1:7" x14ac:dyDescent="0.25">
      <c r="A53" s="12" t="s">
        <v>2733</v>
      </c>
      <c r="B53" s="30" t="s">
        <v>2734</v>
      </c>
      <c r="C53" s="30" t="s">
        <v>133</v>
      </c>
      <c r="D53" s="13">
        <v>2500000</v>
      </c>
      <c r="E53" s="14">
        <v>2493.5</v>
      </c>
      <c r="F53" s="15">
        <v>4.8999999999999998E-3</v>
      </c>
      <c r="G53" s="15">
        <v>7.3162000000000005E-2</v>
      </c>
    </row>
    <row r="54" spans="1:7" x14ac:dyDescent="0.25">
      <c r="A54" s="12" t="s">
        <v>2735</v>
      </c>
      <c r="B54" s="30" t="s">
        <v>2736</v>
      </c>
      <c r="C54" s="30" t="s">
        <v>133</v>
      </c>
      <c r="D54" s="13">
        <v>2500000</v>
      </c>
      <c r="E54" s="14">
        <v>2490.5100000000002</v>
      </c>
      <c r="F54" s="15">
        <v>4.8999999999999998E-3</v>
      </c>
      <c r="G54" s="15">
        <v>7.3219999999999993E-2</v>
      </c>
    </row>
    <row r="55" spans="1:7" x14ac:dyDescent="0.25">
      <c r="A55" s="12" t="s">
        <v>2737</v>
      </c>
      <c r="B55" s="30" t="s">
        <v>2738</v>
      </c>
      <c r="C55" s="30" t="s">
        <v>2704</v>
      </c>
      <c r="D55" s="13">
        <v>2500000</v>
      </c>
      <c r="E55" s="14">
        <v>2483.56</v>
      </c>
      <c r="F55" s="15">
        <v>4.8999999999999998E-3</v>
      </c>
      <c r="G55" s="15">
        <v>7.3237999999999998E-2</v>
      </c>
    </row>
    <row r="56" spans="1:7" x14ac:dyDescent="0.25">
      <c r="A56" s="16" t="s">
        <v>124</v>
      </c>
      <c r="B56" s="31"/>
      <c r="C56" s="31"/>
      <c r="D56" s="17"/>
      <c r="E56" s="18">
        <v>193506.33</v>
      </c>
      <c r="F56" s="19">
        <v>0.38179999999999997</v>
      </c>
      <c r="G56" s="20"/>
    </row>
    <row r="57" spans="1:7" x14ac:dyDescent="0.25">
      <c r="A57" s="12"/>
      <c r="B57" s="30"/>
      <c r="C57" s="30"/>
      <c r="D57" s="13"/>
      <c r="E57" s="14"/>
      <c r="F57" s="15"/>
      <c r="G57" s="15"/>
    </row>
    <row r="58" spans="1:7" x14ac:dyDescent="0.25">
      <c r="A58" s="16" t="s">
        <v>150</v>
      </c>
      <c r="B58" s="30"/>
      <c r="C58" s="30"/>
      <c r="D58" s="13"/>
      <c r="E58" s="14"/>
      <c r="F58" s="15"/>
      <c r="G58" s="15"/>
    </row>
    <row r="59" spans="1:7" x14ac:dyDescent="0.25">
      <c r="A59" s="12" t="s">
        <v>2739</v>
      </c>
      <c r="B59" s="30" t="s">
        <v>2740</v>
      </c>
      <c r="C59" s="30" t="s">
        <v>128</v>
      </c>
      <c r="D59" s="13">
        <v>20000000</v>
      </c>
      <c r="E59" s="14">
        <v>19870.82</v>
      </c>
      <c r="F59" s="15">
        <v>3.9199999999999999E-2</v>
      </c>
      <c r="G59" s="15">
        <v>8.4751999999999994E-2</v>
      </c>
    </row>
    <row r="60" spans="1:7" x14ac:dyDescent="0.25">
      <c r="A60" s="12" t="s">
        <v>2741</v>
      </c>
      <c r="B60" s="30" t="s">
        <v>2742</v>
      </c>
      <c r="C60" s="30" t="s">
        <v>128</v>
      </c>
      <c r="D60" s="13">
        <v>20000000</v>
      </c>
      <c r="E60" s="14">
        <v>19831.599999999999</v>
      </c>
      <c r="F60" s="15">
        <v>3.9100000000000003E-2</v>
      </c>
      <c r="G60" s="15">
        <v>7.3800000000000004E-2</v>
      </c>
    </row>
    <row r="61" spans="1:7" x14ac:dyDescent="0.25">
      <c r="A61" s="12" t="s">
        <v>2743</v>
      </c>
      <c r="B61" s="30" t="s">
        <v>2744</v>
      </c>
      <c r="C61" s="30" t="s">
        <v>128</v>
      </c>
      <c r="D61" s="13">
        <v>20000000</v>
      </c>
      <c r="E61" s="14">
        <v>19680.02</v>
      </c>
      <c r="F61" s="15">
        <v>3.8800000000000001E-2</v>
      </c>
      <c r="G61" s="15">
        <v>8.0199999999999994E-2</v>
      </c>
    </row>
    <row r="62" spans="1:7" x14ac:dyDescent="0.25">
      <c r="A62" s="12" t="s">
        <v>2745</v>
      </c>
      <c r="B62" s="30" t="s">
        <v>2746</v>
      </c>
      <c r="C62" s="30" t="s">
        <v>128</v>
      </c>
      <c r="D62" s="13">
        <v>15000000</v>
      </c>
      <c r="E62" s="14">
        <v>14912.33</v>
      </c>
      <c r="F62" s="15">
        <v>2.9399999999999999E-2</v>
      </c>
      <c r="G62" s="15">
        <v>7.3998999999999995E-2</v>
      </c>
    </row>
    <row r="63" spans="1:7" x14ac:dyDescent="0.25">
      <c r="A63" s="12" t="s">
        <v>2747</v>
      </c>
      <c r="B63" s="30" t="s">
        <v>2748</v>
      </c>
      <c r="C63" s="30" t="s">
        <v>128</v>
      </c>
      <c r="D63" s="13">
        <v>12500000</v>
      </c>
      <c r="E63" s="14">
        <v>12384.38</v>
      </c>
      <c r="F63" s="15">
        <v>2.4400000000000002E-2</v>
      </c>
      <c r="G63" s="15">
        <v>7.9251000000000002E-2</v>
      </c>
    </row>
    <row r="64" spans="1:7" x14ac:dyDescent="0.25">
      <c r="A64" s="12" t="s">
        <v>2749</v>
      </c>
      <c r="B64" s="30" t="s">
        <v>2750</v>
      </c>
      <c r="C64" s="30" t="s">
        <v>128</v>
      </c>
      <c r="D64" s="13">
        <v>10000000</v>
      </c>
      <c r="E64" s="14">
        <v>9907.2900000000009</v>
      </c>
      <c r="F64" s="15">
        <v>1.95E-2</v>
      </c>
      <c r="G64" s="15">
        <v>7.4251999999999999E-2</v>
      </c>
    </row>
    <row r="65" spans="1:7" x14ac:dyDescent="0.25">
      <c r="A65" s="12" t="s">
        <v>2751</v>
      </c>
      <c r="B65" s="30" t="s">
        <v>2752</v>
      </c>
      <c r="C65" s="30" t="s">
        <v>128</v>
      </c>
      <c r="D65" s="13">
        <v>10000000</v>
      </c>
      <c r="E65" s="14">
        <v>9899.65</v>
      </c>
      <c r="F65" s="15">
        <v>1.95E-2</v>
      </c>
      <c r="G65" s="15">
        <v>7.3997999999999994E-2</v>
      </c>
    </row>
    <row r="66" spans="1:7" x14ac:dyDescent="0.25">
      <c r="A66" s="12" t="s">
        <v>2753</v>
      </c>
      <c r="B66" s="30" t="s">
        <v>2754</v>
      </c>
      <c r="C66" s="30" t="s">
        <v>128</v>
      </c>
      <c r="D66" s="13">
        <v>10000000</v>
      </c>
      <c r="E66" s="14">
        <v>9888.92</v>
      </c>
      <c r="F66" s="15">
        <v>1.95E-2</v>
      </c>
      <c r="G66" s="15">
        <v>8.1999000000000002E-2</v>
      </c>
    </row>
    <row r="67" spans="1:7" x14ac:dyDescent="0.25">
      <c r="A67" s="12" t="s">
        <v>2755</v>
      </c>
      <c r="B67" s="30" t="s">
        <v>2756</v>
      </c>
      <c r="C67" s="30" t="s">
        <v>128</v>
      </c>
      <c r="D67" s="13">
        <v>10000000</v>
      </c>
      <c r="E67" s="14">
        <v>9884.4699999999993</v>
      </c>
      <c r="F67" s="15">
        <v>1.95E-2</v>
      </c>
      <c r="G67" s="15">
        <v>7.9002000000000003E-2</v>
      </c>
    </row>
    <row r="68" spans="1:7" x14ac:dyDescent="0.25">
      <c r="A68" s="12" t="s">
        <v>2757</v>
      </c>
      <c r="B68" s="30" t="s">
        <v>2758</v>
      </c>
      <c r="C68" s="30" t="s">
        <v>128</v>
      </c>
      <c r="D68" s="13">
        <v>7500000</v>
      </c>
      <c r="E68" s="14">
        <v>7480.42</v>
      </c>
      <c r="F68" s="15">
        <v>1.4800000000000001E-2</v>
      </c>
      <c r="G68" s="15">
        <v>7.3500999999999997E-2</v>
      </c>
    </row>
    <row r="69" spans="1:7" x14ac:dyDescent="0.25">
      <c r="A69" s="12" t="s">
        <v>2759</v>
      </c>
      <c r="B69" s="30" t="s">
        <v>2760</v>
      </c>
      <c r="C69" s="30" t="s">
        <v>128</v>
      </c>
      <c r="D69" s="13">
        <v>7500000</v>
      </c>
      <c r="E69" s="14">
        <v>7448.25</v>
      </c>
      <c r="F69" s="15">
        <v>1.47E-2</v>
      </c>
      <c r="G69" s="15">
        <v>7.9250000000000001E-2</v>
      </c>
    </row>
    <row r="70" spans="1:7" x14ac:dyDescent="0.25">
      <c r="A70" s="12" t="s">
        <v>2761</v>
      </c>
      <c r="B70" s="30" t="s">
        <v>2762</v>
      </c>
      <c r="C70" s="30" t="s">
        <v>128</v>
      </c>
      <c r="D70" s="13">
        <v>7500000</v>
      </c>
      <c r="E70" s="14">
        <v>7429.11</v>
      </c>
      <c r="F70" s="15">
        <v>1.47E-2</v>
      </c>
      <c r="G70" s="15">
        <v>8.0998000000000001E-2</v>
      </c>
    </row>
    <row r="71" spans="1:7" x14ac:dyDescent="0.25">
      <c r="A71" s="12" t="s">
        <v>2763</v>
      </c>
      <c r="B71" s="30" t="s">
        <v>2764</v>
      </c>
      <c r="C71" s="30" t="s">
        <v>128</v>
      </c>
      <c r="D71" s="13">
        <v>7500000</v>
      </c>
      <c r="E71" s="14">
        <v>7388.27</v>
      </c>
      <c r="F71" s="15">
        <v>1.46E-2</v>
      </c>
      <c r="G71" s="15">
        <v>0.08</v>
      </c>
    </row>
    <row r="72" spans="1:7" x14ac:dyDescent="0.25">
      <c r="A72" s="12" t="s">
        <v>2765</v>
      </c>
      <c r="B72" s="30" t="s">
        <v>2766</v>
      </c>
      <c r="C72" s="30" t="s">
        <v>128</v>
      </c>
      <c r="D72" s="13">
        <v>7500000</v>
      </c>
      <c r="E72" s="14">
        <v>7357.46</v>
      </c>
      <c r="F72" s="15">
        <v>1.4500000000000001E-2</v>
      </c>
      <c r="G72" s="15">
        <v>8.7299000000000002E-2</v>
      </c>
    </row>
    <row r="73" spans="1:7" x14ac:dyDescent="0.25">
      <c r="A73" s="12" t="s">
        <v>2767</v>
      </c>
      <c r="B73" s="30" t="s">
        <v>2768</v>
      </c>
      <c r="C73" s="30" t="s">
        <v>128</v>
      </c>
      <c r="D73" s="13">
        <v>5000000</v>
      </c>
      <c r="E73" s="14">
        <v>4980.24</v>
      </c>
      <c r="F73" s="15">
        <v>9.7999999999999997E-3</v>
      </c>
      <c r="G73" s="15">
        <v>7.6249999999999998E-2</v>
      </c>
    </row>
    <row r="74" spans="1:7" x14ac:dyDescent="0.25">
      <c r="A74" s="12" t="s">
        <v>2769</v>
      </c>
      <c r="B74" s="30" t="s">
        <v>2770</v>
      </c>
      <c r="C74" s="30" t="s">
        <v>128</v>
      </c>
      <c r="D74" s="13">
        <v>5000000</v>
      </c>
      <c r="E74" s="14">
        <v>4979.8500000000004</v>
      </c>
      <c r="F74" s="15">
        <v>9.7999999999999997E-3</v>
      </c>
      <c r="G74" s="15">
        <v>7.7751000000000001E-2</v>
      </c>
    </row>
    <row r="75" spans="1:7" x14ac:dyDescent="0.25">
      <c r="A75" s="12" t="s">
        <v>2771</v>
      </c>
      <c r="B75" s="30" t="s">
        <v>2772</v>
      </c>
      <c r="C75" s="30" t="s">
        <v>128</v>
      </c>
      <c r="D75" s="13">
        <v>5000000</v>
      </c>
      <c r="E75" s="14">
        <v>4977.83</v>
      </c>
      <c r="F75" s="15">
        <v>9.7999999999999997E-3</v>
      </c>
      <c r="G75" s="15">
        <v>7.3899999999999993E-2</v>
      </c>
    </row>
    <row r="76" spans="1:7" x14ac:dyDescent="0.25">
      <c r="A76" s="12" t="s">
        <v>2773</v>
      </c>
      <c r="B76" s="30" t="s">
        <v>2774</v>
      </c>
      <c r="C76" s="30" t="s">
        <v>128</v>
      </c>
      <c r="D76" s="13">
        <v>5000000</v>
      </c>
      <c r="E76" s="14">
        <v>4977.46</v>
      </c>
      <c r="F76" s="15">
        <v>9.7999999999999997E-3</v>
      </c>
      <c r="G76" s="15">
        <v>7.5147000000000005E-2</v>
      </c>
    </row>
    <row r="77" spans="1:7" x14ac:dyDescent="0.25">
      <c r="A77" s="12" t="s">
        <v>2775</v>
      </c>
      <c r="B77" s="30" t="s">
        <v>2776</v>
      </c>
      <c r="C77" s="30" t="s">
        <v>128</v>
      </c>
      <c r="D77" s="13">
        <v>5000000</v>
      </c>
      <c r="E77" s="14">
        <v>4972.8900000000003</v>
      </c>
      <c r="F77" s="15">
        <v>9.7999999999999997E-3</v>
      </c>
      <c r="G77" s="15">
        <v>7.3704000000000006E-2</v>
      </c>
    </row>
    <row r="78" spans="1:7" x14ac:dyDescent="0.25">
      <c r="A78" s="12" t="s">
        <v>2777</v>
      </c>
      <c r="B78" s="30" t="s">
        <v>2778</v>
      </c>
      <c r="C78" s="30" t="s">
        <v>128</v>
      </c>
      <c r="D78" s="13">
        <v>5000000</v>
      </c>
      <c r="E78" s="14">
        <v>4952.16</v>
      </c>
      <c r="F78" s="15">
        <v>9.7999999999999997E-3</v>
      </c>
      <c r="G78" s="15">
        <v>8.2001000000000004E-2</v>
      </c>
    </row>
    <row r="79" spans="1:7" x14ac:dyDescent="0.25">
      <c r="A79" s="12" t="s">
        <v>2779</v>
      </c>
      <c r="B79" s="30" t="s">
        <v>2780</v>
      </c>
      <c r="C79" s="30" t="s">
        <v>128</v>
      </c>
      <c r="D79" s="13">
        <v>5000000</v>
      </c>
      <c r="E79" s="14">
        <v>4946.66</v>
      </c>
      <c r="F79" s="15">
        <v>9.7999999999999997E-3</v>
      </c>
      <c r="G79" s="15">
        <v>8.2003999999999994E-2</v>
      </c>
    </row>
    <row r="80" spans="1:7" x14ac:dyDescent="0.25">
      <c r="A80" s="12" t="s">
        <v>2781</v>
      </c>
      <c r="B80" s="30" t="s">
        <v>2782</v>
      </c>
      <c r="C80" s="30" t="s">
        <v>133</v>
      </c>
      <c r="D80" s="13">
        <v>2500000</v>
      </c>
      <c r="E80" s="14">
        <v>2490.25</v>
      </c>
      <c r="F80" s="15">
        <v>4.8999999999999998E-3</v>
      </c>
      <c r="G80" s="15">
        <v>7.5253E-2</v>
      </c>
    </row>
    <row r="81" spans="1:7" x14ac:dyDescent="0.25">
      <c r="A81" s="16" t="s">
        <v>124</v>
      </c>
      <c r="B81" s="31"/>
      <c r="C81" s="31"/>
      <c r="D81" s="17"/>
      <c r="E81" s="18">
        <v>200640.33</v>
      </c>
      <c r="F81" s="19">
        <v>0.3957</v>
      </c>
      <c r="G81" s="20"/>
    </row>
    <row r="82" spans="1:7" x14ac:dyDescent="0.25">
      <c r="A82" s="12"/>
      <c r="B82" s="30"/>
      <c r="C82" s="30"/>
      <c r="D82" s="13"/>
      <c r="E82" s="14"/>
      <c r="F82" s="15"/>
      <c r="G82" s="15"/>
    </row>
    <row r="83" spans="1:7" x14ac:dyDescent="0.25">
      <c r="A83" s="21" t="s">
        <v>157</v>
      </c>
      <c r="B83" s="32"/>
      <c r="C83" s="32"/>
      <c r="D83" s="22"/>
      <c r="E83" s="18">
        <v>495813.56</v>
      </c>
      <c r="F83" s="19">
        <v>0.97809999999999997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12"/>
      <c r="B85" s="30"/>
      <c r="C85" s="30"/>
      <c r="D85" s="13"/>
      <c r="E85" s="14"/>
      <c r="F85" s="15"/>
      <c r="G85" s="15"/>
    </row>
    <row r="86" spans="1:7" x14ac:dyDescent="0.25">
      <c r="A86" s="16" t="s">
        <v>158</v>
      </c>
      <c r="B86" s="30"/>
      <c r="C86" s="30"/>
      <c r="D86" s="13"/>
      <c r="E86" s="14"/>
      <c r="F86" s="15"/>
      <c r="G86" s="15"/>
    </row>
    <row r="87" spans="1:7" x14ac:dyDescent="0.25">
      <c r="A87" s="12" t="s">
        <v>159</v>
      </c>
      <c r="B87" s="30" t="s">
        <v>160</v>
      </c>
      <c r="C87" s="30"/>
      <c r="D87" s="13">
        <v>13229.966</v>
      </c>
      <c r="E87" s="14">
        <v>1338.81</v>
      </c>
      <c r="F87" s="15">
        <v>2.5999999999999999E-3</v>
      </c>
      <c r="G87" s="15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21" t="s">
        <v>157</v>
      </c>
      <c r="B89" s="32"/>
      <c r="C89" s="32"/>
      <c r="D89" s="22"/>
      <c r="E89" s="18">
        <v>1338.81</v>
      </c>
      <c r="F89" s="19">
        <v>2.5999999999999999E-3</v>
      </c>
      <c r="G89" s="20"/>
    </row>
    <row r="90" spans="1:7" x14ac:dyDescent="0.25">
      <c r="A90" s="12"/>
      <c r="B90" s="30"/>
      <c r="C90" s="30"/>
      <c r="D90" s="13"/>
      <c r="E90" s="14"/>
      <c r="F90" s="15"/>
      <c r="G90" s="15"/>
    </row>
    <row r="91" spans="1:7" x14ac:dyDescent="0.25">
      <c r="A91" s="16" t="s">
        <v>161</v>
      </c>
      <c r="B91" s="30"/>
      <c r="C91" s="30"/>
      <c r="D91" s="13"/>
      <c r="E91" s="14"/>
      <c r="F91" s="15"/>
      <c r="G91" s="15"/>
    </row>
    <row r="92" spans="1:7" x14ac:dyDescent="0.25">
      <c r="A92" s="12" t="s">
        <v>162</v>
      </c>
      <c r="B92" s="30"/>
      <c r="C92" s="30"/>
      <c r="D92" s="13"/>
      <c r="E92" s="14">
        <v>9218.31</v>
      </c>
      <c r="F92" s="15">
        <v>1.8200000000000001E-2</v>
      </c>
      <c r="G92" s="15">
        <v>6.6865999999999995E-2</v>
      </c>
    </row>
    <row r="93" spans="1:7" x14ac:dyDescent="0.25">
      <c r="A93" s="16" t="s">
        <v>124</v>
      </c>
      <c r="B93" s="31"/>
      <c r="C93" s="31"/>
      <c r="D93" s="17"/>
      <c r="E93" s="18">
        <v>9218.31</v>
      </c>
      <c r="F93" s="19">
        <v>1.8200000000000001E-2</v>
      </c>
      <c r="G93" s="20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21" t="s">
        <v>157</v>
      </c>
      <c r="B95" s="32"/>
      <c r="C95" s="32"/>
      <c r="D95" s="22"/>
      <c r="E95" s="18">
        <v>9218.31</v>
      </c>
      <c r="F95" s="19">
        <v>1.8200000000000001E-2</v>
      </c>
      <c r="G95" s="20"/>
    </row>
    <row r="96" spans="1:7" x14ac:dyDescent="0.25">
      <c r="A96" s="12" t="s">
        <v>163</v>
      </c>
      <c r="B96" s="30"/>
      <c r="C96" s="30"/>
      <c r="D96" s="13"/>
      <c r="E96" s="14">
        <v>359.95923590000001</v>
      </c>
      <c r="F96" s="15">
        <v>7.1000000000000002E-4</v>
      </c>
      <c r="G96" s="15"/>
    </row>
    <row r="97" spans="1:7" x14ac:dyDescent="0.25">
      <c r="A97" s="12" t="s">
        <v>164</v>
      </c>
      <c r="B97" s="30"/>
      <c r="C97" s="30"/>
      <c r="D97" s="13"/>
      <c r="E97" s="23">
        <v>-4924.1092359000004</v>
      </c>
      <c r="F97" s="24">
        <v>-9.5099999999999994E-3</v>
      </c>
      <c r="G97" s="15">
        <v>6.6865999999999995E-2</v>
      </c>
    </row>
    <row r="98" spans="1:7" x14ac:dyDescent="0.25">
      <c r="A98" s="25" t="s">
        <v>165</v>
      </c>
      <c r="B98" s="33"/>
      <c r="C98" s="33"/>
      <c r="D98" s="26"/>
      <c r="E98" s="27">
        <v>506806.5</v>
      </c>
      <c r="F98" s="28">
        <v>1</v>
      </c>
      <c r="G98" s="28"/>
    </row>
    <row r="100" spans="1:7" x14ac:dyDescent="0.25">
      <c r="A100" s="1" t="s">
        <v>166</v>
      </c>
    </row>
    <row r="101" spans="1:7" x14ac:dyDescent="0.25">
      <c r="A101" s="1" t="s">
        <v>167</v>
      </c>
    </row>
    <row r="103" spans="1:7" x14ac:dyDescent="0.25">
      <c r="A103" s="1" t="s">
        <v>168</v>
      </c>
    </row>
    <row r="104" spans="1:7" x14ac:dyDescent="0.25">
      <c r="A104" s="47" t="s">
        <v>169</v>
      </c>
      <c r="B104" s="34" t="s">
        <v>118</v>
      </c>
    </row>
    <row r="105" spans="1:7" x14ac:dyDescent="0.25">
      <c r="A105" t="s">
        <v>170</v>
      </c>
    </row>
    <row r="106" spans="1:7" x14ac:dyDescent="0.25">
      <c r="A106" t="s">
        <v>295</v>
      </c>
      <c r="B106" t="s">
        <v>172</v>
      </c>
      <c r="C106" t="s">
        <v>172</v>
      </c>
    </row>
    <row r="107" spans="1:7" x14ac:dyDescent="0.25">
      <c r="B107" s="48">
        <v>45291</v>
      </c>
      <c r="C107" s="48">
        <v>45322</v>
      </c>
    </row>
    <row r="108" spans="1:7" x14ac:dyDescent="0.25">
      <c r="A108" t="s">
        <v>173</v>
      </c>
      <c r="B108">
        <v>3060.3188</v>
      </c>
      <c r="C108">
        <v>3079.0745000000002</v>
      </c>
      <c r="E108" s="2"/>
    </row>
    <row r="109" spans="1:7" x14ac:dyDescent="0.25">
      <c r="A109" t="s">
        <v>174</v>
      </c>
      <c r="B109">
        <v>1780.4513999999999</v>
      </c>
      <c r="C109">
        <v>1791.3633</v>
      </c>
      <c r="E109" s="2"/>
    </row>
    <row r="110" spans="1:7" x14ac:dyDescent="0.25">
      <c r="A110" t="s">
        <v>1140</v>
      </c>
      <c r="B110">
        <v>1046.2940000000001</v>
      </c>
      <c r="C110">
        <v>1052.7064</v>
      </c>
      <c r="E110" s="2"/>
    </row>
    <row r="111" spans="1:7" x14ac:dyDescent="0.25">
      <c r="A111" t="s">
        <v>646</v>
      </c>
      <c r="B111">
        <v>2418.7091999999998</v>
      </c>
      <c r="C111">
        <v>2433.5327000000002</v>
      </c>
      <c r="E111" s="2"/>
    </row>
    <row r="112" spans="1:7" x14ac:dyDescent="0.25">
      <c r="A112" t="s">
        <v>176</v>
      </c>
      <c r="B112">
        <v>3060.3395</v>
      </c>
      <c r="C112">
        <v>3079.0952000000002</v>
      </c>
      <c r="E112" s="2"/>
    </row>
    <row r="113" spans="1:5" x14ac:dyDescent="0.25">
      <c r="A113" t="s">
        <v>177</v>
      </c>
      <c r="B113">
        <v>3060.3436999999999</v>
      </c>
      <c r="C113">
        <v>3079.0994000000001</v>
      </c>
      <c r="E113" s="2"/>
    </row>
    <row r="114" spans="1:5" x14ac:dyDescent="0.25">
      <c r="A114" t="s">
        <v>647</v>
      </c>
      <c r="B114">
        <v>1005.6369</v>
      </c>
      <c r="C114">
        <v>1005.4690000000001</v>
      </c>
      <c r="E114" s="2"/>
    </row>
    <row r="115" spans="1:5" x14ac:dyDescent="0.25">
      <c r="A115" t="s">
        <v>648</v>
      </c>
      <c r="B115">
        <v>2175.3872000000001</v>
      </c>
      <c r="C115">
        <v>2173.2892000000002</v>
      </c>
      <c r="E115" s="2"/>
    </row>
    <row r="116" spans="1:5" x14ac:dyDescent="0.25">
      <c r="A116" t="s">
        <v>2783</v>
      </c>
      <c r="B116">
        <v>2079.5156000000002</v>
      </c>
      <c r="C116">
        <v>2091.8265000000001</v>
      </c>
      <c r="E116" s="2"/>
    </row>
    <row r="117" spans="1:5" x14ac:dyDescent="0.25">
      <c r="A117" t="s">
        <v>185</v>
      </c>
      <c r="B117">
        <v>1750.5415</v>
      </c>
      <c r="C117">
        <v>1760.9158</v>
      </c>
      <c r="E117" s="2"/>
    </row>
    <row r="118" spans="1:5" x14ac:dyDescent="0.25">
      <c r="A118" t="s">
        <v>2784</v>
      </c>
      <c r="B118">
        <v>1112.8359</v>
      </c>
      <c r="C118">
        <v>1119.4269999999999</v>
      </c>
      <c r="E118" s="2"/>
    </row>
    <row r="119" spans="1:5" x14ac:dyDescent="0.25">
      <c r="A119" t="s">
        <v>662</v>
      </c>
      <c r="B119">
        <v>2154.2357000000002</v>
      </c>
      <c r="C119">
        <v>2153.9216999999999</v>
      </c>
      <c r="E119" s="2"/>
    </row>
    <row r="120" spans="1:5" x14ac:dyDescent="0.25">
      <c r="A120" t="s">
        <v>2785</v>
      </c>
      <c r="B120">
        <v>3005.4627999999998</v>
      </c>
      <c r="C120">
        <v>3023.2633999999998</v>
      </c>
      <c r="E120" s="2"/>
    </row>
    <row r="121" spans="1:5" x14ac:dyDescent="0.25">
      <c r="A121" t="s">
        <v>663</v>
      </c>
      <c r="B121">
        <v>3005.4648000000002</v>
      </c>
      <c r="C121">
        <v>3023.2651999999998</v>
      </c>
      <c r="E121" s="2"/>
    </row>
    <row r="122" spans="1:5" x14ac:dyDescent="0.25">
      <c r="A122" t="s">
        <v>664</v>
      </c>
      <c r="B122">
        <v>1068.671</v>
      </c>
      <c r="C122">
        <v>1074.9998000000001</v>
      </c>
      <c r="E122" s="2"/>
    </row>
    <row r="123" spans="1:5" x14ac:dyDescent="0.25">
      <c r="A123" t="s">
        <v>665</v>
      </c>
      <c r="B123">
        <v>1127.9539</v>
      </c>
      <c r="C123">
        <v>1134.6351</v>
      </c>
      <c r="E123" s="2"/>
    </row>
    <row r="124" spans="1:5" x14ac:dyDescent="0.25">
      <c r="A124" t="s">
        <v>2786</v>
      </c>
      <c r="B124" t="s">
        <v>175</v>
      </c>
      <c r="C124" t="s">
        <v>175</v>
      </c>
      <c r="E124" s="2"/>
    </row>
    <row r="125" spans="1:5" x14ac:dyDescent="0.25">
      <c r="A125" t="s">
        <v>2787</v>
      </c>
      <c r="B125" t="s">
        <v>175</v>
      </c>
      <c r="C125" t="s">
        <v>175</v>
      </c>
      <c r="E125" s="2"/>
    </row>
    <row r="126" spans="1:5" x14ac:dyDescent="0.25">
      <c r="A126" t="s">
        <v>2788</v>
      </c>
      <c r="B126">
        <v>1057.3010999999999</v>
      </c>
      <c r="C126">
        <v>1057.5048999999999</v>
      </c>
      <c r="E126" s="2"/>
    </row>
    <row r="127" spans="1:5" x14ac:dyDescent="0.25">
      <c r="A127" t="s">
        <v>2789</v>
      </c>
      <c r="B127" t="s">
        <v>175</v>
      </c>
      <c r="C127" t="s">
        <v>175</v>
      </c>
      <c r="E127" s="2"/>
    </row>
    <row r="128" spans="1:5" x14ac:dyDescent="0.25">
      <c r="A128" t="s">
        <v>2790</v>
      </c>
      <c r="B128">
        <v>2733.2366999999999</v>
      </c>
      <c r="C128">
        <v>2749.4074999999998</v>
      </c>
      <c r="E128" s="2"/>
    </row>
    <row r="129" spans="1:5" x14ac:dyDescent="0.25">
      <c r="A129" t="s">
        <v>2791</v>
      </c>
      <c r="B129" t="s">
        <v>175</v>
      </c>
      <c r="C129" t="s">
        <v>175</v>
      </c>
      <c r="E129" s="2"/>
    </row>
    <row r="130" spans="1:5" x14ac:dyDescent="0.25">
      <c r="A130" t="s">
        <v>2792</v>
      </c>
      <c r="B130">
        <v>1245.2164</v>
      </c>
      <c r="C130">
        <v>1245.0092</v>
      </c>
      <c r="E130" s="2"/>
    </row>
    <row r="131" spans="1:5" x14ac:dyDescent="0.25">
      <c r="A131" t="s">
        <v>2793</v>
      </c>
      <c r="B131">
        <v>1232.3661999999999</v>
      </c>
      <c r="C131">
        <v>1231.2112999999999</v>
      </c>
      <c r="E131" s="2"/>
    </row>
    <row r="132" spans="1:5" x14ac:dyDescent="0.25">
      <c r="A132" t="s">
        <v>1143</v>
      </c>
      <c r="B132" t="s">
        <v>175</v>
      </c>
      <c r="C132" t="s">
        <v>175</v>
      </c>
      <c r="E132" s="2"/>
    </row>
    <row r="133" spans="1:5" x14ac:dyDescent="0.25">
      <c r="A133" t="s">
        <v>1144</v>
      </c>
      <c r="B133" t="s">
        <v>175</v>
      </c>
      <c r="C133" t="s">
        <v>175</v>
      </c>
      <c r="E133" s="2"/>
    </row>
    <row r="134" spans="1:5" x14ac:dyDescent="0.25">
      <c r="A134" t="s">
        <v>1145</v>
      </c>
      <c r="B134" t="s">
        <v>175</v>
      </c>
      <c r="C134" t="s">
        <v>175</v>
      </c>
      <c r="E134" s="2"/>
    </row>
    <row r="135" spans="1:5" x14ac:dyDescent="0.25">
      <c r="A135" t="s">
        <v>1146</v>
      </c>
      <c r="B135" t="s">
        <v>175</v>
      </c>
      <c r="C135" t="s">
        <v>175</v>
      </c>
      <c r="E135" s="2"/>
    </row>
    <row r="136" spans="1:5" x14ac:dyDescent="0.25">
      <c r="A136" t="s">
        <v>186</v>
      </c>
      <c r="E136" s="2"/>
    </row>
    <row r="138" spans="1:5" x14ac:dyDescent="0.25">
      <c r="A138" t="s">
        <v>654</v>
      </c>
    </row>
    <row r="140" spans="1:5" x14ac:dyDescent="0.25">
      <c r="A140" s="50" t="s">
        <v>655</v>
      </c>
      <c r="B140" s="50" t="s">
        <v>656</v>
      </c>
      <c r="C140" s="50" t="s">
        <v>657</v>
      </c>
    </row>
    <row r="141" spans="1:5" x14ac:dyDescent="0.25">
      <c r="A141" s="50" t="s">
        <v>660</v>
      </c>
      <c r="B141" s="50">
        <v>6.3234722000000003</v>
      </c>
      <c r="C141" s="50">
        <v>6.3234722000000003</v>
      </c>
    </row>
    <row r="142" spans="1:5" x14ac:dyDescent="0.25">
      <c r="A142" s="50" t="s">
        <v>661</v>
      </c>
      <c r="B142" s="50">
        <v>15.3833783</v>
      </c>
      <c r="C142" s="50">
        <v>15.3833783</v>
      </c>
    </row>
    <row r="143" spans="1:5" x14ac:dyDescent="0.25">
      <c r="A143" s="50" t="s">
        <v>662</v>
      </c>
      <c r="B143" s="50">
        <v>13.0464544</v>
      </c>
      <c r="C143" s="50">
        <v>13.0464544</v>
      </c>
    </row>
    <row r="144" spans="1:5" x14ac:dyDescent="0.25">
      <c r="A144" s="50" t="s">
        <v>2794</v>
      </c>
      <c r="B144" s="50">
        <v>6.0350140000000003</v>
      </c>
      <c r="C144" s="50">
        <v>6.0350140000000003</v>
      </c>
    </row>
    <row r="145" spans="1:3" x14ac:dyDescent="0.25">
      <c r="A145" s="50" t="s">
        <v>2795</v>
      </c>
      <c r="B145" s="50">
        <v>7.563949</v>
      </c>
      <c r="C145" s="50">
        <v>7.563949</v>
      </c>
    </row>
    <row r="146" spans="1:3" x14ac:dyDescent="0.25">
      <c r="A146" s="50" t="s">
        <v>2796</v>
      </c>
      <c r="B146" s="50">
        <v>8.4214578000000007</v>
      </c>
      <c r="C146" s="50">
        <v>8.4214578000000007</v>
      </c>
    </row>
    <row r="148" spans="1:3" x14ac:dyDescent="0.25">
      <c r="A148" t="s">
        <v>188</v>
      </c>
      <c r="B148" s="34" t="s">
        <v>118</v>
      </c>
    </row>
    <row r="149" spans="1:3" ht="30" customHeight="1" x14ac:dyDescent="0.25">
      <c r="A149" s="47" t="s">
        <v>189</v>
      </c>
      <c r="B149" s="34" t="s">
        <v>118</v>
      </c>
    </row>
    <row r="150" spans="1:3" ht="30" customHeight="1" x14ac:dyDescent="0.25">
      <c r="A150" s="47" t="s">
        <v>190</v>
      </c>
      <c r="B150" s="34" t="s">
        <v>118</v>
      </c>
    </row>
    <row r="151" spans="1:3" x14ac:dyDescent="0.25">
      <c r="A151" t="s">
        <v>191</v>
      </c>
      <c r="B151" s="49">
        <f>+B165</f>
        <v>0.1113761473550894</v>
      </c>
    </row>
    <row r="152" spans="1:3" ht="45" customHeight="1" x14ac:dyDescent="0.25">
      <c r="A152" s="47" t="s">
        <v>192</v>
      </c>
      <c r="B152" s="34" t="s">
        <v>118</v>
      </c>
    </row>
    <row r="153" spans="1:3" ht="30" customHeight="1" x14ac:dyDescent="0.25">
      <c r="A153" s="47" t="s">
        <v>193</v>
      </c>
      <c r="B153" s="34" t="s">
        <v>118</v>
      </c>
    </row>
    <row r="154" spans="1:3" ht="30" customHeight="1" x14ac:dyDescent="0.25">
      <c r="A154" s="47" t="s">
        <v>194</v>
      </c>
      <c r="B154" s="49">
        <v>1875.1922301</v>
      </c>
    </row>
    <row r="155" spans="1:3" x14ac:dyDescent="0.25">
      <c r="A155" t="s">
        <v>195</v>
      </c>
      <c r="B155" s="34" t="s">
        <v>118</v>
      </c>
    </row>
    <row r="156" spans="1:3" x14ac:dyDescent="0.25">
      <c r="A156" t="s">
        <v>196</v>
      </c>
      <c r="B156" s="34" t="s">
        <v>118</v>
      </c>
    </row>
    <row r="158" spans="1:3" x14ac:dyDescent="0.25">
      <c r="A158" t="s">
        <v>197</v>
      </c>
    </row>
    <row r="159" spans="1:3" ht="30" customHeight="1" x14ac:dyDescent="0.25">
      <c r="A159" s="55" t="s">
        <v>198</v>
      </c>
      <c r="B159" s="56" t="s">
        <v>2797</v>
      </c>
    </row>
    <row r="160" spans="1:3" x14ac:dyDescent="0.25">
      <c r="A160" s="55" t="s">
        <v>200</v>
      </c>
      <c r="B160" s="56" t="s">
        <v>2798</v>
      </c>
    </row>
    <row r="161" spans="1:6" x14ac:dyDescent="0.25">
      <c r="A161" s="55"/>
      <c r="B161" s="55"/>
    </row>
    <row r="162" spans="1:6" x14ac:dyDescent="0.25">
      <c r="A162" s="55" t="s">
        <v>202</v>
      </c>
      <c r="B162" s="57">
        <v>7.440194368980606</v>
      </c>
    </row>
    <row r="163" spans="1:6" x14ac:dyDescent="0.25">
      <c r="A163" s="55"/>
      <c r="B163" s="55"/>
    </row>
    <row r="164" spans="1:6" x14ac:dyDescent="0.25">
      <c r="A164" s="55" t="s">
        <v>203</v>
      </c>
      <c r="B164" s="58">
        <v>0.11409999999999999</v>
      </c>
    </row>
    <row r="165" spans="1:6" x14ac:dyDescent="0.25">
      <c r="A165" s="55" t="s">
        <v>204</v>
      </c>
      <c r="B165" s="58">
        <v>0.1113761473550894</v>
      </c>
    </row>
    <row r="166" spans="1:6" x14ac:dyDescent="0.25">
      <c r="A166" s="55"/>
      <c r="B166" s="55"/>
    </row>
    <row r="167" spans="1:6" x14ac:dyDescent="0.25">
      <c r="A167" s="55" t="s">
        <v>205</v>
      </c>
      <c r="B167" s="59">
        <v>45322</v>
      </c>
    </row>
    <row r="169" spans="1:6" ht="69.95" customHeight="1" x14ac:dyDescent="0.25">
      <c r="A169" s="76" t="s">
        <v>206</v>
      </c>
      <c r="B169" s="76" t="s">
        <v>207</v>
      </c>
      <c r="C169" s="76" t="s">
        <v>5</v>
      </c>
      <c r="D169" s="76" t="s">
        <v>6</v>
      </c>
      <c r="E169" s="76" t="s">
        <v>5</v>
      </c>
      <c r="F169" s="76" t="s">
        <v>6</v>
      </c>
    </row>
    <row r="170" spans="1:6" ht="69.95" customHeight="1" x14ac:dyDescent="0.25">
      <c r="A170" s="76" t="s">
        <v>2797</v>
      </c>
      <c r="B170" s="76"/>
      <c r="C170" s="76" t="s">
        <v>90</v>
      </c>
      <c r="D170" s="76"/>
      <c r="E170" s="76" t="s">
        <v>91</v>
      </c>
      <c r="F17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5"/>
  <sheetViews>
    <sheetView showGridLines="0" workbookViewId="0">
      <pane ySplit="4" topLeftCell="A5" activePane="bottomLeft" state="frozen"/>
      <selection activeCell="B191" sqref="B191"/>
      <selection pane="bottomLeft" activeCell="B10" sqref="B1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2799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2800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2801</v>
      </c>
      <c r="B7" s="30"/>
      <c r="C7" s="30"/>
      <c r="D7" s="13"/>
      <c r="E7" s="14"/>
      <c r="F7" s="15"/>
      <c r="G7" s="15"/>
    </row>
    <row r="8" spans="1:8" x14ac:dyDescent="0.25">
      <c r="A8" s="16" t="s">
        <v>2802</v>
      </c>
      <c r="B8" s="31"/>
      <c r="C8" s="31"/>
      <c r="D8" s="17"/>
      <c r="E8" s="46"/>
      <c r="F8" s="20"/>
      <c r="G8" s="20"/>
    </row>
    <row r="9" spans="1:8" x14ac:dyDescent="0.25">
      <c r="A9" s="12" t="s">
        <v>2803</v>
      </c>
      <c r="B9" s="30" t="s">
        <v>2804</v>
      </c>
      <c r="C9" s="30"/>
      <c r="D9" s="13">
        <v>46798.220999999998</v>
      </c>
      <c r="E9" s="14">
        <v>6353.41</v>
      </c>
      <c r="F9" s="15">
        <v>0.99350000000000005</v>
      </c>
      <c r="G9" s="15"/>
    </row>
    <row r="10" spans="1:8" x14ac:dyDescent="0.25">
      <c r="A10" s="16" t="s">
        <v>124</v>
      </c>
      <c r="B10" s="31"/>
      <c r="C10" s="31"/>
      <c r="D10" s="17"/>
      <c r="E10" s="18">
        <v>6353.41</v>
      </c>
      <c r="F10" s="19">
        <v>0.99350000000000005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157</v>
      </c>
      <c r="B12" s="32"/>
      <c r="C12" s="32"/>
      <c r="D12" s="22"/>
      <c r="E12" s="18">
        <v>6353.41</v>
      </c>
      <c r="F12" s="19">
        <v>0.99350000000000005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161</v>
      </c>
      <c r="B14" s="30"/>
      <c r="C14" s="30"/>
      <c r="D14" s="13"/>
      <c r="E14" s="14"/>
      <c r="F14" s="15"/>
      <c r="G14" s="15"/>
    </row>
    <row r="15" spans="1:8" x14ac:dyDescent="0.25">
      <c r="A15" s="12" t="s">
        <v>162</v>
      </c>
      <c r="B15" s="30"/>
      <c r="C15" s="30"/>
      <c r="D15" s="13"/>
      <c r="E15" s="14">
        <v>77.989999999999995</v>
      </c>
      <c r="F15" s="15">
        <v>1.2200000000000001E-2</v>
      </c>
      <c r="G15" s="15">
        <v>6.6865999999999995E-2</v>
      </c>
    </row>
    <row r="16" spans="1:8" x14ac:dyDescent="0.25">
      <c r="A16" s="16" t="s">
        <v>124</v>
      </c>
      <c r="B16" s="31"/>
      <c r="C16" s="31"/>
      <c r="D16" s="17"/>
      <c r="E16" s="18">
        <v>77.989999999999995</v>
      </c>
      <c r="F16" s="19">
        <v>1.2200000000000001E-2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157</v>
      </c>
      <c r="B18" s="32"/>
      <c r="C18" s="32"/>
      <c r="D18" s="22"/>
      <c r="E18" s="18">
        <v>77.989999999999995</v>
      </c>
      <c r="F18" s="19">
        <v>1.2200000000000001E-2</v>
      </c>
      <c r="G18" s="20"/>
    </row>
    <row r="19" spans="1:7" x14ac:dyDescent="0.25">
      <c r="A19" s="12" t="s">
        <v>163</v>
      </c>
      <c r="B19" s="30"/>
      <c r="C19" s="30"/>
      <c r="D19" s="13"/>
      <c r="E19" s="14">
        <v>1.42866E-2</v>
      </c>
      <c r="F19" s="15">
        <v>1.9999999999999999E-6</v>
      </c>
      <c r="G19" s="15"/>
    </row>
    <row r="20" spans="1:7" x14ac:dyDescent="0.25">
      <c r="A20" s="12" t="s">
        <v>164</v>
      </c>
      <c r="B20" s="30"/>
      <c r="C20" s="30"/>
      <c r="D20" s="13"/>
      <c r="E20" s="23">
        <v>-36.404286599999999</v>
      </c>
      <c r="F20" s="24">
        <v>-5.7019999999999996E-3</v>
      </c>
      <c r="G20" s="15">
        <v>6.6865999999999995E-2</v>
      </c>
    </row>
    <row r="21" spans="1:7" x14ac:dyDescent="0.25">
      <c r="A21" s="25" t="s">
        <v>165</v>
      </c>
      <c r="B21" s="33"/>
      <c r="C21" s="33"/>
      <c r="D21" s="26"/>
      <c r="E21" s="27">
        <v>6395.01</v>
      </c>
      <c r="F21" s="28">
        <v>1</v>
      </c>
      <c r="G21" s="28"/>
    </row>
    <row r="26" spans="1:7" x14ac:dyDescent="0.25">
      <c r="A26" s="1" t="s">
        <v>168</v>
      </c>
    </row>
    <row r="27" spans="1:7" x14ac:dyDescent="0.25">
      <c r="A27" s="47" t="s">
        <v>169</v>
      </c>
      <c r="B27" s="34" t="s">
        <v>118</v>
      </c>
    </row>
    <row r="28" spans="1:7" x14ac:dyDescent="0.25">
      <c r="A28" t="s">
        <v>170</v>
      </c>
    </row>
    <row r="29" spans="1:7" x14ac:dyDescent="0.25">
      <c r="A29" t="s">
        <v>171</v>
      </c>
      <c r="B29" t="s">
        <v>172</v>
      </c>
      <c r="C29" t="s">
        <v>172</v>
      </c>
    </row>
    <row r="30" spans="1:7" x14ac:dyDescent="0.25">
      <c r="B30" s="48">
        <v>45289</v>
      </c>
      <c r="C30" s="48">
        <v>45322</v>
      </c>
    </row>
    <row r="31" spans="1:7" x14ac:dyDescent="0.25">
      <c r="A31" t="s">
        <v>176</v>
      </c>
      <c r="B31">
        <v>26.866</v>
      </c>
      <c r="C31">
        <v>26.125</v>
      </c>
      <c r="E31" s="2"/>
    </row>
    <row r="32" spans="1:7" x14ac:dyDescent="0.25">
      <c r="A32" t="s">
        <v>650</v>
      </c>
      <c r="B32">
        <v>24.335000000000001</v>
      </c>
      <c r="C32">
        <v>23.648</v>
      </c>
      <c r="E32" s="2"/>
    </row>
    <row r="33" spans="1:5" x14ac:dyDescent="0.25">
      <c r="E33" s="2"/>
    </row>
    <row r="34" spans="1:5" x14ac:dyDescent="0.25">
      <c r="A34" t="s">
        <v>187</v>
      </c>
      <c r="B34" s="34" t="s">
        <v>118</v>
      </c>
    </row>
    <row r="35" spans="1:5" x14ac:dyDescent="0.25">
      <c r="A35" t="s">
        <v>188</v>
      </c>
      <c r="B35" s="34" t="s">
        <v>118</v>
      </c>
    </row>
    <row r="36" spans="1:5" ht="30" customHeight="1" x14ac:dyDescent="0.25">
      <c r="A36" s="47" t="s">
        <v>189</v>
      </c>
      <c r="B36" s="34" t="s">
        <v>118</v>
      </c>
    </row>
    <row r="37" spans="1:5" ht="30" customHeight="1" x14ac:dyDescent="0.25">
      <c r="A37" s="47" t="s">
        <v>190</v>
      </c>
      <c r="B37" s="49">
        <v>6353.4128249999994</v>
      </c>
    </row>
    <row r="38" spans="1:5" ht="45" customHeight="1" x14ac:dyDescent="0.25">
      <c r="A38" s="47" t="s">
        <v>2805</v>
      </c>
      <c r="B38" s="34" t="s">
        <v>118</v>
      </c>
    </row>
    <row r="39" spans="1:5" ht="30" customHeight="1" x14ac:dyDescent="0.25">
      <c r="A39" s="47" t="s">
        <v>2806</v>
      </c>
      <c r="B39" s="34" t="s">
        <v>118</v>
      </c>
    </row>
    <row r="40" spans="1:5" ht="30" customHeight="1" x14ac:dyDescent="0.25">
      <c r="A40" s="47" t="s">
        <v>2807</v>
      </c>
      <c r="B40" s="34" t="s">
        <v>118</v>
      </c>
    </row>
    <row r="41" spans="1:5" x14ac:dyDescent="0.25">
      <c r="A41" t="s">
        <v>2808</v>
      </c>
      <c r="B41" s="34" t="s">
        <v>118</v>
      </c>
    </row>
    <row r="42" spans="1:5" x14ac:dyDescent="0.25">
      <c r="A42" t="s">
        <v>2809</v>
      </c>
      <c r="B42" s="34" t="s">
        <v>118</v>
      </c>
    </row>
    <row r="44" spans="1:5" ht="69.95" customHeight="1" x14ac:dyDescent="0.25">
      <c r="A44" s="76" t="s">
        <v>206</v>
      </c>
      <c r="B44" s="76" t="s">
        <v>207</v>
      </c>
      <c r="C44" s="76" t="s">
        <v>5</v>
      </c>
      <c r="D44" s="76" t="s">
        <v>6</v>
      </c>
    </row>
    <row r="45" spans="1:5" ht="69.95" customHeight="1" x14ac:dyDescent="0.25">
      <c r="A45" s="76" t="s">
        <v>2810</v>
      </c>
      <c r="B45" s="76"/>
      <c r="C45" s="76" t="s">
        <v>93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5"/>
  <sheetViews>
    <sheetView showGridLines="0" workbookViewId="0">
      <pane ySplit="4" topLeftCell="A5" activePane="bottomLeft" state="frozen"/>
      <selection activeCell="B191" sqref="B191"/>
      <selection pane="bottomLeft" activeCell="B14" sqref="B1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2811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2812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2801</v>
      </c>
      <c r="B7" s="30"/>
      <c r="C7" s="30"/>
      <c r="D7" s="13"/>
      <c r="E7" s="14"/>
      <c r="F7" s="15"/>
      <c r="G7" s="15"/>
    </row>
    <row r="8" spans="1:8" x14ac:dyDescent="0.25">
      <c r="A8" s="16" t="s">
        <v>2802</v>
      </c>
      <c r="B8" s="31"/>
      <c r="C8" s="31"/>
      <c r="D8" s="17"/>
      <c r="E8" s="46"/>
      <c r="F8" s="20"/>
      <c r="G8" s="20"/>
    </row>
    <row r="9" spans="1:8" x14ac:dyDescent="0.25">
      <c r="A9" s="12" t="s">
        <v>2813</v>
      </c>
      <c r="B9" s="30" t="s">
        <v>2814</v>
      </c>
      <c r="C9" s="30"/>
      <c r="D9" s="13">
        <v>1178993.737</v>
      </c>
      <c r="E9" s="14">
        <v>116885.39</v>
      </c>
      <c r="F9" s="15">
        <v>0.99199999999999999</v>
      </c>
      <c r="G9" s="15"/>
    </row>
    <row r="10" spans="1:8" x14ac:dyDescent="0.25">
      <c r="A10" s="16" t="s">
        <v>124</v>
      </c>
      <c r="B10" s="31"/>
      <c r="C10" s="31"/>
      <c r="D10" s="17"/>
      <c r="E10" s="18">
        <v>116885.39</v>
      </c>
      <c r="F10" s="19">
        <v>0.99199999999999999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157</v>
      </c>
      <c r="B12" s="32"/>
      <c r="C12" s="32"/>
      <c r="D12" s="22"/>
      <c r="E12" s="18">
        <v>116885.39</v>
      </c>
      <c r="F12" s="19">
        <v>0.99199999999999999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161</v>
      </c>
      <c r="B14" s="30"/>
      <c r="C14" s="30"/>
      <c r="D14" s="13"/>
      <c r="E14" s="14"/>
      <c r="F14" s="15"/>
      <c r="G14" s="15"/>
    </row>
    <row r="15" spans="1:8" x14ac:dyDescent="0.25">
      <c r="A15" s="12" t="s">
        <v>162</v>
      </c>
      <c r="B15" s="30"/>
      <c r="C15" s="30"/>
      <c r="D15" s="13"/>
      <c r="E15" s="14">
        <v>3025.45</v>
      </c>
      <c r="F15" s="15">
        <v>2.5700000000000001E-2</v>
      </c>
      <c r="G15" s="15">
        <v>6.6865999999999995E-2</v>
      </c>
    </row>
    <row r="16" spans="1:8" x14ac:dyDescent="0.25">
      <c r="A16" s="16" t="s">
        <v>124</v>
      </c>
      <c r="B16" s="31"/>
      <c r="C16" s="31"/>
      <c r="D16" s="17"/>
      <c r="E16" s="18">
        <v>3025.45</v>
      </c>
      <c r="F16" s="19">
        <v>2.5700000000000001E-2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157</v>
      </c>
      <c r="B18" s="32"/>
      <c r="C18" s="32"/>
      <c r="D18" s="22"/>
      <c r="E18" s="18">
        <v>3025.45</v>
      </c>
      <c r="F18" s="19">
        <v>2.5700000000000001E-2</v>
      </c>
      <c r="G18" s="20"/>
    </row>
    <row r="19" spans="1:7" x14ac:dyDescent="0.25">
      <c r="A19" s="12" t="s">
        <v>163</v>
      </c>
      <c r="B19" s="30"/>
      <c r="C19" s="30"/>
      <c r="D19" s="13"/>
      <c r="E19" s="14">
        <v>0.55424510000000005</v>
      </c>
      <c r="F19" s="15">
        <v>3.9999999999999998E-6</v>
      </c>
      <c r="G19" s="15"/>
    </row>
    <row r="20" spans="1:7" x14ac:dyDescent="0.25">
      <c r="A20" s="12" t="s">
        <v>164</v>
      </c>
      <c r="B20" s="30"/>
      <c r="C20" s="30"/>
      <c r="D20" s="13"/>
      <c r="E20" s="23">
        <v>-2088.2142451</v>
      </c>
      <c r="F20" s="24">
        <v>-1.7704000000000001E-2</v>
      </c>
      <c r="G20" s="15">
        <v>6.6865999999999995E-2</v>
      </c>
    </row>
    <row r="21" spans="1:7" x14ac:dyDescent="0.25">
      <c r="A21" s="25" t="s">
        <v>165</v>
      </c>
      <c r="B21" s="33"/>
      <c r="C21" s="33"/>
      <c r="D21" s="26"/>
      <c r="E21" s="27">
        <v>117823.18</v>
      </c>
      <c r="F21" s="28">
        <v>1</v>
      </c>
      <c r="G21" s="28"/>
    </row>
    <row r="26" spans="1:7" x14ac:dyDescent="0.25">
      <c r="A26" s="1" t="s">
        <v>168</v>
      </c>
    </row>
    <row r="27" spans="1:7" x14ac:dyDescent="0.25">
      <c r="A27" s="47" t="s">
        <v>169</v>
      </c>
      <c r="B27" s="34" t="s">
        <v>118</v>
      </c>
    </row>
    <row r="28" spans="1:7" x14ac:dyDescent="0.25">
      <c r="A28" t="s">
        <v>170</v>
      </c>
    </row>
    <row r="29" spans="1:7" x14ac:dyDescent="0.25">
      <c r="A29" t="s">
        <v>171</v>
      </c>
      <c r="B29" t="s">
        <v>172</v>
      </c>
      <c r="C29" t="s">
        <v>172</v>
      </c>
    </row>
    <row r="30" spans="1:7" x14ac:dyDescent="0.25">
      <c r="B30" s="48">
        <v>45289</v>
      </c>
      <c r="C30" s="48">
        <v>45322</v>
      </c>
    </row>
    <row r="31" spans="1:7" x14ac:dyDescent="0.25">
      <c r="A31" t="s">
        <v>176</v>
      </c>
      <c r="B31">
        <v>36.798000000000002</v>
      </c>
      <c r="C31">
        <v>33.378999999999998</v>
      </c>
      <c r="E31" s="2"/>
    </row>
    <row r="32" spans="1:7" x14ac:dyDescent="0.25">
      <c r="A32" t="s">
        <v>650</v>
      </c>
      <c r="B32">
        <v>33.210999999999999</v>
      </c>
      <c r="C32">
        <v>30.099</v>
      </c>
      <c r="E32" s="2"/>
    </row>
    <row r="33" spans="1:5" x14ac:dyDescent="0.25">
      <c r="E33" s="2"/>
    </row>
    <row r="34" spans="1:5" x14ac:dyDescent="0.25">
      <c r="A34" t="s">
        <v>187</v>
      </c>
      <c r="B34" s="34" t="s">
        <v>118</v>
      </c>
    </row>
    <row r="35" spans="1:5" x14ac:dyDescent="0.25">
      <c r="A35" t="s">
        <v>188</v>
      </c>
      <c r="B35" s="34" t="s">
        <v>118</v>
      </c>
    </row>
    <row r="36" spans="1:5" ht="30" customHeight="1" x14ac:dyDescent="0.25">
      <c r="A36" s="47" t="s">
        <v>189</v>
      </c>
      <c r="B36" s="34" t="s">
        <v>118</v>
      </c>
    </row>
    <row r="37" spans="1:5" ht="30" customHeight="1" x14ac:dyDescent="0.25">
      <c r="A37" s="47" t="s">
        <v>190</v>
      </c>
      <c r="B37" s="49">
        <v>116885.39269589999</v>
      </c>
    </row>
    <row r="38" spans="1:5" ht="45" customHeight="1" x14ac:dyDescent="0.25">
      <c r="A38" s="47" t="s">
        <v>2805</v>
      </c>
      <c r="B38" s="34" t="s">
        <v>118</v>
      </c>
    </row>
    <row r="39" spans="1:5" ht="30" customHeight="1" x14ac:dyDescent="0.25">
      <c r="A39" s="47" t="s">
        <v>2806</v>
      </c>
      <c r="B39" s="34" t="s">
        <v>118</v>
      </c>
    </row>
    <row r="40" spans="1:5" ht="30" customHeight="1" x14ac:dyDescent="0.25">
      <c r="A40" s="47" t="s">
        <v>2807</v>
      </c>
      <c r="B40" s="34" t="s">
        <v>118</v>
      </c>
    </row>
    <row r="41" spans="1:5" x14ac:dyDescent="0.25">
      <c r="A41" t="s">
        <v>2808</v>
      </c>
      <c r="B41" s="34" t="s">
        <v>118</v>
      </c>
    </row>
    <row r="42" spans="1:5" x14ac:dyDescent="0.25">
      <c r="A42" t="s">
        <v>2809</v>
      </c>
      <c r="B42" s="34" t="s">
        <v>118</v>
      </c>
    </row>
    <row r="44" spans="1:5" ht="69.95" customHeight="1" x14ac:dyDescent="0.25">
      <c r="A44" s="76" t="s">
        <v>206</v>
      </c>
      <c r="B44" s="76" t="s">
        <v>207</v>
      </c>
      <c r="C44" s="76" t="s">
        <v>5</v>
      </c>
      <c r="D44" s="76" t="s">
        <v>6</v>
      </c>
    </row>
    <row r="45" spans="1:5" ht="69.95" customHeight="1" x14ac:dyDescent="0.25">
      <c r="A45" s="76" t="s">
        <v>2815</v>
      </c>
      <c r="B45" s="76"/>
      <c r="C45" s="76" t="s">
        <v>95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95"/>
  <sheetViews>
    <sheetView showGridLines="0" workbookViewId="0">
      <pane ySplit="4" topLeftCell="A5" activePane="bottomLeft" state="frozen"/>
      <selection activeCell="B191" sqref="B191"/>
      <selection pane="bottomLeft" activeCell="B6" sqref="B6"/>
    </sheetView>
  </sheetViews>
  <sheetFormatPr defaultRowHeight="15" x14ac:dyDescent="0.25"/>
  <cols>
    <col min="1" max="1" width="52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2816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2817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1158</v>
      </c>
      <c r="B7" s="30"/>
      <c r="C7" s="30"/>
      <c r="D7" s="13"/>
      <c r="E7" s="14"/>
      <c r="F7" s="15"/>
      <c r="G7" s="15"/>
    </row>
    <row r="8" spans="1:8" x14ac:dyDescent="0.25">
      <c r="A8" s="12" t="s">
        <v>1519</v>
      </c>
      <c r="B8" s="30" t="s">
        <v>1520</v>
      </c>
      <c r="C8" s="30" t="s">
        <v>1227</v>
      </c>
      <c r="D8" s="13">
        <v>140482</v>
      </c>
      <c r="E8" s="14">
        <v>1992.67</v>
      </c>
      <c r="F8" s="15">
        <v>0.1376</v>
      </c>
      <c r="G8" s="15"/>
    </row>
    <row r="9" spans="1:8" x14ac:dyDescent="0.25">
      <c r="A9" s="12" t="s">
        <v>1403</v>
      </c>
      <c r="B9" s="30" t="s">
        <v>1404</v>
      </c>
      <c r="C9" s="30" t="s">
        <v>1227</v>
      </c>
      <c r="D9" s="13">
        <v>76813</v>
      </c>
      <c r="E9" s="14">
        <v>1037.74</v>
      </c>
      <c r="F9" s="15">
        <v>7.17E-2</v>
      </c>
      <c r="G9" s="15"/>
    </row>
    <row r="10" spans="1:8" x14ac:dyDescent="0.25">
      <c r="A10" s="12" t="s">
        <v>1382</v>
      </c>
      <c r="B10" s="30" t="s">
        <v>1383</v>
      </c>
      <c r="C10" s="30" t="s">
        <v>1227</v>
      </c>
      <c r="D10" s="13">
        <v>15868</v>
      </c>
      <c r="E10" s="14">
        <v>971.3</v>
      </c>
      <c r="F10" s="15">
        <v>6.7100000000000007E-2</v>
      </c>
      <c r="G10" s="15"/>
    </row>
    <row r="11" spans="1:8" x14ac:dyDescent="0.25">
      <c r="A11" s="12" t="s">
        <v>1503</v>
      </c>
      <c r="B11" s="30" t="s">
        <v>1504</v>
      </c>
      <c r="C11" s="30" t="s">
        <v>1307</v>
      </c>
      <c r="D11" s="13">
        <v>14733</v>
      </c>
      <c r="E11" s="14">
        <v>935.98</v>
      </c>
      <c r="F11" s="15">
        <v>6.4600000000000005E-2</v>
      </c>
      <c r="G11" s="15"/>
    </row>
    <row r="12" spans="1:8" x14ac:dyDescent="0.25">
      <c r="A12" s="12" t="s">
        <v>1806</v>
      </c>
      <c r="B12" s="30" t="s">
        <v>1807</v>
      </c>
      <c r="C12" s="30" t="s">
        <v>1307</v>
      </c>
      <c r="D12" s="13">
        <v>113775</v>
      </c>
      <c r="E12" s="14">
        <v>888.36</v>
      </c>
      <c r="F12" s="15">
        <v>6.13E-2</v>
      </c>
      <c r="G12" s="15"/>
    </row>
    <row r="13" spans="1:8" x14ac:dyDescent="0.25">
      <c r="A13" s="12" t="s">
        <v>1274</v>
      </c>
      <c r="B13" s="30" t="s">
        <v>1275</v>
      </c>
      <c r="C13" s="30" t="s">
        <v>1227</v>
      </c>
      <c r="D13" s="13">
        <v>17487</v>
      </c>
      <c r="E13" s="14">
        <v>641.88</v>
      </c>
      <c r="F13" s="15">
        <v>4.4299999999999999E-2</v>
      </c>
      <c r="G13" s="15"/>
    </row>
    <row r="14" spans="1:8" x14ac:dyDescent="0.25">
      <c r="A14" s="12" t="s">
        <v>1287</v>
      </c>
      <c r="B14" s="30" t="s">
        <v>1288</v>
      </c>
      <c r="C14" s="30" t="s">
        <v>1227</v>
      </c>
      <c r="D14" s="13">
        <v>29986</v>
      </c>
      <c r="E14" s="14">
        <v>451.39</v>
      </c>
      <c r="F14" s="15">
        <v>3.1199999999999999E-2</v>
      </c>
      <c r="G14" s="15"/>
    </row>
    <row r="15" spans="1:8" x14ac:dyDescent="0.25">
      <c r="A15" s="12" t="s">
        <v>1225</v>
      </c>
      <c r="B15" s="30" t="s">
        <v>1226</v>
      </c>
      <c r="C15" s="30" t="s">
        <v>1227</v>
      </c>
      <c r="D15" s="13">
        <v>38596</v>
      </c>
      <c r="E15" s="14">
        <v>444.01</v>
      </c>
      <c r="F15" s="15">
        <v>3.0700000000000002E-2</v>
      </c>
      <c r="G15" s="15"/>
    </row>
    <row r="16" spans="1:8" x14ac:dyDescent="0.25">
      <c r="A16" s="12" t="s">
        <v>1856</v>
      </c>
      <c r="B16" s="30" t="s">
        <v>1857</v>
      </c>
      <c r="C16" s="30" t="s">
        <v>1227</v>
      </c>
      <c r="D16" s="13">
        <v>14862</v>
      </c>
      <c r="E16" s="14">
        <v>376.17</v>
      </c>
      <c r="F16" s="15">
        <v>2.5999999999999999E-2</v>
      </c>
      <c r="G16" s="15"/>
    </row>
    <row r="17" spans="1:7" x14ac:dyDescent="0.25">
      <c r="A17" s="12" t="s">
        <v>1943</v>
      </c>
      <c r="B17" s="30" t="s">
        <v>1944</v>
      </c>
      <c r="C17" s="30" t="s">
        <v>1307</v>
      </c>
      <c r="D17" s="13">
        <v>66306</v>
      </c>
      <c r="E17" s="14">
        <v>286.38</v>
      </c>
      <c r="F17" s="15">
        <v>1.9800000000000002E-2</v>
      </c>
      <c r="G17" s="15"/>
    </row>
    <row r="18" spans="1:7" x14ac:dyDescent="0.25">
      <c r="A18" s="12" t="s">
        <v>1483</v>
      </c>
      <c r="B18" s="30" t="s">
        <v>1484</v>
      </c>
      <c r="C18" s="30" t="s">
        <v>1227</v>
      </c>
      <c r="D18" s="13">
        <v>20425</v>
      </c>
      <c r="E18" s="14">
        <v>228.81</v>
      </c>
      <c r="F18" s="15">
        <v>1.5800000000000002E-2</v>
      </c>
      <c r="G18" s="15"/>
    </row>
    <row r="19" spans="1:7" x14ac:dyDescent="0.25">
      <c r="A19" s="12" t="s">
        <v>1479</v>
      </c>
      <c r="B19" s="30" t="s">
        <v>1480</v>
      </c>
      <c r="C19" s="30" t="s">
        <v>1307</v>
      </c>
      <c r="D19" s="13">
        <v>26481</v>
      </c>
      <c r="E19" s="14">
        <v>198.74</v>
      </c>
      <c r="F19" s="15">
        <v>1.37E-2</v>
      </c>
      <c r="G19" s="15"/>
    </row>
    <row r="20" spans="1:7" x14ac:dyDescent="0.25">
      <c r="A20" s="12" t="s">
        <v>1471</v>
      </c>
      <c r="B20" s="30" t="s">
        <v>1472</v>
      </c>
      <c r="C20" s="30" t="s">
        <v>1227</v>
      </c>
      <c r="D20" s="13">
        <v>51251</v>
      </c>
      <c r="E20" s="14">
        <v>195.45</v>
      </c>
      <c r="F20" s="15">
        <v>1.35E-2</v>
      </c>
      <c r="G20" s="15"/>
    </row>
    <row r="21" spans="1:7" x14ac:dyDescent="0.25">
      <c r="A21" s="12" t="s">
        <v>1313</v>
      </c>
      <c r="B21" s="30" t="s">
        <v>1314</v>
      </c>
      <c r="C21" s="30" t="s">
        <v>1227</v>
      </c>
      <c r="D21" s="13">
        <v>20652</v>
      </c>
      <c r="E21" s="14">
        <v>187.97</v>
      </c>
      <c r="F21" s="15">
        <v>1.2999999999999999E-2</v>
      </c>
      <c r="G21" s="15"/>
    </row>
    <row r="22" spans="1:7" x14ac:dyDescent="0.25">
      <c r="A22" s="12" t="s">
        <v>1893</v>
      </c>
      <c r="B22" s="30" t="s">
        <v>1894</v>
      </c>
      <c r="C22" s="30" t="s">
        <v>1227</v>
      </c>
      <c r="D22" s="13">
        <v>10207</v>
      </c>
      <c r="E22" s="14">
        <v>171.88</v>
      </c>
      <c r="F22" s="15">
        <v>1.1900000000000001E-2</v>
      </c>
      <c r="G22" s="15"/>
    </row>
    <row r="23" spans="1:7" x14ac:dyDescent="0.25">
      <c r="A23" s="12" t="s">
        <v>2106</v>
      </c>
      <c r="B23" s="30" t="s">
        <v>2107</v>
      </c>
      <c r="C23" s="30" t="s">
        <v>1227</v>
      </c>
      <c r="D23" s="13">
        <v>8438</v>
      </c>
      <c r="E23" s="14">
        <v>165.09</v>
      </c>
      <c r="F23" s="15">
        <v>1.14E-2</v>
      </c>
      <c r="G23" s="15"/>
    </row>
    <row r="24" spans="1:7" x14ac:dyDescent="0.25">
      <c r="A24" s="12" t="s">
        <v>1396</v>
      </c>
      <c r="B24" s="30" t="s">
        <v>1397</v>
      </c>
      <c r="C24" s="30" t="s">
        <v>1227</v>
      </c>
      <c r="D24" s="13">
        <v>61510</v>
      </c>
      <c r="E24" s="14">
        <v>165.09</v>
      </c>
      <c r="F24" s="15">
        <v>1.14E-2</v>
      </c>
      <c r="G24" s="15"/>
    </row>
    <row r="25" spans="1:7" x14ac:dyDescent="0.25">
      <c r="A25" s="12" t="s">
        <v>1924</v>
      </c>
      <c r="B25" s="30" t="s">
        <v>1925</v>
      </c>
      <c r="C25" s="30" t="s">
        <v>1227</v>
      </c>
      <c r="D25" s="13">
        <v>6451</v>
      </c>
      <c r="E25" s="14">
        <v>140.26</v>
      </c>
      <c r="F25" s="15">
        <v>9.7000000000000003E-3</v>
      </c>
      <c r="G25" s="15"/>
    </row>
    <row r="26" spans="1:7" x14ac:dyDescent="0.25">
      <c r="A26" s="12" t="s">
        <v>1305</v>
      </c>
      <c r="B26" s="30" t="s">
        <v>1306</v>
      </c>
      <c r="C26" s="30" t="s">
        <v>1307</v>
      </c>
      <c r="D26" s="13">
        <v>5498</v>
      </c>
      <c r="E26" s="14">
        <v>138.41</v>
      </c>
      <c r="F26" s="15">
        <v>9.5999999999999992E-3</v>
      </c>
      <c r="G26" s="15"/>
    </row>
    <row r="27" spans="1:7" x14ac:dyDescent="0.25">
      <c r="A27" s="12" t="s">
        <v>2352</v>
      </c>
      <c r="B27" s="30" t="s">
        <v>2353</v>
      </c>
      <c r="C27" s="30" t="s">
        <v>1307</v>
      </c>
      <c r="D27" s="13">
        <v>10404</v>
      </c>
      <c r="E27" s="14">
        <v>137.01</v>
      </c>
      <c r="F27" s="15">
        <v>9.4999999999999998E-3</v>
      </c>
      <c r="G27" s="15"/>
    </row>
    <row r="28" spans="1:7" x14ac:dyDescent="0.25">
      <c r="A28" s="12" t="s">
        <v>2237</v>
      </c>
      <c r="B28" s="30" t="s">
        <v>2238</v>
      </c>
      <c r="C28" s="30" t="s">
        <v>1307</v>
      </c>
      <c r="D28" s="13">
        <v>11787</v>
      </c>
      <c r="E28" s="14">
        <v>135.35</v>
      </c>
      <c r="F28" s="15">
        <v>9.2999999999999992E-3</v>
      </c>
      <c r="G28" s="15"/>
    </row>
    <row r="29" spans="1:7" x14ac:dyDescent="0.25">
      <c r="A29" s="12" t="s">
        <v>2128</v>
      </c>
      <c r="B29" s="30" t="s">
        <v>2129</v>
      </c>
      <c r="C29" s="30" t="s">
        <v>1227</v>
      </c>
      <c r="D29" s="13">
        <v>4959</v>
      </c>
      <c r="E29" s="14">
        <v>111.57</v>
      </c>
      <c r="F29" s="15">
        <v>7.7000000000000002E-3</v>
      </c>
      <c r="G29" s="15"/>
    </row>
    <row r="30" spans="1:7" x14ac:dyDescent="0.25">
      <c r="A30" s="12" t="s">
        <v>2378</v>
      </c>
      <c r="B30" s="30" t="s">
        <v>2379</v>
      </c>
      <c r="C30" s="30" t="s">
        <v>1227</v>
      </c>
      <c r="D30" s="13">
        <v>1180</v>
      </c>
      <c r="E30" s="14">
        <v>102.23</v>
      </c>
      <c r="F30" s="15">
        <v>7.1000000000000004E-3</v>
      </c>
      <c r="G30" s="15"/>
    </row>
    <row r="31" spans="1:7" x14ac:dyDescent="0.25">
      <c r="A31" s="12" t="s">
        <v>1988</v>
      </c>
      <c r="B31" s="30" t="s">
        <v>1989</v>
      </c>
      <c r="C31" s="30" t="s">
        <v>1227</v>
      </c>
      <c r="D31" s="13">
        <v>13042</v>
      </c>
      <c r="E31" s="14">
        <v>87.75</v>
      </c>
      <c r="F31" s="15">
        <v>6.1000000000000004E-3</v>
      </c>
      <c r="G31" s="15"/>
    </row>
    <row r="32" spans="1:7" x14ac:dyDescent="0.25">
      <c r="A32" s="12" t="s">
        <v>2152</v>
      </c>
      <c r="B32" s="30" t="s">
        <v>2153</v>
      </c>
      <c r="C32" s="30" t="s">
        <v>1227</v>
      </c>
      <c r="D32" s="13">
        <v>1674</v>
      </c>
      <c r="E32" s="14">
        <v>72.37</v>
      </c>
      <c r="F32" s="15">
        <v>5.0000000000000001E-3</v>
      </c>
      <c r="G32" s="15"/>
    </row>
    <row r="33" spans="1:7" x14ac:dyDescent="0.25">
      <c r="A33" s="16" t="s">
        <v>124</v>
      </c>
      <c r="B33" s="31"/>
      <c r="C33" s="31"/>
      <c r="D33" s="17"/>
      <c r="E33" s="37">
        <f>SUM(E8:E32)</f>
        <v>10263.86</v>
      </c>
      <c r="F33" s="38">
        <f>SUM(F8:F32)</f>
        <v>0.70900000000000007</v>
      </c>
      <c r="G33" s="20"/>
    </row>
    <row r="34" spans="1:7" x14ac:dyDescent="0.25">
      <c r="A34" s="16" t="s">
        <v>1525</v>
      </c>
      <c r="B34" s="30"/>
      <c r="C34" s="30"/>
      <c r="D34" s="13"/>
      <c r="E34" s="14"/>
      <c r="F34" s="15"/>
      <c r="G34" s="15"/>
    </row>
    <row r="35" spans="1:7" x14ac:dyDescent="0.25">
      <c r="A35" s="16" t="s">
        <v>124</v>
      </c>
      <c r="B35" s="30"/>
      <c r="C35" s="30"/>
      <c r="D35" s="13"/>
      <c r="E35" s="39" t="s">
        <v>118</v>
      </c>
      <c r="F35" s="40" t="s">
        <v>118</v>
      </c>
      <c r="G35" s="15"/>
    </row>
    <row r="36" spans="1:7" x14ac:dyDescent="0.25">
      <c r="A36" s="16" t="s">
        <v>2818</v>
      </c>
      <c r="B36" s="30"/>
      <c r="C36" s="30"/>
      <c r="D36" s="13"/>
      <c r="E36" s="52"/>
      <c r="F36" s="53"/>
      <c r="G36" s="15"/>
    </row>
    <row r="37" spans="1:7" x14ac:dyDescent="0.25">
      <c r="A37" s="12" t="s">
        <v>2819</v>
      </c>
      <c r="B37" s="30" t="s">
        <v>2820</v>
      </c>
      <c r="C37" s="30" t="s">
        <v>2821</v>
      </c>
      <c r="D37" s="13">
        <v>1206</v>
      </c>
      <c r="E37" s="14">
        <v>646.87</v>
      </c>
      <c r="F37" s="15">
        <v>4.4699999999999997E-2</v>
      </c>
      <c r="G37" s="15"/>
    </row>
    <row r="38" spans="1:7" x14ac:dyDescent="0.25">
      <c r="A38" s="12" t="s">
        <v>2822</v>
      </c>
      <c r="B38" s="30" t="s">
        <v>2823</v>
      </c>
      <c r="C38" s="30" t="s">
        <v>2821</v>
      </c>
      <c r="D38" s="13">
        <v>3603</v>
      </c>
      <c r="E38" s="14">
        <v>475.65</v>
      </c>
      <c r="F38" s="15">
        <v>3.2800000000000003E-2</v>
      </c>
      <c r="G38" s="15"/>
    </row>
    <row r="39" spans="1:7" x14ac:dyDescent="0.25">
      <c r="A39" s="12" t="s">
        <v>2824</v>
      </c>
      <c r="B39" s="30" t="s">
        <v>2825</v>
      </c>
      <c r="C39" s="30" t="s">
        <v>2821</v>
      </c>
      <c r="D39" s="13">
        <v>3796</v>
      </c>
      <c r="E39" s="14">
        <v>380.91</v>
      </c>
      <c r="F39" s="15">
        <v>2.63E-2</v>
      </c>
      <c r="G39" s="15"/>
    </row>
    <row r="40" spans="1:7" x14ac:dyDescent="0.25">
      <c r="A40" s="12" t="s">
        <v>2826</v>
      </c>
      <c r="B40" s="30" t="s">
        <v>2827</v>
      </c>
      <c r="C40" s="30" t="s">
        <v>2828</v>
      </c>
      <c r="D40" s="13">
        <v>2640</v>
      </c>
      <c r="E40" s="14">
        <v>360.58</v>
      </c>
      <c r="F40" s="15">
        <v>2.4899999999999999E-2</v>
      </c>
      <c r="G40" s="15"/>
    </row>
    <row r="41" spans="1:7" x14ac:dyDescent="0.25">
      <c r="A41" s="12" t="s">
        <v>2829</v>
      </c>
      <c r="B41" s="30" t="s">
        <v>2830</v>
      </c>
      <c r="C41" s="30" t="s">
        <v>2821</v>
      </c>
      <c r="D41" s="13">
        <v>3066</v>
      </c>
      <c r="E41" s="14">
        <v>263.56</v>
      </c>
      <c r="F41" s="15">
        <v>1.8200000000000001E-2</v>
      </c>
      <c r="G41" s="15"/>
    </row>
    <row r="42" spans="1:7" x14ac:dyDescent="0.25">
      <c r="A42" s="12" t="s">
        <v>2831</v>
      </c>
      <c r="B42" s="30" t="s">
        <v>2832</v>
      </c>
      <c r="C42" s="30" t="s">
        <v>2833</v>
      </c>
      <c r="D42" s="13">
        <v>576</v>
      </c>
      <c r="E42" s="14">
        <v>257.93</v>
      </c>
      <c r="F42" s="15">
        <v>1.78E-2</v>
      </c>
      <c r="G42" s="15"/>
    </row>
    <row r="43" spans="1:7" x14ac:dyDescent="0.25">
      <c r="A43" s="12" t="s">
        <v>2834</v>
      </c>
      <c r="B43" s="30" t="s">
        <v>2835</v>
      </c>
      <c r="C43" s="30" t="s">
        <v>2836</v>
      </c>
      <c r="D43" s="13">
        <v>2596</v>
      </c>
      <c r="E43" s="14">
        <v>244.04</v>
      </c>
      <c r="F43" s="15">
        <v>1.6899999999999998E-2</v>
      </c>
      <c r="G43" s="15"/>
    </row>
    <row r="44" spans="1:7" x14ac:dyDescent="0.25">
      <c r="A44" s="12" t="s">
        <v>2837</v>
      </c>
      <c r="B44" s="30" t="s">
        <v>2838</v>
      </c>
      <c r="C44" s="30" t="s">
        <v>2836</v>
      </c>
      <c r="D44" s="13">
        <v>1049</v>
      </c>
      <c r="E44" s="14">
        <v>209.09</v>
      </c>
      <c r="F44" s="15">
        <v>1.44E-2</v>
      </c>
      <c r="G44" s="15"/>
    </row>
    <row r="45" spans="1:7" x14ac:dyDescent="0.25">
      <c r="A45" s="12" t="s">
        <v>2839</v>
      </c>
      <c r="B45" s="30" t="s">
        <v>2840</v>
      </c>
      <c r="C45" s="30" t="s">
        <v>2828</v>
      </c>
      <c r="D45" s="13">
        <v>799</v>
      </c>
      <c r="E45" s="14">
        <v>208.61</v>
      </c>
      <c r="F45" s="15">
        <v>1.44E-2</v>
      </c>
      <c r="G45" s="15"/>
    </row>
    <row r="46" spans="1:7" x14ac:dyDescent="0.25">
      <c r="A46" s="12" t="s">
        <v>2841</v>
      </c>
      <c r="B46" s="30" t="s">
        <v>2842</v>
      </c>
      <c r="C46" s="30" t="s">
        <v>2821</v>
      </c>
      <c r="D46" s="13">
        <v>8448</v>
      </c>
      <c r="E46" s="14">
        <v>190.06</v>
      </c>
      <c r="F46" s="15">
        <v>1.3100000000000001E-2</v>
      </c>
      <c r="G46" s="15"/>
    </row>
    <row r="47" spans="1:7" x14ac:dyDescent="0.25">
      <c r="A47" s="12" t="s">
        <v>2843</v>
      </c>
      <c r="B47" s="30" t="s">
        <v>2844</v>
      </c>
      <c r="C47" s="30" t="s">
        <v>2836</v>
      </c>
      <c r="D47" s="13">
        <v>525</v>
      </c>
      <c r="E47" s="14">
        <v>164.97</v>
      </c>
      <c r="F47" s="15">
        <v>1.14E-2</v>
      </c>
      <c r="G47" s="15"/>
    </row>
    <row r="48" spans="1:7" x14ac:dyDescent="0.25">
      <c r="A48" s="12" t="s">
        <v>2845</v>
      </c>
      <c r="B48" s="30" t="s">
        <v>2846</v>
      </c>
      <c r="C48" s="30" t="s">
        <v>2836</v>
      </c>
      <c r="D48" s="13">
        <v>1991</v>
      </c>
      <c r="E48" s="14">
        <v>144.80000000000001</v>
      </c>
      <c r="F48" s="15">
        <v>0.01</v>
      </c>
      <c r="G48" s="15"/>
    </row>
    <row r="49" spans="1:10" x14ac:dyDescent="0.25">
      <c r="A49" s="12" t="s">
        <v>2847</v>
      </c>
      <c r="B49" s="30" t="s">
        <v>2848</v>
      </c>
      <c r="C49" s="30" t="s">
        <v>2836</v>
      </c>
      <c r="D49" s="13">
        <v>510</v>
      </c>
      <c r="E49" s="14">
        <v>142.15</v>
      </c>
      <c r="F49" s="15">
        <v>9.7999999999999997E-3</v>
      </c>
      <c r="G49" s="15"/>
    </row>
    <row r="50" spans="1:10" x14ac:dyDescent="0.25">
      <c r="A50" s="12" t="s">
        <v>2849</v>
      </c>
      <c r="B50" s="30" t="s">
        <v>2850</v>
      </c>
      <c r="C50" s="30" t="s">
        <v>2828</v>
      </c>
      <c r="D50" s="13">
        <v>385</v>
      </c>
      <c r="E50" s="14">
        <v>138.62</v>
      </c>
      <c r="F50" s="15">
        <v>9.5999999999999992E-3</v>
      </c>
      <c r="G50" s="15"/>
    </row>
    <row r="51" spans="1:10" x14ac:dyDescent="0.25">
      <c r="A51" s="12" t="s">
        <v>2851</v>
      </c>
      <c r="B51" s="30" t="s">
        <v>2852</v>
      </c>
      <c r="C51" s="30" t="s">
        <v>2828</v>
      </c>
      <c r="D51" s="13">
        <v>1863</v>
      </c>
      <c r="E51" s="14">
        <v>121.13</v>
      </c>
      <c r="F51" s="15">
        <v>8.3999999999999995E-3</v>
      </c>
      <c r="G51" s="15"/>
    </row>
    <row r="52" spans="1:10" x14ac:dyDescent="0.25">
      <c r="A52" s="12" t="s">
        <v>2853</v>
      </c>
      <c r="B52" s="30" t="s">
        <v>2854</v>
      </c>
      <c r="C52" s="30" t="s">
        <v>2836</v>
      </c>
      <c r="D52" s="13">
        <v>433</v>
      </c>
      <c r="E52" s="14">
        <v>85.91</v>
      </c>
      <c r="F52" s="15">
        <v>5.8999999999999999E-3</v>
      </c>
      <c r="G52" s="15"/>
    </row>
    <row r="53" spans="1:10" x14ac:dyDescent="0.25">
      <c r="A53" s="12" t="s">
        <v>2855</v>
      </c>
      <c r="B53" s="30" t="s">
        <v>2856</v>
      </c>
      <c r="C53" s="30" t="s">
        <v>2833</v>
      </c>
      <c r="D53" s="13">
        <v>273</v>
      </c>
      <c r="E53" s="14">
        <v>47.23</v>
      </c>
      <c r="F53" s="15">
        <v>3.3E-3</v>
      </c>
      <c r="G53" s="15"/>
    </row>
    <row r="54" spans="1:10" x14ac:dyDescent="0.25">
      <c r="A54" s="12" t="s">
        <v>2857</v>
      </c>
      <c r="B54" s="30" t="s">
        <v>2858</v>
      </c>
      <c r="C54" s="30" t="s">
        <v>2833</v>
      </c>
      <c r="D54" s="13">
        <v>437</v>
      </c>
      <c r="E54" s="14">
        <v>47.23</v>
      </c>
      <c r="F54" s="15">
        <v>3.3E-3</v>
      </c>
      <c r="G54" s="15"/>
    </row>
    <row r="55" spans="1:10" x14ac:dyDescent="0.25">
      <c r="A55" s="12" t="s">
        <v>2859</v>
      </c>
      <c r="B55" s="30" t="s">
        <v>2860</v>
      </c>
      <c r="C55" s="30" t="s">
        <v>2861</v>
      </c>
      <c r="D55" s="13">
        <v>486</v>
      </c>
      <c r="E55" s="14">
        <v>40.799999999999997</v>
      </c>
      <c r="F55" s="15">
        <v>2.8E-3</v>
      </c>
      <c r="G55" s="15"/>
    </row>
    <row r="56" spans="1:10" x14ac:dyDescent="0.25">
      <c r="A56" s="12" t="s">
        <v>2862</v>
      </c>
      <c r="B56" s="30" t="s">
        <v>2863</v>
      </c>
      <c r="C56" s="30" t="s">
        <v>2833</v>
      </c>
      <c r="D56" s="13">
        <v>236</v>
      </c>
      <c r="E56" s="14">
        <v>28.04</v>
      </c>
      <c r="F56" s="15">
        <v>1.9E-3</v>
      </c>
      <c r="G56" s="15"/>
    </row>
    <row r="57" spans="1:10" x14ac:dyDescent="0.25">
      <c r="A57" s="16" t="s">
        <v>124</v>
      </c>
      <c r="B57" s="31"/>
      <c r="C57" s="31"/>
      <c r="D57" s="17"/>
      <c r="E57" s="37">
        <f>SUM(E37:E56)</f>
        <v>4198.18</v>
      </c>
      <c r="F57" s="38">
        <f>SUM(F37:F56)</f>
        <v>0.2899000000000001</v>
      </c>
      <c r="G57" s="20"/>
    </row>
    <row r="58" spans="1:10" x14ac:dyDescent="0.25">
      <c r="A58" s="16"/>
      <c r="B58" s="30"/>
      <c r="C58" s="30"/>
      <c r="D58" s="13"/>
      <c r="E58" s="52"/>
      <c r="F58" s="53"/>
      <c r="G58" s="15"/>
    </row>
    <row r="59" spans="1:10" x14ac:dyDescent="0.25">
      <c r="A59" s="21" t="s">
        <v>157</v>
      </c>
      <c r="B59" s="32"/>
      <c r="C59" s="32"/>
      <c r="D59" s="22"/>
      <c r="E59" s="27">
        <v>14462.04</v>
      </c>
      <c r="F59" s="28">
        <v>0.99890000000000001</v>
      </c>
      <c r="G59" s="20"/>
      <c r="H59" s="54"/>
      <c r="J59" s="2"/>
    </row>
    <row r="60" spans="1:10" x14ac:dyDescent="0.25">
      <c r="A60" s="12"/>
      <c r="B60" s="30"/>
      <c r="C60" s="30"/>
      <c r="D60" s="13"/>
      <c r="E60" s="14"/>
      <c r="F60" s="15"/>
      <c r="G60" s="15"/>
    </row>
    <row r="61" spans="1:10" x14ac:dyDescent="0.25">
      <c r="A61" s="12"/>
      <c r="B61" s="30"/>
      <c r="C61" s="30"/>
      <c r="D61" s="13"/>
      <c r="E61" s="14"/>
      <c r="F61" s="15"/>
      <c r="G61" s="15"/>
    </row>
    <row r="62" spans="1:10" x14ac:dyDescent="0.25">
      <c r="A62" s="16" t="s">
        <v>161</v>
      </c>
      <c r="B62" s="30"/>
      <c r="C62" s="30"/>
      <c r="D62" s="13"/>
      <c r="E62" s="14"/>
      <c r="F62" s="15"/>
      <c r="G62" s="15"/>
    </row>
    <row r="63" spans="1:10" x14ac:dyDescent="0.25">
      <c r="A63" s="12" t="s">
        <v>162</v>
      </c>
      <c r="B63" s="30"/>
      <c r="C63" s="30"/>
      <c r="D63" s="13"/>
      <c r="E63" s="14">
        <v>50.99</v>
      </c>
      <c r="F63" s="15">
        <v>3.5000000000000001E-3</v>
      </c>
      <c r="G63" s="15">
        <v>6.6865999999999995E-2</v>
      </c>
    </row>
    <row r="64" spans="1:10" x14ac:dyDescent="0.25">
      <c r="A64" s="16" t="s">
        <v>124</v>
      </c>
      <c r="B64" s="31"/>
      <c r="C64" s="31"/>
      <c r="D64" s="17"/>
      <c r="E64" s="37">
        <v>50.99</v>
      </c>
      <c r="F64" s="38">
        <v>3.5000000000000001E-3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21" t="s">
        <v>157</v>
      </c>
      <c r="B66" s="32"/>
      <c r="C66" s="32"/>
      <c r="D66" s="22"/>
      <c r="E66" s="18">
        <v>50.99</v>
      </c>
      <c r="F66" s="19">
        <v>3.5000000000000001E-3</v>
      </c>
      <c r="G66" s="20"/>
    </row>
    <row r="67" spans="1:7" x14ac:dyDescent="0.25">
      <c r="A67" s="12" t="s">
        <v>163</v>
      </c>
      <c r="B67" s="30"/>
      <c r="C67" s="30"/>
      <c r="D67" s="13"/>
      <c r="E67" s="14">
        <v>9.3411999999999992E-3</v>
      </c>
      <c r="F67" s="15">
        <v>0</v>
      </c>
      <c r="G67" s="15"/>
    </row>
    <row r="68" spans="1:7" x14ac:dyDescent="0.25">
      <c r="A68" s="12" t="s">
        <v>164</v>
      </c>
      <c r="B68" s="30"/>
      <c r="C68" s="30"/>
      <c r="D68" s="13"/>
      <c r="E68" s="23">
        <v>-31.809341199999999</v>
      </c>
      <c r="F68" s="24">
        <v>-2.3999999999999998E-3</v>
      </c>
      <c r="G68" s="15">
        <v>6.6865999999999995E-2</v>
      </c>
    </row>
    <row r="69" spans="1:7" x14ac:dyDescent="0.25">
      <c r="A69" s="25" t="s">
        <v>165</v>
      </c>
      <c r="B69" s="33"/>
      <c r="C69" s="33"/>
      <c r="D69" s="26"/>
      <c r="E69" s="27">
        <v>14481.23</v>
      </c>
      <c r="F69" s="28">
        <v>1</v>
      </c>
      <c r="G69" s="28"/>
    </row>
    <row r="74" spans="1:7" x14ac:dyDescent="0.25">
      <c r="A74" s="1" t="s">
        <v>168</v>
      </c>
    </row>
    <row r="75" spans="1:7" x14ac:dyDescent="0.25">
      <c r="A75" s="47" t="s">
        <v>169</v>
      </c>
      <c r="B75" s="34" t="s">
        <v>118</v>
      </c>
    </row>
    <row r="76" spans="1:7" x14ac:dyDescent="0.25">
      <c r="A76" t="s">
        <v>170</v>
      </c>
    </row>
    <row r="77" spans="1:7" x14ac:dyDescent="0.25">
      <c r="A77" t="s">
        <v>171</v>
      </c>
      <c r="B77" t="s">
        <v>172</v>
      </c>
      <c r="C77" t="s">
        <v>172</v>
      </c>
    </row>
    <row r="78" spans="1:7" x14ac:dyDescent="0.25">
      <c r="B78" s="48">
        <v>45289</v>
      </c>
      <c r="C78" s="48">
        <v>45322</v>
      </c>
    </row>
    <row r="79" spans="1:7" x14ac:dyDescent="0.25">
      <c r="A79" t="s">
        <v>176</v>
      </c>
      <c r="B79">
        <v>15.682700000000001</v>
      </c>
      <c r="C79">
        <v>16.734300000000001</v>
      </c>
      <c r="E79" s="2"/>
    </row>
    <row r="80" spans="1:7" x14ac:dyDescent="0.25">
      <c r="A80" t="s">
        <v>177</v>
      </c>
      <c r="B80">
        <v>15.682700000000001</v>
      </c>
      <c r="C80">
        <v>16.734300000000001</v>
      </c>
      <c r="E80" s="2"/>
    </row>
    <row r="81" spans="1:5" x14ac:dyDescent="0.25">
      <c r="A81" t="s">
        <v>650</v>
      </c>
      <c r="B81">
        <v>15.3935</v>
      </c>
      <c r="C81">
        <v>16.417400000000001</v>
      </c>
      <c r="E81" s="2"/>
    </row>
    <row r="82" spans="1:5" x14ac:dyDescent="0.25">
      <c r="A82" t="s">
        <v>651</v>
      </c>
      <c r="B82">
        <v>15.3935</v>
      </c>
      <c r="C82">
        <v>16.417400000000001</v>
      </c>
      <c r="E82" s="2"/>
    </row>
    <row r="83" spans="1:5" x14ac:dyDescent="0.25">
      <c r="E83" s="2"/>
    </row>
    <row r="84" spans="1:5" x14ac:dyDescent="0.25">
      <c r="A84" t="s">
        <v>187</v>
      </c>
      <c r="B84" s="34" t="s">
        <v>118</v>
      </c>
    </row>
    <row r="85" spans="1:5" x14ac:dyDescent="0.25">
      <c r="A85" t="s">
        <v>188</v>
      </c>
      <c r="B85" s="34" t="s">
        <v>118</v>
      </c>
    </row>
    <row r="86" spans="1:5" ht="30" customHeight="1" x14ac:dyDescent="0.25">
      <c r="A86" s="47" t="s">
        <v>189</v>
      </c>
      <c r="B86" s="34" t="s">
        <v>118</v>
      </c>
    </row>
    <row r="87" spans="1:5" ht="30" customHeight="1" x14ac:dyDescent="0.25">
      <c r="A87" s="47" t="s">
        <v>190</v>
      </c>
      <c r="B87" s="49">
        <f>+E57</f>
        <v>4198.18</v>
      </c>
    </row>
    <row r="88" spans="1:5" ht="45" customHeight="1" x14ac:dyDescent="0.25">
      <c r="A88" s="47" t="s">
        <v>2805</v>
      </c>
      <c r="B88" s="34" t="s">
        <v>118</v>
      </c>
    </row>
    <row r="89" spans="1:5" ht="30" customHeight="1" x14ac:dyDescent="0.25">
      <c r="A89" s="47" t="s">
        <v>2806</v>
      </c>
      <c r="B89" s="34" t="s">
        <v>118</v>
      </c>
    </row>
    <row r="90" spans="1:5" ht="30" customHeight="1" x14ac:dyDescent="0.25">
      <c r="A90" s="47" t="s">
        <v>2807</v>
      </c>
      <c r="B90" s="34" t="s">
        <v>118</v>
      </c>
    </row>
    <row r="91" spans="1:5" x14ac:dyDescent="0.25">
      <c r="A91" t="s">
        <v>2808</v>
      </c>
      <c r="B91" s="34" t="s">
        <v>118</v>
      </c>
    </row>
    <row r="92" spans="1:5" x14ac:dyDescent="0.25">
      <c r="A92" t="s">
        <v>2809</v>
      </c>
      <c r="B92" s="34" t="s">
        <v>118</v>
      </c>
    </row>
    <row r="94" spans="1:5" ht="69.95" customHeight="1" x14ac:dyDescent="0.25">
      <c r="A94" s="76" t="s">
        <v>206</v>
      </c>
      <c r="B94" s="76" t="s">
        <v>207</v>
      </c>
      <c r="C94" s="76" t="s">
        <v>5</v>
      </c>
      <c r="D94" s="76" t="s">
        <v>6</v>
      </c>
    </row>
    <row r="95" spans="1:5" ht="69.95" customHeight="1" x14ac:dyDescent="0.25">
      <c r="A95" s="76" t="s">
        <v>2864</v>
      </c>
      <c r="B95" s="76"/>
      <c r="C95" s="76" t="s">
        <v>97</v>
      </c>
      <c r="D9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workbookViewId="0">
      <pane ySplit="4" topLeftCell="A5" activePane="bottomLeft" state="frozen"/>
      <selection activeCell="B191" sqref="B191"/>
      <selection pane="bottomLeft" activeCell="B26" sqref="B2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2865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2866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2801</v>
      </c>
      <c r="B7" s="30"/>
      <c r="C7" s="30"/>
      <c r="D7" s="13"/>
      <c r="E7" s="14"/>
      <c r="F7" s="15"/>
      <c r="G7" s="15"/>
    </row>
    <row r="8" spans="1:8" x14ac:dyDescent="0.25">
      <c r="A8" s="16" t="s">
        <v>2802</v>
      </c>
      <c r="B8" s="31"/>
      <c r="C8" s="31"/>
      <c r="D8" s="17"/>
      <c r="E8" s="46"/>
      <c r="F8" s="20"/>
      <c r="G8" s="20"/>
    </row>
    <row r="9" spans="1:8" x14ac:dyDescent="0.25">
      <c r="A9" s="12" t="s">
        <v>2867</v>
      </c>
      <c r="B9" s="30" t="s">
        <v>2868</v>
      </c>
      <c r="C9" s="30"/>
      <c r="D9" s="13">
        <v>199275.31599999999</v>
      </c>
      <c r="E9" s="14">
        <v>7671.45</v>
      </c>
      <c r="F9" s="15">
        <v>0.98480000000000001</v>
      </c>
      <c r="G9" s="15"/>
    </row>
    <row r="10" spans="1:8" x14ac:dyDescent="0.25">
      <c r="A10" s="16" t="s">
        <v>124</v>
      </c>
      <c r="B10" s="31"/>
      <c r="C10" s="31"/>
      <c r="D10" s="17"/>
      <c r="E10" s="18">
        <v>7671.45</v>
      </c>
      <c r="F10" s="19">
        <v>0.98480000000000001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157</v>
      </c>
      <c r="B12" s="32"/>
      <c r="C12" s="32"/>
      <c r="D12" s="22"/>
      <c r="E12" s="18">
        <v>7671.45</v>
      </c>
      <c r="F12" s="19">
        <v>0.98480000000000001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161</v>
      </c>
      <c r="B14" s="30"/>
      <c r="C14" s="30"/>
      <c r="D14" s="13"/>
      <c r="E14" s="14"/>
      <c r="F14" s="15"/>
      <c r="G14" s="15"/>
    </row>
    <row r="15" spans="1:8" x14ac:dyDescent="0.25">
      <c r="A15" s="12" t="s">
        <v>162</v>
      </c>
      <c r="B15" s="30"/>
      <c r="C15" s="30"/>
      <c r="D15" s="13"/>
      <c r="E15" s="14">
        <v>136.97</v>
      </c>
      <c r="F15" s="15">
        <v>1.7600000000000001E-2</v>
      </c>
      <c r="G15" s="15">
        <v>6.6865999999999995E-2</v>
      </c>
    </row>
    <row r="16" spans="1:8" x14ac:dyDescent="0.25">
      <c r="A16" s="16" t="s">
        <v>124</v>
      </c>
      <c r="B16" s="31"/>
      <c r="C16" s="31"/>
      <c r="D16" s="17"/>
      <c r="E16" s="18">
        <v>136.97</v>
      </c>
      <c r="F16" s="19">
        <v>1.7600000000000001E-2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157</v>
      </c>
      <c r="B18" s="32"/>
      <c r="C18" s="32"/>
      <c r="D18" s="22"/>
      <c r="E18" s="18">
        <v>136.97</v>
      </c>
      <c r="F18" s="19">
        <v>1.7600000000000001E-2</v>
      </c>
      <c r="G18" s="20"/>
    </row>
    <row r="19" spans="1:7" x14ac:dyDescent="0.25">
      <c r="A19" s="12" t="s">
        <v>163</v>
      </c>
      <c r="B19" s="30"/>
      <c r="C19" s="30"/>
      <c r="D19" s="13"/>
      <c r="E19" s="14">
        <v>2.50931E-2</v>
      </c>
      <c r="F19" s="15">
        <v>3.0000000000000001E-6</v>
      </c>
      <c r="G19" s="15"/>
    </row>
    <row r="20" spans="1:7" x14ac:dyDescent="0.25">
      <c r="A20" s="12" t="s">
        <v>164</v>
      </c>
      <c r="B20" s="30"/>
      <c r="C20" s="30"/>
      <c r="D20" s="13"/>
      <c r="E20" s="23">
        <v>-18.405093099999998</v>
      </c>
      <c r="F20" s="24">
        <v>-2.4030000000000002E-3</v>
      </c>
      <c r="G20" s="15">
        <v>6.6865999999999995E-2</v>
      </c>
    </row>
    <row r="21" spans="1:7" x14ac:dyDescent="0.25">
      <c r="A21" s="25" t="s">
        <v>165</v>
      </c>
      <c r="B21" s="33"/>
      <c r="C21" s="33"/>
      <c r="D21" s="26"/>
      <c r="E21" s="27">
        <v>7790.04</v>
      </c>
      <c r="F21" s="28">
        <v>1</v>
      </c>
      <c r="G21" s="28"/>
    </row>
    <row r="26" spans="1:7" x14ac:dyDescent="0.25">
      <c r="A26" s="1" t="s">
        <v>168</v>
      </c>
    </row>
    <row r="27" spans="1:7" x14ac:dyDescent="0.25">
      <c r="A27" s="47" t="s">
        <v>169</v>
      </c>
      <c r="B27" s="34" t="s">
        <v>118</v>
      </c>
    </row>
    <row r="28" spans="1:7" x14ac:dyDescent="0.25">
      <c r="A28" t="s">
        <v>170</v>
      </c>
    </row>
    <row r="29" spans="1:7" x14ac:dyDescent="0.25">
      <c r="A29" t="s">
        <v>171</v>
      </c>
      <c r="B29" t="s">
        <v>172</v>
      </c>
      <c r="C29" t="s">
        <v>172</v>
      </c>
    </row>
    <row r="30" spans="1:7" x14ac:dyDescent="0.25">
      <c r="B30" s="48">
        <v>45289</v>
      </c>
      <c r="C30" s="48">
        <v>45322</v>
      </c>
    </row>
    <row r="31" spans="1:7" x14ac:dyDescent="0.25">
      <c r="A31" t="s">
        <v>176</v>
      </c>
      <c r="B31">
        <v>19.0199</v>
      </c>
      <c r="C31">
        <v>18.882899999999999</v>
      </c>
      <c r="E31" s="2"/>
    </row>
    <row r="32" spans="1:7" x14ac:dyDescent="0.25">
      <c r="A32" t="s">
        <v>650</v>
      </c>
      <c r="B32">
        <v>17.464500000000001</v>
      </c>
      <c r="C32">
        <v>17.325600000000001</v>
      </c>
      <c r="E32" s="2"/>
    </row>
    <row r="33" spans="1:5" x14ac:dyDescent="0.25">
      <c r="E33" s="2"/>
    </row>
    <row r="34" spans="1:5" x14ac:dyDescent="0.25">
      <c r="A34" t="s">
        <v>187</v>
      </c>
      <c r="B34" s="34" t="s">
        <v>118</v>
      </c>
    </row>
    <row r="35" spans="1:5" x14ac:dyDescent="0.25">
      <c r="A35" t="s">
        <v>188</v>
      </c>
      <c r="B35" s="34" t="s">
        <v>118</v>
      </c>
    </row>
    <row r="36" spans="1:5" ht="30" customHeight="1" x14ac:dyDescent="0.25">
      <c r="A36" s="47" t="s">
        <v>189</v>
      </c>
      <c r="B36" s="34" t="s">
        <v>118</v>
      </c>
    </row>
    <row r="37" spans="1:5" ht="30" customHeight="1" x14ac:dyDescent="0.25">
      <c r="A37" s="47" t="s">
        <v>190</v>
      </c>
      <c r="B37" s="49">
        <v>7671.4488259</v>
      </c>
    </row>
    <row r="38" spans="1:5" ht="45" customHeight="1" x14ac:dyDescent="0.25">
      <c r="A38" s="47" t="s">
        <v>2805</v>
      </c>
      <c r="B38" s="34" t="s">
        <v>118</v>
      </c>
    </row>
    <row r="39" spans="1:5" ht="30" customHeight="1" x14ac:dyDescent="0.25">
      <c r="A39" s="47" t="s">
        <v>2806</v>
      </c>
      <c r="B39" s="34" t="s">
        <v>118</v>
      </c>
    </row>
    <row r="40" spans="1:5" ht="30" customHeight="1" x14ac:dyDescent="0.25">
      <c r="A40" s="47" t="s">
        <v>2807</v>
      </c>
      <c r="B40" s="34" t="s">
        <v>118</v>
      </c>
    </row>
    <row r="41" spans="1:5" x14ac:dyDescent="0.25">
      <c r="A41" t="s">
        <v>2808</v>
      </c>
      <c r="B41" s="34" t="s">
        <v>118</v>
      </c>
    </row>
    <row r="42" spans="1:5" x14ac:dyDescent="0.25">
      <c r="A42" t="s">
        <v>2809</v>
      </c>
      <c r="B42" s="34" t="s">
        <v>118</v>
      </c>
    </row>
    <row r="44" spans="1:5" ht="69.95" customHeight="1" x14ac:dyDescent="0.25">
      <c r="A44" s="76" t="s">
        <v>206</v>
      </c>
      <c r="B44" s="76" t="s">
        <v>207</v>
      </c>
      <c r="C44" s="76" t="s">
        <v>5</v>
      </c>
      <c r="D44" s="76" t="s">
        <v>6</v>
      </c>
    </row>
    <row r="45" spans="1:5" ht="69.95" customHeight="1" x14ac:dyDescent="0.25">
      <c r="A45" s="76" t="s">
        <v>2869</v>
      </c>
      <c r="B45" s="76"/>
      <c r="C45" s="76" t="s">
        <v>99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9"/>
  <sheetViews>
    <sheetView showGridLines="0" workbookViewId="0">
      <pane ySplit="4" topLeftCell="A93" activePane="bottomLeft" state="frozen"/>
      <selection activeCell="B191" sqref="B191"/>
      <selection pane="bottomLeft" activeCell="B93" sqref="B9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443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444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210</v>
      </c>
      <c r="B9" s="30"/>
      <c r="C9" s="30"/>
      <c r="D9" s="13"/>
      <c r="E9" s="14"/>
      <c r="F9" s="15"/>
      <c r="G9" s="15"/>
    </row>
    <row r="10" spans="1:8" x14ac:dyDescent="0.25">
      <c r="A10" s="16" t="s">
        <v>211</v>
      </c>
      <c r="B10" s="30"/>
      <c r="C10" s="30"/>
      <c r="D10" s="13"/>
      <c r="E10" s="14"/>
      <c r="F10" s="15"/>
      <c r="G10" s="15"/>
    </row>
    <row r="11" spans="1:8" x14ac:dyDescent="0.25">
      <c r="A11" s="12" t="s">
        <v>445</v>
      </c>
      <c r="B11" s="30" t="s">
        <v>446</v>
      </c>
      <c r="C11" s="30" t="s">
        <v>217</v>
      </c>
      <c r="D11" s="13">
        <v>102000000</v>
      </c>
      <c r="E11" s="14">
        <v>95528.3</v>
      </c>
      <c r="F11" s="15">
        <v>7.22E-2</v>
      </c>
      <c r="G11" s="15">
        <v>7.5800000000000006E-2</v>
      </c>
    </row>
    <row r="12" spans="1:8" x14ac:dyDescent="0.25">
      <c r="A12" s="12" t="s">
        <v>447</v>
      </c>
      <c r="B12" s="30" t="s">
        <v>448</v>
      </c>
      <c r="C12" s="30" t="s">
        <v>217</v>
      </c>
      <c r="D12" s="13">
        <v>97500000</v>
      </c>
      <c r="E12" s="14">
        <v>93334.31</v>
      </c>
      <c r="F12" s="15">
        <v>7.0499999999999993E-2</v>
      </c>
      <c r="G12" s="15">
        <v>7.6924999999999993E-2</v>
      </c>
    </row>
    <row r="13" spans="1:8" x14ac:dyDescent="0.25">
      <c r="A13" s="12" t="s">
        <v>449</v>
      </c>
      <c r="B13" s="30" t="s">
        <v>450</v>
      </c>
      <c r="C13" s="30" t="s">
        <v>228</v>
      </c>
      <c r="D13" s="13">
        <v>100000000</v>
      </c>
      <c r="E13" s="14">
        <v>93251.5</v>
      </c>
      <c r="F13" s="15">
        <v>7.0499999999999993E-2</v>
      </c>
      <c r="G13" s="15">
        <v>7.6999999999999999E-2</v>
      </c>
    </row>
    <row r="14" spans="1:8" x14ac:dyDescent="0.25">
      <c r="A14" s="12" t="s">
        <v>451</v>
      </c>
      <c r="B14" s="30" t="s">
        <v>452</v>
      </c>
      <c r="C14" s="30" t="s">
        <v>217</v>
      </c>
      <c r="D14" s="13">
        <v>98500000</v>
      </c>
      <c r="E14" s="14">
        <v>92634.42</v>
      </c>
      <c r="F14" s="15">
        <v>7.0000000000000007E-2</v>
      </c>
      <c r="G14" s="15">
        <v>7.5999999999999998E-2</v>
      </c>
    </row>
    <row r="15" spans="1:8" x14ac:dyDescent="0.25">
      <c r="A15" s="12" t="s">
        <v>453</v>
      </c>
      <c r="B15" s="30" t="s">
        <v>454</v>
      </c>
      <c r="C15" s="30" t="s">
        <v>228</v>
      </c>
      <c r="D15" s="13">
        <v>96000000</v>
      </c>
      <c r="E15" s="14">
        <v>91855.58</v>
      </c>
      <c r="F15" s="15">
        <v>6.9400000000000003E-2</v>
      </c>
      <c r="G15" s="15">
        <v>7.6007000000000005E-2</v>
      </c>
    </row>
    <row r="16" spans="1:8" x14ac:dyDescent="0.25">
      <c r="A16" s="12" t="s">
        <v>455</v>
      </c>
      <c r="B16" s="30" t="s">
        <v>456</v>
      </c>
      <c r="C16" s="30" t="s">
        <v>217</v>
      </c>
      <c r="D16" s="13">
        <v>95500000</v>
      </c>
      <c r="E16" s="14">
        <v>91401.14</v>
      </c>
      <c r="F16" s="15">
        <v>6.9099999999999995E-2</v>
      </c>
      <c r="G16" s="15">
        <v>7.6727000000000004E-2</v>
      </c>
    </row>
    <row r="17" spans="1:7" x14ac:dyDescent="0.25">
      <c r="A17" s="12" t="s">
        <v>457</v>
      </c>
      <c r="B17" s="30" t="s">
        <v>458</v>
      </c>
      <c r="C17" s="30" t="s">
        <v>228</v>
      </c>
      <c r="D17" s="13">
        <v>82000000</v>
      </c>
      <c r="E17" s="14">
        <v>76570.7</v>
      </c>
      <c r="F17" s="15">
        <v>5.79E-2</v>
      </c>
      <c r="G17" s="15">
        <v>7.6248999999999997E-2</v>
      </c>
    </row>
    <row r="18" spans="1:7" x14ac:dyDescent="0.25">
      <c r="A18" s="12" t="s">
        <v>459</v>
      </c>
      <c r="B18" s="30" t="s">
        <v>460</v>
      </c>
      <c r="C18" s="30" t="s">
        <v>217</v>
      </c>
      <c r="D18" s="13">
        <v>80000000</v>
      </c>
      <c r="E18" s="14">
        <v>76061.2</v>
      </c>
      <c r="F18" s="15">
        <v>5.7500000000000002E-2</v>
      </c>
      <c r="G18" s="15">
        <v>7.5347999999999998E-2</v>
      </c>
    </row>
    <row r="19" spans="1:7" x14ac:dyDescent="0.25">
      <c r="A19" s="12" t="s">
        <v>461</v>
      </c>
      <c r="B19" s="30" t="s">
        <v>462</v>
      </c>
      <c r="C19" s="30" t="s">
        <v>217</v>
      </c>
      <c r="D19" s="13">
        <v>80000000</v>
      </c>
      <c r="E19" s="14">
        <v>74351.679999999993</v>
      </c>
      <c r="F19" s="15">
        <v>5.62E-2</v>
      </c>
      <c r="G19" s="15">
        <v>7.5950000000000004E-2</v>
      </c>
    </row>
    <row r="20" spans="1:7" x14ac:dyDescent="0.25">
      <c r="A20" s="12" t="s">
        <v>463</v>
      </c>
      <c r="B20" s="30" t="s">
        <v>464</v>
      </c>
      <c r="C20" s="30" t="s">
        <v>465</v>
      </c>
      <c r="D20" s="13">
        <v>66500000</v>
      </c>
      <c r="E20" s="14">
        <v>62955.28</v>
      </c>
      <c r="F20" s="15">
        <v>4.7600000000000003E-2</v>
      </c>
      <c r="G20" s="15">
        <v>7.6850000000000002E-2</v>
      </c>
    </row>
    <row r="21" spans="1:7" x14ac:dyDescent="0.25">
      <c r="A21" s="12" t="s">
        <v>466</v>
      </c>
      <c r="B21" s="30" t="s">
        <v>467</v>
      </c>
      <c r="C21" s="30" t="s">
        <v>217</v>
      </c>
      <c r="D21" s="13">
        <v>56500000</v>
      </c>
      <c r="E21" s="14">
        <v>56641.53</v>
      </c>
      <c r="F21" s="15">
        <v>4.2799999999999998E-2</v>
      </c>
      <c r="G21" s="15">
        <v>7.5199000000000002E-2</v>
      </c>
    </row>
    <row r="22" spans="1:7" x14ac:dyDescent="0.25">
      <c r="A22" s="12" t="s">
        <v>468</v>
      </c>
      <c r="B22" s="30" t="s">
        <v>469</v>
      </c>
      <c r="C22" s="30" t="s">
        <v>217</v>
      </c>
      <c r="D22" s="13">
        <v>38500000</v>
      </c>
      <c r="E22" s="14">
        <v>35680.879999999997</v>
      </c>
      <c r="F22" s="15">
        <v>2.7E-2</v>
      </c>
      <c r="G22" s="15">
        <v>7.6355999999999993E-2</v>
      </c>
    </row>
    <row r="23" spans="1:7" x14ac:dyDescent="0.25">
      <c r="A23" s="12" t="s">
        <v>470</v>
      </c>
      <c r="B23" s="30" t="s">
        <v>471</v>
      </c>
      <c r="C23" s="30" t="s">
        <v>217</v>
      </c>
      <c r="D23" s="13">
        <v>33500000</v>
      </c>
      <c r="E23" s="14">
        <v>33218.629999999997</v>
      </c>
      <c r="F23" s="15">
        <v>2.5100000000000001E-2</v>
      </c>
      <c r="G23" s="15">
        <v>7.7124999999999999E-2</v>
      </c>
    </row>
    <row r="24" spans="1:7" x14ac:dyDescent="0.25">
      <c r="A24" s="12" t="s">
        <v>472</v>
      </c>
      <c r="B24" s="30" t="s">
        <v>473</v>
      </c>
      <c r="C24" s="30" t="s">
        <v>217</v>
      </c>
      <c r="D24" s="13">
        <v>27000000</v>
      </c>
      <c r="E24" s="14">
        <v>27204.12</v>
      </c>
      <c r="F24" s="15">
        <v>2.06E-2</v>
      </c>
      <c r="G24" s="15">
        <v>7.6727000000000004E-2</v>
      </c>
    </row>
    <row r="25" spans="1:7" x14ac:dyDescent="0.25">
      <c r="A25" s="12" t="s">
        <v>474</v>
      </c>
      <c r="B25" s="30" t="s">
        <v>475</v>
      </c>
      <c r="C25" s="30" t="s">
        <v>217</v>
      </c>
      <c r="D25" s="13">
        <v>28000000</v>
      </c>
      <c r="E25" s="14">
        <v>27085.66</v>
      </c>
      <c r="F25" s="15">
        <v>2.0500000000000001E-2</v>
      </c>
      <c r="G25" s="15">
        <v>7.6925999999999994E-2</v>
      </c>
    </row>
    <row r="26" spans="1:7" x14ac:dyDescent="0.25">
      <c r="A26" s="12" t="s">
        <v>476</v>
      </c>
      <c r="B26" s="30" t="s">
        <v>477</v>
      </c>
      <c r="C26" s="30" t="s">
        <v>217</v>
      </c>
      <c r="D26" s="13">
        <v>27500000</v>
      </c>
      <c r="E26" s="14">
        <v>26190.48</v>
      </c>
      <c r="F26" s="15">
        <v>1.9800000000000002E-2</v>
      </c>
      <c r="G26" s="15">
        <v>7.7124999999999999E-2</v>
      </c>
    </row>
    <row r="27" spans="1:7" x14ac:dyDescent="0.25">
      <c r="A27" s="12" t="s">
        <v>301</v>
      </c>
      <c r="B27" s="30" t="s">
        <v>302</v>
      </c>
      <c r="C27" s="30" t="s">
        <v>217</v>
      </c>
      <c r="D27" s="13">
        <v>13500000</v>
      </c>
      <c r="E27" s="14">
        <v>13608.78</v>
      </c>
      <c r="F27" s="15">
        <v>1.03E-2</v>
      </c>
      <c r="G27" s="15">
        <v>7.7124999999999999E-2</v>
      </c>
    </row>
    <row r="28" spans="1:7" x14ac:dyDescent="0.25">
      <c r="A28" s="12" t="s">
        <v>478</v>
      </c>
      <c r="B28" s="30" t="s">
        <v>479</v>
      </c>
      <c r="C28" s="30" t="s">
        <v>217</v>
      </c>
      <c r="D28" s="13">
        <v>12500000</v>
      </c>
      <c r="E28" s="14">
        <v>12072.81</v>
      </c>
      <c r="F28" s="15">
        <v>9.1000000000000004E-3</v>
      </c>
      <c r="G28" s="15">
        <v>7.6925999999999994E-2</v>
      </c>
    </row>
    <row r="29" spans="1:7" x14ac:dyDescent="0.25">
      <c r="A29" s="12" t="s">
        <v>480</v>
      </c>
      <c r="B29" s="30" t="s">
        <v>481</v>
      </c>
      <c r="C29" s="30" t="s">
        <v>217</v>
      </c>
      <c r="D29" s="13">
        <v>11500000</v>
      </c>
      <c r="E29" s="14">
        <v>11020.55</v>
      </c>
      <c r="F29" s="15">
        <v>8.3000000000000001E-3</v>
      </c>
      <c r="G29" s="15">
        <v>7.6924999999999993E-2</v>
      </c>
    </row>
    <row r="30" spans="1:7" x14ac:dyDescent="0.25">
      <c r="A30" s="12" t="s">
        <v>415</v>
      </c>
      <c r="B30" s="30" t="s">
        <v>416</v>
      </c>
      <c r="C30" s="30" t="s">
        <v>217</v>
      </c>
      <c r="D30" s="13">
        <v>9500000</v>
      </c>
      <c r="E30" s="14">
        <v>9751.3700000000008</v>
      </c>
      <c r="F30" s="15">
        <v>7.4000000000000003E-3</v>
      </c>
      <c r="G30" s="15">
        <v>7.6305999999999999E-2</v>
      </c>
    </row>
    <row r="31" spans="1:7" x14ac:dyDescent="0.25">
      <c r="A31" s="12" t="s">
        <v>482</v>
      </c>
      <c r="B31" s="30" t="s">
        <v>483</v>
      </c>
      <c r="C31" s="30" t="s">
        <v>217</v>
      </c>
      <c r="D31" s="13">
        <v>6000000</v>
      </c>
      <c r="E31" s="14">
        <v>6335.05</v>
      </c>
      <c r="F31" s="15">
        <v>4.7999999999999996E-3</v>
      </c>
      <c r="G31" s="15">
        <v>7.6925999999999994E-2</v>
      </c>
    </row>
    <row r="32" spans="1:7" x14ac:dyDescent="0.25">
      <c r="A32" s="12" t="s">
        <v>484</v>
      </c>
      <c r="B32" s="30" t="s">
        <v>485</v>
      </c>
      <c r="C32" s="30" t="s">
        <v>217</v>
      </c>
      <c r="D32" s="13">
        <v>6000000</v>
      </c>
      <c r="E32" s="14">
        <v>6018.88</v>
      </c>
      <c r="F32" s="15">
        <v>4.4999999999999997E-3</v>
      </c>
      <c r="G32" s="15">
        <v>7.7124999999999999E-2</v>
      </c>
    </row>
    <row r="33" spans="1:7" x14ac:dyDescent="0.25">
      <c r="A33" s="12" t="s">
        <v>486</v>
      </c>
      <c r="B33" s="30" t="s">
        <v>487</v>
      </c>
      <c r="C33" s="30" t="s">
        <v>217</v>
      </c>
      <c r="D33" s="13">
        <v>6000000</v>
      </c>
      <c r="E33" s="14">
        <v>6012.83</v>
      </c>
      <c r="F33" s="15">
        <v>4.4999999999999997E-3</v>
      </c>
      <c r="G33" s="15">
        <v>7.6926999999999995E-2</v>
      </c>
    </row>
    <row r="34" spans="1:7" x14ac:dyDescent="0.25">
      <c r="A34" s="12" t="s">
        <v>488</v>
      </c>
      <c r="B34" s="30" t="s">
        <v>489</v>
      </c>
      <c r="C34" s="30" t="s">
        <v>217</v>
      </c>
      <c r="D34" s="13">
        <v>3500000</v>
      </c>
      <c r="E34" s="14">
        <v>3456.96</v>
      </c>
      <c r="F34" s="15">
        <v>2.5999999999999999E-3</v>
      </c>
      <c r="G34" s="15">
        <v>7.5950000000000004E-2</v>
      </c>
    </row>
    <row r="35" spans="1:7" x14ac:dyDescent="0.25">
      <c r="A35" s="12" t="s">
        <v>490</v>
      </c>
      <c r="B35" s="30" t="s">
        <v>491</v>
      </c>
      <c r="C35" s="30" t="s">
        <v>217</v>
      </c>
      <c r="D35" s="13">
        <v>3300000</v>
      </c>
      <c r="E35" s="14">
        <v>3417.54</v>
      </c>
      <c r="F35" s="15">
        <v>2.5999999999999999E-3</v>
      </c>
      <c r="G35" s="15">
        <v>7.6305999999999999E-2</v>
      </c>
    </row>
    <row r="36" spans="1:7" x14ac:dyDescent="0.25">
      <c r="A36" s="12" t="s">
        <v>492</v>
      </c>
      <c r="B36" s="30" t="s">
        <v>493</v>
      </c>
      <c r="C36" s="30" t="s">
        <v>217</v>
      </c>
      <c r="D36" s="13">
        <v>3500000</v>
      </c>
      <c r="E36" s="14">
        <v>3284.95</v>
      </c>
      <c r="F36" s="15">
        <v>2.5000000000000001E-3</v>
      </c>
      <c r="G36" s="15">
        <v>7.5950000000000004E-2</v>
      </c>
    </row>
    <row r="37" spans="1:7" x14ac:dyDescent="0.25">
      <c r="A37" s="12" t="s">
        <v>494</v>
      </c>
      <c r="B37" s="30" t="s">
        <v>495</v>
      </c>
      <c r="C37" s="30" t="s">
        <v>217</v>
      </c>
      <c r="D37" s="13">
        <v>3000000</v>
      </c>
      <c r="E37" s="14">
        <v>3108.75</v>
      </c>
      <c r="F37" s="15">
        <v>2.3E-3</v>
      </c>
      <c r="G37" s="15">
        <v>7.6031000000000001E-2</v>
      </c>
    </row>
    <row r="38" spans="1:7" x14ac:dyDescent="0.25">
      <c r="A38" s="12" t="s">
        <v>496</v>
      </c>
      <c r="B38" s="30" t="s">
        <v>497</v>
      </c>
      <c r="C38" s="30" t="s">
        <v>217</v>
      </c>
      <c r="D38" s="13">
        <v>2500000</v>
      </c>
      <c r="E38" s="14">
        <v>2558.79</v>
      </c>
      <c r="F38" s="15">
        <v>1.9E-3</v>
      </c>
      <c r="G38" s="15">
        <v>7.6305999999999999E-2</v>
      </c>
    </row>
    <row r="39" spans="1:7" x14ac:dyDescent="0.25">
      <c r="A39" s="12" t="s">
        <v>303</v>
      </c>
      <c r="B39" s="30" t="s">
        <v>304</v>
      </c>
      <c r="C39" s="30" t="s">
        <v>217</v>
      </c>
      <c r="D39" s="13">
        <v>2500000</v>
      </c>
      <c r="E39" s="14">
        <v>2520.52</v>
      </c>
      <c r="F39" s="15">
        <v>1.9E-3</v>
      </c>
      <c r="G39" s="15">
        <v>7.6925999999999994E-2</v>
      </c>
    </row>
    <row r="40" spans="1:7" x14ac:dyDescent="0.25">
      <c r="A40" s="12" t="s">
        <v>498</v>
      </c>
      <c r="B40" s="30" t="s">
        <v>499</v>
      </c>
      <c r="C40" s="30" t="s">
        <v>217</v>
      </c>
      <c r="D40" s="13">
        <v>2500000</v>
      </c>
      <c r="E40" s="14">
        <v>2497.59</v>
      </c>
      <c r="F40" s="15">
        <v>1.9E-3</v>
      </c>
      <c r="G40" s="15">
        <v>7.6926999999999995E-2</v>
      </c>
    </row>
    <row r="41" spans="1:7" x14ac:dyDescent="0.25">
      <c r="A41" s="12" t="s">
        <v>500</v>
      </c>
      <c r="B41" s="30" t="s">
        <v>501</v>
      </c>
      <c r="C41" s="30" t="s">
        <v>217</v>
      </c>
      <c r="D41" s="13">
        <v>2000000</v>
      </c>
      <c r="E41" s="14">
        <v>1970.67</v>
      </c>
      <c r="F41" s="15">
        <v>1.5E-3</v>
      </c>
      <c r="G41" s="15">
        <v>7.6926999999999995E-2</v>
      </c>
    </row>
    <row r="42" spans="1:7" x14ac:dyDescent="0.25">
      <c r="A42" s="12" t="s">
        <v>502</v>
      </c>
      <c r="B42" s="30" t="s">
        <v>503</v>
      </c>
      <c r="C42" s="30" t="s">
        <v>217</v>
      </c>
      <c r="D42" s="13">
        <v>1500000</v>
      </c>
      <c r="E42" s="14">
        <v>1613.44</v>
      </c>
      <c r="F42" s="15">
        <v>1.1999999999999999E-3</v>
      </c>
      <c r="G42" s="15">
        <v>7.6156000000000001E-2</v>
      </c>
    </row>
    <row r="43" spans="1:7" x14ac:dyDescent="0.25">
      <c r="A43" s="12" t="s">
        <v>504</v>
      </c>
      <c r="B43" s="30" t="s">
        <v>505</v>
      </c>
      <c r="C43" s="30" t="s">
        <v>217</v>
      </c>
      <c r="D43" s="13">
        <v>1500000</v>
      </c>
      <c r="E43" s="14">
        <v>1506.68</v>
      </c>
      <c r="F43" s="15">
        <v>1.1000000000000001E-3</v>
      </c>
      <c r="G43" s="15">
        <v>7.6925999999999994E-2</v>
      </c>
    </row>
    <row r="44" spans="1:7" x14ac:dyDescent="0.25">
      <c r="A44" s="12" t="s">
        <v>405</v>
      </c>
      <c r="B44" s="30" t="s">
        <v>406</v>
      </c>
      <c r="C44" s="30" t="s">
        <v>217</v>
      </c>
      <c r="D44" s="13">
        <v>1000000</v>
      </c>
      <c r="E44" s="14">
        <v>1073.6099999999999</v>
      </c>
      <c r="F44" s="15">
        <v>8.0000000000000004E-4</v>
      </c>
      <c r="G44" s="15">
        <v>7.6157000000000002E-2</v>
      </c>
    </row>
    <row r="45" spans="1:7" x14ac:dyDescent="0.25">
      <c r="A45" s="12" t="s">
        <v>506</v>
      </c>
      <c r="B45" s="30" t="s">
        <v>507</v>
      </c>
      <c r="C45" s="30" t="s">
        <v>228</v>
      </c>
      <c r="D45" s="13">
        <v>1000000</v>
      </c>
      <c r="E45" s="14">
        <v>1039.01</v>
      </c>
      <c r="F45" s="15">
        <v>8.0000000000000004E-4</v>
      </c>
      <c r="G45" s="15">
        <v>7.6218999999999995E-2</v>
      </c>
    </row>
    <row r="46" spans="1:7" x14ac:dyDescent="0.25">
      <c r="A46" s="12" t="s">
        <v>508</v>
      </c>
      <c r="B46" s="30" t="s">
        <v>509</v>
      </c>
      <c r="C46" s="30" t="s">
        <v>217</v>
      </c>
      <c r="D46" s="13">
        <v>1000000</v>
      </c>
      <c r="E46" s="14">
        <v>1036.79</v>
      </c>
      <c r="F46" s="15">
        <v>8.0000000000000004E-4</v>
      </c>
      <c r="G46" s="15">
        <v>7.6305999999999999E-2</v>
      </c>
    </row>
    <row r="47" spans="1:7" x14ac:dyDescent="0.25">
      <c r="A47" s="12" t="s">
        <v>510</v>
      </c>
      <c r="B47" s="30" t="s">
        <v>511</v>
      </c>
      <c r="C47" s="30" t="s">
        <v>217</v>
      </c>
      <c r="D47" s="13">
        <v>1000000</v>
      </c>
      <c r="E47" s="14">
        <v>1028.19</v>
      </c>
      <c r="F47" s="15">
        <v>8.0000000000000004E-4</v>
      </c>
      <c r="G47" s="15">
        <v>7.5963000000000003E-2</v>
      </c>
    </row>
    <row r="48" spans="1:7" x14ac:dyDescent="0.25">
      <c r="A48" s="12" t="s">
        <v>403</v>
      </c>
      <c r="B48" s="30" t="s">
        <v>404</v>
      </c>
      <c r="C48" s="30" t="s">
        <v>217</v>
      </c>
      <c r="D48" s="13">
        <v>1000000</v>
      </c>
      <c r="E48" s="14">
        <v>1024.33</v>
      </c>
      <c r="F48" s="15">
        <v>8.0000000000000004E-4</v>
      </c>
      <c r="G48" s="15">
        <v>7.6307E-2</v>
      </c>
    </row>
    <row r="49" spans="1:7" x14ac:dyDescent="0.25">
      <c r="A49" s="12" t="s">
        <v>512</v>
      </c>
      <c r="B49" s="30" t="s">
        <v>513</v>
      </c>
      <c r="C49" s="30" t="s">
        <v>217</v>
      </c>
      <c r="D49" s="13">
        <v>1000000</v>
      </c>
      <c r="E49" s="14">
        <v>988.7</v>
      </c>
      <c r="F49" s="15">
        <v>6.9999999999999999E-4</v>
      </c>
      <c r="G49" s="15">
        <v>7.5998999999999997E-2</v>
      </c>
    </row>
    <row r="50" spans="1:7" x14ac:dyDescent="0.25">
      <c r="A50" s="12" t="s">
        <v>514</v>
      </c>
      <c r="B50" s="30" t="s">
        <v>515</v>
      </c>
      <c r="C50" s="30" t="s">
        <v>217</v>
      </c>
      <c r="D50" s="13">
        <v>1000000</v>
      </c>
      <c r="E50" s="14">
        <v>964.62</v>
      </c>
      <c r="F50" s="15">
        <v>6.9999999999999999E-4</v>
      </c>
      <c r="G50" s="15">
        <v>7.6727000000000004E-2</v>
      </c>
    </row>
    <row r="51" spans="1:7" x14ac:dyDescent="0.25">
      <c r="A51" s="12" t="s">
        <v>516</v>
      </c>
      <c r="B51" s="30" t="s">
        <v>517</v>
      </c>
      <c r="C51" s="30" t="s">
        <v>217</v>
      </c>
      <c r="D51" s="13">
        <v>500000</v>
      </c>
      <c r="E51" s="14">
        <v>542.77</v>
      </c>
      <c r="F51" s="15">
        <v>4.0000000000000002E-4</v>
      </c>
      <c r="G51" s="15">
        <v>7.6305999999999999E-2</v>
      </c>
    </row>
    <row r="52" spans="1:7" x14ac:dyDescent="0.25">
      <c r="A52" s="12" t="s">
        <v>518</v>
      </c>
      <c r="B52" s="30" t="s">
        <v>519</v>
      </c>
      <c r="C52" s="30" t="s">
        <v>323</v>
      </c>
      <c r="D52" s="13">
        <v>500000</v>
      </c>
      <c r="E52" s="14">
        <v>521.78</v>
      </c>
      <c r="F52" s="15">
        <v>4.0000000000000002E-4</v>
      </c>
      <c r="G52" s="15">
        <v>7.6048000000000004E-2</v>
      </c>
    </row>
    <row r="53" spans="1:7" x14ac:dyDescent="0.25">
      <c r="A53" s="12" t="s">
        <v>520</v>
      </c>
      <c r="B53" s="30" t="s">
        <v>521</v>
      </c>
      <c r="C53" s="30" t="s">
        <v>228</v>
      </c>
      <c r="D53" s="13">
        <v>500000</v>
      </c>
      <c r="E53" s="14">
        <v>518.72</v>
      </c>
      <c r="F53" s="15">
        <v>4.0000000000000002E-4</v>
      </c>
      <c r="G53" s="15">
        <v>7.6161000000000006E-2</v>
      </c>
    </row>
    <row r="54" spans="1:7" x14ac:dyDescent="0.25">
      <c r="A54" s="12" t="s">
        <v>522</v>
      </c>
      <c r="B54" s="30" t="s">
        <v>523</v>
      </c>
      <c r="C54" s="30" t="s">
        <v>217</v>
      </c>
      <c r="D54" s="13">
        <v>500000</v>
      </c>
      <c r="E54" s="14">
        <v>516.48</v>
      </c>
      <c r="F54" s="15">
        <v>4.0000000000000002E-4</v>
      </c>
      <c r="G54" s="15">
        <v>7.5999999999999998E-2</v>
      </c>
    </row>
    <row r="55" spans="1:7" x14ac:dyDescent="0.25">
      <c r="A55" s="12" t="s">
        <v>375</v>
      </c>
      <c r="B55" s="30" t="s">
        <v>376</v>
      </c>
      <c r="C55" s="30" t="s">
        <v>217</v>
      </c>
      <c r="D55" s="13">
        <v>500000</v>
      </c>
      <c r="E55" s="14">
        <v>514.25</v>
      </c>
      <c r="F55" s="15">
        <v>4.0000000000000002E-4</v>
      </c>
      <c r="G55" s="15">
        <v>7.5850000000000001E-2</v>
      </c>
    </row>
    <row r="56" spans="1:7" x14ac:dyDescent="0.25">
      <c r="A56" s="12" t="s">
        <v>524</v>
      </c>
      <c r="B56" s="30" t="s">
        <v>525</v>
      </c>
      <c r="C56" s="30" t="s">
        <v>217</v>
      </c>
      <c r="D56" s="13">
        <v>500000</v>
      </c>
      <c r="E56" s="14">
        <v>512.38</v>
      </c>
      <c r="F56" s="15">
        <v>4.0000000000000002E-4</v>
      </c>
      <c r="G56" s="15">
        <v>7.5593999999999995E-2</v>
      </c>
    </row>
    <row r="57" spans="1:7" x14ac:dyDescent="0.25">
      <c r="A57" s="12" t="s">
        <v>431</v>
      </c>
      <c r="B57" s="30" t="s">
        <v>432</v>
      </c>
      <c r="C57" s="30" t="s">
        <v>217</v>
      </c>
      <c r="D57" s="13">
        <v>500000</v>
      </c>
      <c r="E57" s="14">
        <v>510.5</v>
      </c>
      <c r="F57" s="15">
        <v>4.0000000000000002E-4</v>
      </c>
      <c r="G57" s="15">
        <v>7.6157000000000002E-2</v>
      </c>
    </row>
    <row r="58" spans="1:7" x14ac:dyDescent="0.25">
      <c r="A58" s="12" t="s">
        <v>526</v>
      </c>
      <c r="B58" s="30" t="s">
        <v>527</v>
      </c>
      <c r="C58" s="30" t="s">
        <v>214</v>
      </c>
      <c r="D58" s="13">
        <v>500000</v>
      </c>
      <c r="E58" s="14">
        <v>480.39</v>
      </c>
      <c r="F58" s="15">
        <v>4.0000000000000002E-4</v>
      </c>
      <c r="G58" s="15">
        <v>7.6048000000000004E-2</v>
      </c>
    </row>
    <row r="59" spans="1:7" x14ac:dyDescent="0.25">
      <c r="A59" s="12" t="s">
        <v>528</v>
      </c>
      <c r="B59" s="30" t="s">
        <v>529</v>
      </c>
      <c r="C59" s="30" t="s">
        <v>228</v>
      </c>
      <c r="D59" s="13">
        <v>500000</v>
      </c>
      <c r="E59" s="14">
        <v>478.29</v>
      </c>
      <c r="F59" s="15">
        <v>4.0000000000000002E-4</v>
      </c>
      <c r="G59" s="15">
        <v>7.6299000000000006E-2</v>
      </c>
    </row>
    <row r="60" spans="1:7" x14ac:dyDescent="0.25">
      <c r="A60" s="16" t="s">
        <v>124</v>
      </c>
      <c r="B60" s="31"/>
      <c r="C60" s="31"/>
      <c r="D60" s="17"/>
      <c r="E60" s="18">
        <v>1156472.3799999999</v>
      </c>
      <c r="F60" s="19">
        <v>0.87409999999999999</v>
      </c>
      <c r="G60" s="20"/>
    </row>
    <row r="61" spans="1:7" x14ac:dyDescent="0.25">
      <c r="A61" s="12"/>
      <c r="B61" s="30"/>
      <c r="C61" s="30"/>
      <c r="D61" s="13"/>
      <c r="E61" s="14"/>
      <c r="F61" s="15"/>
      <c r="G61" s="15"/>
    </row>
    <row r="62" spans="1:7" x14ac:dyDescent="0.25">
      <c r="A62" s="16" t="s">
        <v>437</v>
      </c>
      <c r="B62" s="30"/>
      <c r="C62" s="30"/>
      <c r="D62" s="13"/>
      <c r="E62" s="14"/>
      <c r="F62" s="15"/>
      <c r="G62" s="15"/>
    </row>
    <row r="63" spans="1:7" x14ac:dyDescent="0.25">
      <c r="A63" s="12" t="s">
        <v>530</v>
      </c>
      <c r="B63" s="30" t="s">
        <v>531</v>
      </c>
      <c r="C63" s="30" t="s">
        <v>123</v>
      </c>
      <c r="D63" s="13">
        <v>56000000</v>
      </c>
      <c r="E63" s="14">
        <v>57269.02</v>
      </c>
      <c r="F63" s="15">
        <v>4.3299999999999998E-2</v>
      </c>
      <c r="G63" s="15">
        <v>7.2798777600000003E-2</v>
      </c>
    </row>
    <row r="64" spans="1:7" x14ac:dyDescent="0.25">
      <c r="A64" s="12" t="s">
        <v>532</v>
      </c>
      <c r="B64" s="30" t="s">
        <v>533</v>
      </c>
      <c r="C64" s="30" t="s">
        <v>123</v>
      </c>
      <c r="D64" s="13">
        <v>42500000</v>
      </c>
      <c r="E64" s="14">
        <v>42984.63</v>
      </c>
      <c r="F64" s="15">
        <v>3.2500000000000001E-2</v>
      </c>
      <c r="G64" s="15">
        <v>7.2284066632000002E-2</v>
      </c>
    </row>
    <row r="65" spans="1:7" x14ac:dyDescent="0.25">
      <c r="A65" s="12" t="s">
        <v>534</v>
      </c>
      <c r="B65" s="30" t="s">
        <v>535</v>
      </c>
      <c r="C65" s="30" t="s">
        <v>123</v>
      </c>
      <c r="D65" s="13">
        <v>16500000</v>
      </c>
      <c r="E65" s="14">
        <v>16546.169999999998</v>
      </c>
      <c r="F65" s="15">
        <v>1.2500000000000001E-2</v>
      </c>
      <c r="G65" s="15">
        <v>7.2367944704000001E-2</v>
      </c>
    </row>
    <row r="66" spans="1:7" x14ac:dyDescent="0.25">
      <c r="A66" s="16" t="s">
        <v>124</v>
      </c>
      <c r="B66" s="31"/>
      <c r="C66" s="31"/>
      <c r="D66" s="17"/>
      <c r="E66" s="18">
        <v>116799.82</v>
      </c>
      <c r="F66" s="19">
        <v>8.8300000000000003E-2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6" t="s">
        <v>291</v>
      </c>
      <c r="B68" s="30"/>
      <c r="C68" s="30"/>
      <c r="D68" s="13"/>
      <c r="E68" s="14"/>
      <c r="F68" s="15"/>
      <c r="G68" s="15"/>
    </row>
    <row r="69" spans="1:7" x14ac:dyDescent="0.25">
      <c r="A69" s="16" t="s">
        <v>124</v>
      </c>
      <c r="B69" s="30"/>
      <c r="C69" s="30"/>
      <c r="D69" s="13"/>
      <c r="E69" s="35" t="s">
        <v>118</v>
      </c>
      <c r="F69" s="36" t="s">
        <v>118</v>
      </c>
      <c r="G69" s="15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16" t="s">
        <v>292</v>
      </c>
      <c r="B71" s="30"/>
      <c r="C71" s="30"/>
      <c r="D71" s="13"/>
      <c r="E71" s="14"/>
      <c r="F71" s="15"/>
      <c r="G71" s="15"/>
    </row>
    <row r="72" spans="1:7" x14ac:dyDescent="0.25">
      <c r="A72" s="16" t="s">
        <v>124</v>
      </c>
      <c r="B72" s="30"/>
      <c r="C72" s="30"/>
      <c r="D72" s="13"/>
      <c r="E72" s="35" t="s">
        <v>118</v>
      </c>
      <c r="F72" s="36" t="s">
        <v>118</v>
      </c>
      <c r="G72" s="15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21" t="s">
        <v>157</v>
      </c>
      <c r="B74" s="32"/>
      <c r="C74" s="32"/>
      <c r="D74" s="22"/>
      <c r="E74" s="18">
        <v>1273272.2</v>
      </c>
      <c r="F74" s="19">
        <v>0.96240000000000003</v>
      </c>
      <c r="G74" s="20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6" t="s">
        <v>161</v>
      </c>
      <c r="B77" s="30"/>
      <c r="C77" s="30"/>
      <c r="D77" s="13"/>
      <c r="E77" s="14"/>
      <c r="F77" s="15"/>
      <c r="G77" s="15"/>
    </row>
    <row r="78" spans="1:7" x14ac:dyDescent="0.25">
      <c r="A78" s="12" t="s">
        <v>162</v>
      </c>
      <c r="B78" s="30"/>
      <c r="C78" s="30"/>
      <c r="D78" s="13"/>
      <c r="E78" s="14">
        <v>1774.67</v>
      </c>
      <c r="F78" s="15">
        <v>1.2999999999999999E-3</v>
      </c>
      <c r="G78" s="15">
        <v>6.6865999999999995E-2</v>
      </c>
    </row>
    <row r="79" spans="1:7" x14ac:dyDescent="0.25">
      <c r="A79" s="16" t="s">
        <v>124</v>
      </c>
      <c r="B79" s="31"/>
      <c r="C79" s="31"/>
      <c r="D79" s="17"/>
      <c r="E79" s="18">
        <v>1774.67</v>
      </c>
      <c r="F79" s="19">
        <v>1.2999999999999999E-3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21" t="s">
        <v>157</v>
      </c>
      <c r="B81" s="32"/>
      <c r="C81" s="32"/>
      <c r="D81" s="22"/>
      <c r="E81" s="18">
        <v>1774.67</v>
      </c>
      <c r="F81" s="19">
        <v>1.2999999999999999E-3</v>
      </c>
      <c r="G81" s="20"/>
    </row>
    <row r="82" spans="1:7" x14ac:dyDescent="0.25">
      <c r="A82" s="12" t="s">
        <v>163</v>
      </c>
      <c r="B82" s="30"/>
      <c r="C82" s="30"/>
      <c r="D82" s="13"/>
      <c r="E82" s="14">
        <v>47931.954501300002</v>
      </c>
      <c r="F82" s="15">
        <v>3.6228999999999997E-2</v>
      </c>
      <c r="G82" s="15"/>
    </row>
    <row r="83" spans="1:7" x14ac:dyDescent="0.25">
      <c r="A83" s="12" t="s">
        <v>164</v>
      </c>
      <c r="B83" s="30"/>
      <c r="C83" s="30"/>
      <c r="D83" s="13"/>
      <c r="E83" s="14">
        <v>17.415498700000001</v>
      </c>
      <c r="F83" s="15">
        <v>7.1000000000000005E-5</v>
      </c>
      <c r="G83" s="15">
        <v>6.6865999999999995E-2</v>
      </c>
    </row>
    <row r="84" spans="1:7" x14ac:dyDescent="0.25">
      <c r="A84" s="25" t="s">
        <v>165</v>
      </c>
      <c r="B84" s="33"/>
      <c r="C84" s="33"/>
      <c r="D84" s="26"/>
      <c r="E84" s="27">
        <v>1322996.24</v>
      </c>
      <c r="F84" s="28">
        <v>1</v>
      </c>
      <c r="G84" s="28"/>
    </row>
    <row r="86" spans="1:7" x14ac:dyDescent="0.25">
      <c r="A86" s="1" t="s">
        <v>167</v>
      </c>
    </row>
    <row r="89" spans="1:7" x14ac:dyDescent="0.25">
      <c r="A89" s="1" t="s">
        <v>168</v>
      </c>
    </row>
    <row r="90" spans="1:7" x14ac:dyDescent="0.25">
      <c r="A90" s="47" t="s">
        <v>169</v>
      </c>
      <c r="B90" s="34" t="s">
        <v>118</v>
      </c>
    </row>
    <row r="91" spans="1:7" x14ac:dyDescent="0.25">
      <c r="A91" t="s">
        <v>170</v>
      </c>
    </row>
    <row r="92" spans="1:7" x14ac:dyDescent="0.25">
      <c r="A92" t="s">
        <v>295</v>
      </c>
      <c r="B92" t="s">
        <v>172</v>
      </c>
      <c r="C92" t="s">
        <v>172</v>
      </c>
    </row>
    <row r="93" spans="1:7" x14ac:dyDescent="0.25">
      <c r="B93" s="48">
        <v>45289</v>
      </c>
      <c r="C93" s="48">
        <v>45322</v>
      </c>
    </row>
    <row r="94" spans="1:7" x14ac:dyDescent="0.25">
      <c r="A94" t="s">
        <v>296</v>
      </c>
      <c r="B94">
        <v>1178.7394999999999</v>
      </c>
      <c r="C94">
        <v>1187.1402</v>
      </c>
      <c r="E94" s="2"/>
    </row>
    <row r="95" spans="1:7" x14ac:dyDescent="0.25">
      <c r="E95" s="2"/>
    </row>
    <row r="96" spans="1:7" x14ac:dyDescent="0.25">
      <c r="A96" t="s">
        <v>187</v>
      </c>
      <c r="B96" s="34" t="s">
        <v>118</v>
      </c>
    </row>
    <row r="97" spans="1:2" x14ac:dyDescent="0.25">
      <c r="A97" t="s">
        <v>188</v>
      </c>
      <c r="B97" s="34" t="s">
        <v>118</v>
      </c>
    </row>
    <row r="98" spans="1:2" ht="30" customHeight="1" x14ac:dyDescent="0.25">
      <c r="A98" s="47" t="s">
        <v>189</v>
      </c>
      <c r="B98" s="34" t="s">
        <v>118</v>
      </c>
    </row>
    <row r="99" spans="1:2" ht="30" customHeight="1" x14ac:dyDescent="0.25">
      <c r="A99" s="47" t="s">
        <v>190</v>
      </c>
      <c r="B99" s="34" t="s">
        <v>118</v>
      </c>
    </row>
    <row r="100" spans="1:2" x14ac:dyDescent="0.25">
      <c r="A100" t="s">
        <v>191</v>
      </c>
      <c r="B100" s="49">
        <f>+B114</f>
        <v>6.9686743172142673</v>
      </c>
    </row>
    <row r="101" spans="1:2" ht="45" customHeight="1" x14ac:dyDescent="0.25">
      <c r="A101" s="47" t="s">
        <v>192</v>
      </c>
      <c r="B101" s="34" t="s">
        <v>118</v>
      </c>
    </row>
    <row r="102" spans="1:2" ht="30" customHeight="1" x14ac:dyDescent="0.25">
      <c r="A102" s="47" t="s">
        <v>193</v>
      </c>
      <c r="B102" s="34" t="s">
        <v>118</v>
      </c>
    </row>
    <row r="103" spans="1:2" ht="30" customHeight="1" x14ac:dyDescent="0.25">
      <c r="A103" s="47" t="s">
        <v>194</v>
      </c>
      <c r="B103" s="49">
        <v>445967.39437499997</v>
      </c>
    </row>
    <row r="104" spans="1:2" x14ac:dyDescent="0.25">
      <c r="A104" t="s">
        <v>195</v>
      </c>
      <c r="B104" s="34" t="s">
        <v>118</v>
      </c>
    </row>
    <row r="105" spans="1:2" x14ac:dyDescent="0.25">
      <c r="A105" t="s">
        <v>196</v>
      </c>
      <c r="B105" s="34" t="s">
        <v>118</v>
      </c>
    </row>
    <row r="107" spans="1:2" x14ac:dyDescent="0.25">
      <c r="A107" t="s">
        <v>197</v>
      </c>
    </row>
    <row r="108" spans="1:2" ht="30" customHeight="1" x14ac:dyDescent="0.25">
      <c r="A108" s="55" t="s">
        <v>198</v>
      </c>
      <c r="B108" s="56" t="s">
        <v>536</v>
      </c>
    </row>
    <row r="109" spans="1:2" x14ac:dyDescent="0.25">
      <c r="A109" s="55" t="s">
        <v>200</v>
      </c>
      <c r="B109" s="56" t="s">
        <v>298</v>
      </c>
    </row>
    <row r="110" spans="1:2" x14ac:dyDescent="0.25">
      <c r="A110" s="55"/>
      <c r="B110" s="55"/>
    </row>
    <row r="111" spans="1:2" x14ac:dyDescent="0.25">
      <c r="A111" s="55" t="s">
        <v>202</v>
      </c>
      <c r="B111" s="57">
        <v>7.5989934235295129</v>
      </c>
    </row>
    <row r="112" spans="1:2" x14ac:dyDescent="0.25">
      <c r="A112" s="55"/>
      <c r="B112" s="55"/>
    </row>
    <row r="113" spans="1:4" x14ac:dyDescent="0.25">
      <c r="A113" s="55" t="s">
        <v>203</v>
      </c>
      <c r="B113" s="58">
        <v>5.5244999999999997</v>
      </c>
    </row>
    <row r="114" spans="1:4" x14ac:dyDescent="0.25">
      <c r="A114" s="55" t="s">
        <v>204</v>
      </c>
      <c r="B114" s="58">
        <v>6.9686743172142673</v>
      </c>
    </row>
    <row r="115" spans="1:4" x14ac:dyDescent="0.25">
      <c r="A115" s="55"/>
      <c r="B115" s="55"/>
    </row>
    <row r="116" spans="1:4" x14ac:dyDescent="0.25">
      <c r="A116" s="55" t="s">
        <v>205</v>
      </c>
      <c r="B116" s="59">
        <v>45322</v>
      </c>
    </row>
    <row r="118" spans="1:4" ht="69.95" customHeight="1" x14ac:dyDescent="0.25">
      <c r="A118" s="76" t="s">
        <v>206</v>
      </c>
      <c r="B118" s="76" t="s">
        <v>207</v>
      </c>
      <c r="C118" s="76" t="s">
        <v>5</v>
      </c>
      <c r="D118" s="76" t="s">
        <v>6</v>
      </c>
    </row>
    <row r="119" spans="1:4" ht="69.95" customHeight="1" x14ac:dyDescent="0.25">
      <c r="A119" s="76" t="s">
        <v>536</v>
      </c>
      <c r="B119" s="76"/>
      <c r="C119" s="76" t="s">
        <v>16</v>
      </c>
      <c r="D11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25" activePane="bottomLeft" state="frozen"/>
      <selection activeCell="B191" sqref="B191"/>
      <selection pane="bottomLeft" activeCell="B30" sqref="B3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2870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2871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2801</v>
      </c>
      <c r="B7" s="30"/>
      <c r="C7" s="30"/>
      <c r="D7" s="13"/>
      <c r="E7" s="14"/>
      <c r="F7" s="15"/>
      <c r="G7" s="15"/>
    </row>
    <row r="8" spans="1:8" x14ac:dyDescent="0.25">
      <c r="A8" s="16" t="s">
        <v>2802</v>
      </c>
      <c r="B8" s="31"/>
      <c r="C8" s="31"/>
      <c r="D8" s="17"/>
      <c r="E8" s="46"/>
      <c r="F8" s="20"/>
      <c r="G8" s="20"/>
    </row>
    <row r="9" spans="1:8" x14ac:dyDescent="0.25">
      <c r="A9" s="12" t="s">
        <v>2872</v>
      </c>
      <c r="B9" s="30" t="s">
        <v>2873</v>
      </c>
      <c r="C9" s="30"/>
      <c r="D9" s="13">
        <v>109870.48831</v>
      </c>
      <c r="E9" s="14">
        <v>11707.69</v>
      </c>
      <c r="F9" s="15">
        <v>1.002</v>
      </c>
      <c r="G9" s="15"/>
    </row>
    <row r="10" spans="1:8" x14ac:dyDescent="0.25">
      <c r="A10" s="16" t="s">
        <v>124</v>
      </c>
      <c r="B10" s="31"/>
      <c r="C10" s="31"/>
      <c r="D10" s="17"/>
      <c r="E10" s="18">
        <v>11707.69</v>
      </c>
      <c r="F10" s="19">
        <v>1.002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157</v>
      </c>
      <c r="B12" s="32"/>
      <c r="C12" s="32"/>
      <c r="D12" s="22"/>
      <c r="E12" s="18">
        <v>11707.69</v>
      </c>
      <c r="F12" s="19">
        <v>1.002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161</v>
      </c>
      <c r="B14" s="30"/>
      <c r="C14" s="30"/>
      <c r="D14" s="13"/>
      <c r="E14" s="14"/>
      <c r="F14" s="15"/>
      <c r="G14" s="15"/>
    </row>
    <row r="15" spans="1:8" x14ac:dyDescent="0.25">
      <c r="A15" s="12" t="s">
        <v>162</v>
      </c>
      <c r="B15" s="30"/>
      <c r="C15" s="30"/>
      <c r="D15" s="13"/>
      <c r="E15" s="14">
        <v>18</v>
      </c>
      <c r="F15" s="15">
        <v>1.5E-3</v>
      </c>
      <c r="G15" s="15">
        <v>6.6865999999999995E-2</v>
      </c>
    </row>
    <row r="16" spans="1:8" x14ac:dyDescent="0.25">
      <c r="A16" s="16" t="s">
        <v>124</v>
      </c>
      <c r="B16" s="31"/>
      <c r="C16" s="31"/>
      <c r="D16" s="17"/>
      <c r="E16" s="18">
        <v>18</v>
      </c>
      <c r="F16" s="19">
        <v>1.5E-3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157</v>
      </c>
      <c r="B18" s="32"/>
      <c r="C18" s="32"/>
      <c r="D18" s="22"/>
      <c r="E18" s="18">
        <v>18</v>
      </c>
      <c r="F18" s="19">
        <v>1.5E-3</v>
      </c>
      <c r="G18" s="20"/>
    </row>
    <row r="19" spans="1:7" x14ac:dyDescent="0.25">
      <c r="A19" s="12" t="s">
        <v>163</v>
      </c>
      <c r="B19" s="30"/>
      <c r="C19" s="30"/>
      <c r="D19" s="13"/>
      <c r="E19" s="14">
        <v>3.2969000000000002E-3</v>
      </c>
      <c r="F19" s="15">
        <v>0</v>
      </c>
      <c r="G19" s="15"/>
    </row>
    <row r="20" spans="1:7" x14ac:dyDescent="0.25">
      <c r="A20" s="12" t="s">
        <v>164</v>
      </c>
      <c r="B20" s="30"/>
      <c r="C20" s="30"/>
      <c r="D20" s="13"/>
      <c r="E20" s="23">
        <v>-41.163296899999999</v>
      </c>
      <c r="F20" s="24">
        <v>-3.5000000000000001E-3</v>
      </c>
      <c r="G20" s="15">
        <v>6.6865999999999995E-2</v>
      </c>
    </row>
    <row r="21" spans="1:7" x14ac:dyDescent="0.25">
      <c r="A21" s="25" t="s">
        <v>165</v>
      </c>
      <c r="B21" s="33"/>
      <c r="C21" s="33"/>
      <c r="D21" s="26"/>
      <c r="E21" s="27">
        <v>11684.53</v>
      </c>
      <c r="F21" s="28">
        <v>1</v>
      </c>
      <c r="G21" s="28"/>
    </row>
    <row r="26" spans="1:7" x14ac:dyDescent="0.25">
      <c r="A26" s="1" t="s">
        <v>168</v>
      </c>
    </row>
    <row r="27" spans="1:7" x14ac:dyDescent="0.25">
      <c r="A27" s="47" t="s">
        <v>169</v>
      </c>
      <c r="B27" s="34" t="s">
        <v>118</v>
      </c>
    </row>
    <row r="28" spans="1:7" x14ac:dyDescent="0.25">
      <c r="A28" t="s">
        <v>170</v>
      </c>
    </row>
    <row r="29" spans="1:7" x14ac:dyDescent="0.25">
      <c r="A29" t="s">
        <v>171</v>
      </c>
      <c r="B29" t="s">
        <v>172</v>
      </c>
      <c r="C29" t="s">
        <v>172</v>
      </c>
    </row>
    <row r="30" spans="1:7" x14ac:dyDescent="0.25">
      <c r="B30" s="48">
        <v>45289</v>
      </c>
      <c r="C30" s="48">
        <v>45322</v>
      </c>
    </row>
    <row r="31" spans="1:7" x14ac:dyDescent="0.25">
      <c r="A31" t="s">
        <v>176</v>
      </c>
      <c r="B31">
        <v>15.2209</v>
      </c>
      <c r="C31">
        <v>14.729100000000001</v>
      </c>
      <c r="E31" s="2"/>
    </row>
    <row r="32" spans="1:7" x14ac:dyDescent="0.25">
      <c r="A32" t="s">
        <v>650</v>
      </c>
      <c r="B32">
        <v>14.1996</v>
      </c>
      <c r="C32">
        <v>13.73</v>
      </c>
      <c r="E32" s="2"/>
    </row>
    <row r="33" spans="1:5" x14ac:dyDescent="0.25">
      <c r="E33" s="2"/>
    </row>
    <row r="34" spans="1:5" x14ac:dyDescent="0.25">
      <c r="A34" t="s">
        <v>187</v>
      </c>
      <c r="B34" s="34" t="s">
        <v>118</v>
      </c>
    </row>
    <row r="35" spans="1:5" x14ac:dyDescent="0.25">
      <c r="A35" t="s">
        <v>188</v>
      </c>
      <c r="B35" s="34" t="s">
        <v>118</v>
      </c>
    </row>
    <row r="36" spans="1:5" ht="30" customHeight="1" x14ac:dyDescent="0.25">
      <c r="A36" s="47" t="s">
        <v>189</v>
      </c>
      <c r="B36" s="34" t="s">
        <v>118</v>
      </c>
    </row>
    <row r="37" spans="1:5" ht="30" customHeight="1" x14ac:dyDescent="0.25">
      <c r="A37" s="47" t="s">
        <v>190</v>
      </c>
      <c r="B37" s="49">
        <v>11707.694779900001</v>
      </c>
    </row>
    <row r="38" spans="1:5" ht="45" customHeight="1" x14ac:dyDescent="0.25">
      <c r="A38" s="47" t="s">
        <v>2805</v>
      </c>
      <c r="B38" s="34" t="s">
        <v>118</v>
      </c>
    </row>
    <row r="39" spans="1:5" ht="30" customHeight="1" x14ac:dyDescent="0.25">
      <c r="A39" s="47" t="s">
        <v>2806</v>
      </c>
      <c r="B39" s="34" t="s">
        <v>118</v>
      </c>
    </row>
    <row r="40" spans="1:5" ht="30" customHeight="1" x14ac:dyDescent="0.25">
      <c r="A40" s="47" t="s">
        <v>2807</v>
      </c>
      <c r="B40" s="34" t="s">
        <v>118</v>
      </c>
    </row>
    <row r="41" spans="1:5" x14ac:dyDescent="0.25">
      <c r="A41" t="s">
        <v>2808</v>
      </c>
      <c r="B41" s="34" t="s">
        <v>118</v>
      </c>
    </row>
    <row r="42" spans="1:5" x14ac:dyDescent="0.25">
      <c r="A42" t="s">
        <v>2809</v>
      </c>
      <c r="B42" s="34" t="s">
        <v>118</v>
      </c>
    </row>
    <row r="44" spans="1:5" ht="69.95" customHeight="1" x14ac:dyDescent="0.25">
      <c r="A44" s="76" t="s">
        <v>206</v>
      </c>
      <c r="B44" s="76" t="s">
        <v>207</v>
      </c>
      <c r="C44" s="76" t="s">
        <v>5</v>
      </c>
      <c r="D44" s="76" t="s">
        <v>6</v>
      </c>
    </row>
    <row r="45" spans="1:5" ht="69.95" customHeight="1" x14ac:dyDescent="0.25">
      <c r="A45" s="76" t="s">
        <v>2874</v>
      </c>
      <c r="B45" s="76"/>
      <c r="C45" s="76" t="s">
        <v>101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5"/>
  <sheetViews>
    <sheetView showGridLines="0" workbookViewId="0">
      <pane ySplit="4" topLeftCell="A25" activePane="bottomLeft" state="frozen"/>
      <selection activeCell="B191" sqref="B191"/>
      <selection pane="bottomLeft" activeCell="B30" sqref="B3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2875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2876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2801</v>
      </c>
      <c r="B7" s="30"/>
      <c r="C7" s="30"/>
      <c r="D7" s="13"/>
      <c r="E7" s="14"/>
      <c r="F7" s="15"/>
      <c r="G7" s="15"/>
    </row>
    <row r="8" spans="1:8" x14ac:dyDescent="0.25">
      <c r="A8" s="16" t="s">
        <v>2802</v>
      </c>
      <c r="B8" s="31"/>
      <c r="C8" s="31"/>
      <c r="D8" s="17"/>
      <c r="E8" s="46"/>
      <c r="F8" s="20"/>
      <c r="G8" s="20"/>
    </row>
    <row r="9" spans="1:8" x14ac:dyDescent="0.25">
      <c r="A9" s="12" t="s">
        <v>2877</v>
      </c>
      <c r="B9" s="30" t="s">
        <v>2878</v>
      </c>
      <c r="C9" s="30"/>
      <c r="D9" s="13">
        <v>33952.559000000001</v>
      </c>
      <c r="E9" s="14">
        <v>9391.27</v>
      </c>
      <c r="F9" s="15">
        <v>0.99250000000000005</v>
      </c>
      <c r="G9" s="15"/>
    </row>
    <row r="10" spans="1:8" x14ac:dyDescent="0.25">
      <c r="A10" s="16" t="s">
        <v>124</v>
      </c>
      <c r="B10" s="31"/>
      <c r="C10" s="31"/>
      <c r="D10" s="17"/>
      <c r="E10" s="18">
        <v>9391.27</v>
      </c>
      <c r="F10" s="19">
        <v>0.99250000000000005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157</v>
      </c>
      <c r="B12" s="32"/>
      <c r="C12" s="32"/>
      <c r="D12" s="22"/>
      <c r="E12" s="18">
        <v>9391.27</v>
      </c>
      <c r="F12" s="19">
        <v>0.99250000000000005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161</v>
      </c>
      <c r="B14" s="30"/>
      <c r="C14" s="30"/>
      <c r="D14" s="13"/>
      <c r="E14" s="14"/>
      <c r="F14" s="15"/>
      <c r="G14" s="15"/>
    </row>
    <row r="15" spans="1:8" x14ac:dyDescent="0.25">
      <c r="A15" s="12" t="s">
        <v>162</v>
      </c>
      <c r="B15" s="30"/>
      <c r="C15" s="30"/>
      <c r="D15" s="13"/>
      <c r="E15" s="14">
        <v>99.98</v>
      </c>
      <c r="F15" s="15">
        <v>1.06E-2</v>
      </c>
      <c r="G15" s="15">
        <v>6.6865999999999995E-2</v>
      </c>
    </row>
    <row r="16" spans="1:8" x14ac:dyDescent="0.25">
      <c r="A16" s="16" t="s">
        <v>124</v>
      </c>
      <c r="B16" s="31"/>
      <c r="C16" s="31"/>
      <c r="D16" s="17"/>
      <c r="E16" s="18">
        <v>99.98</v>
      </c>
      <c r="F16" s="19">
        <v>1.06E-2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157</v>
      </c>
      <c r="B18" s="32"/>
      <c r="C18" s="32"/>
      <c r="D18" s="22"/>
      <c r="E18" s="18">
        <v>99.98</v>
      </c>
      <c r="F18" s="19">
        <v>1.06E-2</v>
      </c>
      <c r="G18" s="20"/>
    </row>
    <row r="19" spans="1:7" x14ac:dyDescent="0.25">
      <c r="A19" s="12" t="s">
        <v>163</v>
      </c>
      <c r="B19" s="30"/>
      <c r="C19" s="30"/>
      <c r="D19" s="13"/>
      <c r="E19" s="14">
        <v>1.8316099999999998E-2</v>
      </c>
      <c r="F19" s="15">
        <v>9.9999999999999995E-7</v>
      </c>
      <c r="G19" s="15"/>
    </row>
    <row r="20" spans="1:7" x14ac:dyDescent="0.25">
      <c r="A20" s="12" t="s">
        <v>164</v>
      </c>
      <c r="B20" s="30"/>
      <c r="C20" s="30"/>
      <c r="D20" s="13"/>
      <c r="E20" s="23">
        <v>-29.2483161</v>
      </c>
      <c r="F20" s="24">
        <v>-3.101E-3</v>
      </c>
      <c r="G20" s="15">
        <v>6.6865999999999995E-2</v>
      </c>
    </row>
    <row r="21" spans="1:7" x14ac:dyDescent="0.25">
      <c r="A21" s="25" t="s">
        <v>165</v>
      </c>
      <c r="B21" s="33"/>
      <c r="C21" s="33"/>
      <c r="D21" s="26"/>
      <c r="E21" s="27">
        <v>9462.02</v>
      </c>
      <c r="F21" s="28">
        <v>1</v>
      </c>
      <c r="G21" s="28"/>
    </row>
    <row r="26" spans="1:7" x14ac:dyDescent="0.25">
      <c r="A26" s="1" t="s">
        <v>168</v>
      </c>
    </row>
    <row r="27" spans="1:7" x14ac:dyDescent="0.25">
      <c r="A27" s="47" t="s">
        <v>169</v>
      </c>
      <c r="B27" s="34" t="s">
        <v>118</v>
      </c>
    </row>
    <row r="28" spans="1:7" x14ac:dyDescent="0.25">
      <c r="A28" t="s">
        <v>170</v>
      </c>
    </row>
    <row r="29" spans="1:7" x14ac:dyDescent="0.25">
      <c r="A29" t="s">
        <v>171</v>
      </c>
      <c r="B29" t="s">
        <v>172</v>
      </c>
      <c r="C29" t="s">
        <v>172</v>
      </c>
    </row>
    <row r="30" spans="1:7" x14ac:dyDescent="0.25">
      <c r="B30" s="48">
        <v>45289</v>
      </c>
      <c r="C30" s="48">
        <v>45322</v>
      </c>
    </row>
    <row r="31" spans="1:7" x14ac:dyDescent="0.25">
      <c r="A31" t="s">
        <v>176</v>
      </c>
      <c r="B31">
        <v>29.656400000000001</v>
      </c>
      <c r="C31">
        <v>29.8489</v>
      </c>
      <c r="E31" s="2"/>
    </row>
    <row r="32" spans="1:7" x14ac:dyDescent="0.25">
      <c r="A32" t="s">
        <v>650</v>
      </c>
      <c r="B32">
        <v>27.203800000000001</v>
      </c>
      <c r="C32">
        <v>27.3583</v>
      </c>
      <c r="E32" s="2"/>
    </row>
    <row r="33" spans="1:5" x14ac:dyDescent="0.25">
      <c r="E33" s="2"/>
    </row>
    <row r="34" spans="1:5" x14ac:dyDescent="0.25">
      <c r="A34" t="s">
        <v>187</v>
      </c>
      <c r="B34" s="34" t="s">
        <v>118</v>
      </c>
    </row>
    <row r="35" spans="1:5" x14ac:dyDescent="0.25">
      <c r="A35" t="s">
        <v>188</v>
      </c>
      <c r="B35" s="34" t="s">
        <v>118</v>
      </c>
    </row>
    <row r="36" spans="1:5" ht="30" customHeight="1" x14ac:dyDescent="0.25">
      <c r="A36" s="47" t="s">
        <v>189</v>
      </c>
      <c r="B36" s="34" t="s">
        <v>118</v>
      </c>
    </row>
    <row r="37" spans="1:5" ht="30" customHeight="1" x14ac:dyDescent="0.25">
      <c r="A37" s="47" t="s">
        <v>190</v>
      </c>
      <c r="B37" s="49">
        <v>9391.2747196000018</v>
      </c>
    </row>
    <row r="38" spans="1:5" ht="45" customHeight="1" x14ac:dyDescent="0.25">
      <c r="A38" s="47" t="s">
        <v>2805</v>
      </c>
      <c r="B38" s="34" t="s">
        <v>118</v>
      </c>
    </row>
    <row r="39" spans="1:5" ht="30" customHeight="1" x14ac:dyDescent="0.25">
      <c r="A39" s="47" t="s">
        <v>2806</v>
      </c>
      <c r="B39" s="34" t="s">
        <v>118</v>
      </c>
    </row>
    <row r="40" spans="1:5" ht="30" customHeight="1" x14ac:dyDescent="0.25">
      <c r="A40" s="47" t="s">
        <v>2807</v>
      </c>
      <c r="B40" s="34" t="s">
        <v>118</v>
      </c>
    </row>
    <row r="41" spans="1:5" x14ac:dyDescent="0.25">
      <c r="A41" t="s">
        <v>2808</v>
      </c>
      <c r="B41" s="34" t="s">
        <v>118</v>
      </c>
    </row>
    <row r="42" spans="1:5" x14ac:dyDescent="0.25">
      <c r="A42" t="s">
        <v>2809</v>
      </c>
      <c r="B42" s="34" t="s">
        <v>118</v>
      </c>
    </row>
    <row r="44" spans="1:5" ht="69.95" customHeight="1" x14ac:dyDescent="0.25">
      <c r="A44" s="76" t="s">
        <v>206</v>
      </c>
      <c r="B44" s="76" t="s">
        <v>207</v>
      </c>
      <c r="C44" s="76" t="s">
        <v>5</v>
      </c>
      <c r="D44" s="76" t="s">
        <v>6</v>
      </c>
    </row>
    <row r="45" spans="1:5" ht="69.95" customHeight="1" x14ac:dyDescent="0.25">
      <c r="A45" s="76" t="s">
        <v>2879</v>
      </c>
      <c r="B45" s="76"/>
      <c r="C45" s="76" t="s">
        <v>103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5"/>
  <sheetViews>
    <sheetView showGridLines="0" workbookViewId="0">
      <pane ySplit="4" topLeftCell="A5" activePane="bottomLeft" state="frozen"/>
      <selection activeCell="B191" sqref="B191"/>
      <selection pane="bottomLeft" activeCell="B5" sqref="B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2880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2881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2801</v>
      </c>
      <c r="B7" s="30"/>
      <c r="C7" s="30"/>
      <c r="D7" s="13"/>
      <c r="E7" s="14"/>
      <c r="F7" s="15"/>
      <c r="G7" s="15"/>
    </row>
    <row r="8" spans="1:8" x14ac:dyDescent="0.25">
      <c r="A8" s="16" t="s">
        <v>2802</v>
      </c>
      <c r="B8" s="31"/>
      <c r="C8" s="31"/>
      <c r="D8" s="17"/>
      <c r="E8" s="46"/>
      <c r="F8" s="20"/>
      <c r="G8" s="20"/>
    </row>
    <row r="9" spans="1:8" x14ac:dyDescent="0.25">
      <c r="A9" s="12" t="s">
        <v>2882</v>
      </c>
      <c r="B9" s="30" t="s">
        <v>2883</v>
      </c>
      <c r="C9" s="30"/>
      <c r="D9" s="13">
        <v>1063207.757</v>
      </c>
      <c r="E9" s="14">
        <v>214637.52</v>
      </c>
      <c r="F9" s="15">
        <v>1.0013000000000001</v>
      </c>
      <c r="G9" s="15"/>
    </row>
    <row r="10" spans="1:8" x14ac:dyDescent="0.25">
      <c r="A10" s="16" t="s">
        <v>124</v>
      </c>
      <c r="B10" s="31"/>
      <c r="C10" s="31"/>
      <c r="D10" s="17"/>
      <c r="E10" s="18">
        <v>214637.52</v>
      </c>
      <c r="F10" s="19">
        <v>1.0013000000000001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157</v>
      </c>
      <c r="B12" s="32"/>
      <c r="C12" s="32"/>
      <c r="D12" s="22"/>
      <c r="E12" s="18">
        <v>214637.52</v>
      </c>
      <c r="F12" s="19">
        <v>1.0013000000000001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161</v>
      </c>
      <c r="B14" s="30"/>
      <c r="C14" s="30"/>
      <c r="D14" s="13"/>
      <c r="E14" s="14"/>
      <c r="F14" s="15"/>
      <c r="G14" s="15"/>
    </row>
    <row r="15" spans="1:8" x14ac:dyDescent="0.25">
      <c r="A15" s="12" t="s">
        <v>162</v>
      </c>
      <c r="B15" s="30"/>
      <c r="C15" s="30"/>
      <c r="D15" s="13"/>
      <c r="E15" s="14">
        <v>911.83</v>
      </c>
      <c r="F15" s="15">
        <v>4.3E-3</v>
      </c>
      <c r="G15" s="15">
        <v>6.6865999999999995E-2</v>
      </c>
    </row>
    <row r="16" spans="1:8" x14ac:dyDescent="0.25">
      <c r="A16" s="16" t="s">
        <v>124</v>
      </c>
      <c r="B16" s="31"/>
      <c r="C16" s="31"/>
      <c r="D16" s="17"/>
      <c r="E16" s="18">
        <v>911.83</v>
      </c>
      <c r="F16" s="19">
        <v>4.3E-3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157</v>
      </c>
      <c r="B18" s="32"/>
      <c r="C18" s="32"/>
      <c r="D18" s="22"/>
      <c r="E18" s="18">
        <v>911.83</v>
      </c>
      <c r="F18" s="19">
        <v>4.3E-3</v>
      </c>
      <c r="G18" s="20"/>
    </row>
    <row r="19" spans="1:7" x14ac:dyDescent="0.25">
      <c r="A19" s="12" t="s">
        <v>163</v>
      </c>
      <c r="B19" s="30"/>
      <c r="C19" s="30"/>
      <c r="D19" s="13"/>
      <c r="E19" s="14">
        <v>0.16704279999999999</v>
      </c>
      <c r="F19" s="15">
        <v>0</v>
      </c>
      <c r="G19" s="15"/>
    </row>
    <row r="20" spans="1:7" x14ac:dyDescent="0.25">
      <c r="A20" s="12" t="s">
        <v>164</v>
      </c>
      <c r="B20" s="30"/>
      <c r="C20" s="30"/>
      <c r="D20" s="13"/>
      <c r="E20" s="23">
        <v>-1191.4770427999999</v>
      </c>
      <c r="F20" s="24">
        <v>-5.5999999999999999E-3</v>
      </c>
      <c r="G20" s="15">
        <v>6.6865999999999995E-2</v>
      </c>
    </row>
    <row r="21" spans="1:7" x14ac:dyDescent="0.25">
      <c r="A21" s="25" t="s">
        <v>165</v>
      </c>
      <c r="B21" s="33"/>
      <c r="C21" s="33"/>
      <c r="D21" s="26"/>
      <c r="E21" s="27">
        <v>214358.04</v>
      </c>
      <c r="F21" s="28">
        <v>1</v>
      </c>
      <c r="G21" s="28"/>
    </row>
    <row r="26" spans="1:7" x14ac:dyDescent="0.25">
      <c r="A26" s="1" t="s">
        <v>168</v>
      </c>
    </row>
    <row r="27" spans="1:7" x14ac:dyDescent="0.25">
      <c r="A27" s="47" t="s">
        <v>169</v>
      </c>
      <c r="B27" s="34" t="s">
        <v>118</v>
      </c>
    </row>
    <row r="28" spans="1:7" x14ac:dyDescent="0.25">
      <c r="A28" t="s">
        <v>170</v>
      </c>
    </row>
    <row r="29" spans="1:7" x14ac:dyDescent="0.25">
      <c r="A29" t="s">
        <v>171</v>
      </c>
      <c r="B29" t="s">
        <v>172</v>
      </c>
      <c r="C29" t="s">
        <v>172</v>
      </c>
    </row>
    <row r="30" spans="1:7" x14ac:dyDescent="0.25">
      <c r="B30" s="48">
        <v>45289</v>
      </c>
      <c r="C30" s="48">
        <v>45322</v>
      </c>
    </row>
    <row r="31" spans="1:7" x14ac:dyDescent="0.25">
      <c r="A31" t="s">
        <v>176</v>
      </c>
      <c r="B31">
        <v>21.208600000000001</v>
      </c>
      <c r="C31">
        <v>21.9269</v>
      </c>
      <c r="E31" s="2"/>
    </row>
    <row r="32" spans="1:7" x14ac:dyDescent="0.25">
      <c r="A32" t="s">
        <v>650</v>
      </c>
      <c r="B32">
        <v>20.422599999999999</v>
      </c>
      <c r="C32">
        <v>21.096900000000002</v>
      </c>
      <c r="E32" s="2"/>
    </row>
    <row r="33" spans="1:5" x14ac:dyDescent="0.25">
      <c r="E33" s="2"/>
    </row>
    <row r="34" spans="1:5" x14ac:dyDescent="0.25">
      <c r="A34" t="s">
        <v>187</v>
      </c>
      <c r="B34" s="34" t="s">
        <v>118</v>
      </c>
    </row>
    <row r="35" spans="1:5" x14ac:dyDescent="0.25">
      <c r="A35" t="s">
        <v>188</v>
      </c>
      <c r="B35" s="34" t="s">
        <v>118</v>
      </c>
    </row>
    <row r="36" spans="1:5" ht="30" customHeight="1" x14ac:dyDescent="0.25">
      <c r="A36" s="47" t="s">
        <v>189</v>
      </c>
      <c r="B36" s="34" t="s">
        <v>118</v>
      </c>
    </row>
    <row r="37" spans="1:5" ht="30" customHeight="1" x14ac:dyDescent="0.25">
      <c r="A37" s="47" t="s">
        <v>190</v>
      </c>
      <c r="B37" s="49">
        <v>214637.51870869999</v>
      </c>
    </row>
    <row r="38" spans="1:5" ht="45" customHeight="1" x14ac:dyDescent="0.25">
      <c r="A38" s="47" t="s">
        <v>2805</v>
      </c>
      <c r="B38" s="34" t="s">
        <v>118</v>
      </c>
    </row>
    <row r="39" spans="1:5" ht="30" customHeight="1" x14ac:dyDescent="0.25">
      <c r="A39" s="47" t="s">
        <v>2806</v>
      </c>
      <c r="B39" s="34" t="s">
        <v>118</v>
      </c>
    </row>
    <row r="40" spans="1:5" ht="30" customHeight="1" x14ac:dyDescent="0.25">
      <c r="A40" s="47" t="s">
        <v>2807</v>
      </c>
      <c r="B40" s="34" t="s">
        <v>118</v>
      </c>
    </row>
    <row r="41" spans="1:5" x14ac:dyDescent="0.25">
      <c r="A41" t="s">
        <v>2808</v>
      </c>
      <c r="B41" s="34" t="s">
        <v>118</v>
      </c>
    </row>
    <row r="42" spans="1:5" x14ac:dyDescent="0.25">
      <c r="A42" t="s">
        <v>2809</v>
      </c>
      <c r="B42" s="34" t="s">
        <v>118</v>
      </c>
    </row>
    <row r="44" spans="1:5" ht="69.95" customHeight="1" x14ac:dyDescent="0.25">
      <c r="A44" s="76" t="s">
        <v>206</v>
      </c>
      <c r="B44" s="76" t="s">
        <v>207</v>
      </c>
      <c r="C44" s="76" t="s">
        <v>5</v>
      </c>
      <c r="D44" s="76" t="s">
        <v>6</v>
      </c>
    </row>
    <row r="45" spans="1:5" ht="69.95" customHeight="1" x14ac:dyDescent="0.25">
      <c r="A45" s="76" t="s">
        <v>2884</v>
      </c>
      <c r="B45" s="76"/>
      <c r="C45" s="76" t="s">
        <v>105</v>
      </c>
      <c r="D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7"/>
  <sheetViews>
    <sheetView showGridLines="0" workbookViewId="0">
      <pane ySplit="4" topLeftCell="A5" activePane="bottomLeft" state="frozen"/>
      <selection activeCell="B191" sqref="B191"/>
      <selection pane="bottomLeft" activeCell="B5" sqref="B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2885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2886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66" t="s">
        <v>157</v>
      </c>
      <c r="B8" s="67"/>
      <c r="C8" s="67"/>
      <c r="D8" s="68"/>
      <c r="E8" s="37">
        <f>+E5</f>
        <v>0</v>
      </c>
      <c r="F8" s="38">
        <f>+F5</f>
        <v>0</v>
      </c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2217</v>
      </c>
      <c r="B10" s="30"/>
      <c r="C10" s="30"/>
      <c r="D10" s="13"/>
      <c r="E10" s="14"/>
      <c r="F10" s="15"/>
      <c r="G10" s="15"/>
    </row>
    <row r="11" spans="1:8" x14ac:dyDescent="0.25">
      <c r="A11" s="16" t="s">
        <v>2887</v>
      </c>
      <c r="B11" s="31"/>
      <c r="C11" s="31"/>
      <c r="D11" s="17"/>
      <c r="E11" s="46"/>
      <c r="F11" s="20"/>
      <c r="G11" s="15"/>
    </row>
    <row r="12" spans="1:8" x14ac:dyDescent="0.25">
      <c r="A12" s="12" t="s">
        <v>2222</v>
      </c>
      <c r="B12" s="30" t="s">
        <v>2223</v>
      </c>
      <c r="C12" s="31"/>
      <c r="D12" s="13">
        <v>7019.9759000000004</v>
      </c>
      <c r="E12" s="14">
        <v>5018.3701716000014</v>
      </c>
      <c r="F12" s="15">
        <f>E12/$E$24</f>
        <v>0.96993391321490652</v>
      </c>
      <c r="G12" s="15"/>
    </row>
    <row r="13" spans="1:8" x14ac:dyDescent="0.25">
      <c r="A13" s="16" t="s">
        <v>124</v>
      </c>
      <c r="B13" s="31"/>
      <c r="C13" s="31"/>
      <c r="D13" s="17"/>
      <c r="E13" s="37">
        <f>SUM(E12)</f>
        <v>5018.3701716000014</v>
      </c>
      <c r="F13" s="38">
        <f>SUM(F12)</f>
        <v>0.96993391321490652</v>
      </c>
      <c r="G13" s="15"/>
    </row>
    <row r="14" spans="1:8" x14ac:dyDescent="0.25">
      <c r="A14" s="16"/>
      <c r="B14" s="31"/>
      <c r="C14" s="31"/>
      <c r="D14" s="17"/>
      <c r="E14" s="46"/>
      <c r="F14" s="20"/>
      <c r="G14" s="15"/>
    </row>
    <row r="15" spans="1:8" x14ac:dyDescent="0.25">
      <c r="A15" s="66" t="s">
        <v>157</v>
      </c>
      <c r="B15" s="67"/>
      <c r="C15" s="67"/>
      <c r="D15" s="68"/>
      <c r="E15" s="37">
        <f>E13</f>
        <v>5018.3701716000014</v>
      </c>
      <c r="F15" s="38">
        <f>SUM(F13)</f>
        <v>0.96993391321490652</v>
      </c>
      <c r="G15" s="15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161</v>
      </c>
      <c r="B17" s="30"/>
      <c r="C17" s="30"/>
      <c r="D17" s="13"/>
      <c r="E17" s="14"/>
      <c r="F17" s="15"/>
      <c r="G17" s="15"/>
    </row>
    <row r="18" spans="1:7" x14ac:dyDescent="0.25">
      <c r="A18" s="12" t="s">
        <v>162</v>
      </c>
      <c r="B18" s="30"/>
      <c r="C18" s="30"/>
      <c r="D18" s="13"/>
      <c r="E18" s="14">
        <v>2</v>
      </c>
      <c r="F18" s="15">
        <v>4.0000000000000002E-4</v>
      </c>
      <c r="G18" s="15">
        <v>6.6865999999999995E-2</v>
      </c>
    </row>
    <row r="19" spans="1:7" x14ac:dyDescent="0.25">
      <c r="A19" s="16" t="s">
        <v>124</v>
      </c>
      <c r="B19" s="31"/>
      <c r="C19" s="31"/>
      <c r="D19" s="17"/>
      <c r="E19" s="18">
        <v>2</v>
      </c>
      <c r="F19" s="19">
        <v>4.0000000000000002E-4</v>
      </c>
      <c r="G19" s="20"/>
    </row>
    <row r="20" spans="1:7" x14ac:dyDescent="0.25">
      <c r="A20" s="12"/>
      <c r="B20" s="30"/>
      <c r="C20" s="30"/>
      <c r="D20" s="13"/>
      <c r="E20" s="14"/>
      <c r="F20" s="15"/>
      <c r="G20" s="15"/>
    </row>
    <row r="21" spans="1:7" x14ac:dyDescent="0.25">
      <c r="A21" s="21" t="s">
        <v>157</v>
      </c>
      <c r="B21" s="32"/>
      <c r="C21" s="32"/>
      <c r="D21" s="22"/>
      <c r="E21" s="18">
        <v>2</v>
      </c>
      <c r="F21" s="19">
        <v>4.0000000000000002E-4</v>
      </c>
      <c r="G21" s="20"/>
    </row>
    <row r="22" spans="1:7" x14ac:dyDescent="0.25">
      <c r="A22" s="12" t="s">
        <v>163</v>
      </c>
      <c r="B22" s="30"/>
      <c r="C22" s="30"/>
      <c r="D22" s="13"/>
      <c r="E22" s="14">
        <v>3.6630000000000001E-4</v>
      </c>
      <c r="F22" s="15">
        <v>0</v>
      </c>
      <c r="G22" s="15"/>
    </row>
    <row r="23" spans="1:7" x14ac:dyDescent="0.25">
      <c r="A23" s="12" t="s">
        <v>164</v>
      </c>
      <c r="B23" s="30"/>
      <c r="C23" s="30"/>
      <c r="D23" s="13"/>
      <c r="E23" s="14">
        <v>153.55963370000001</v>
      </c>
      <c r="F23" s="15">
        <v>2.9700000000000001E-2</v>
      </c>
      <c r="G23" s="15">
        <v>6.6865999999999995E-2</v>
      </c>
    </row>
    <row r="24" spans="1:7" x14ac:dyDescent="0.25">
      <c r="A24" s="25" t="s">
        <v>165</v>
      </c>
      <c r="B24" s="33"/>
      <c r="C24" s="33"/>
      <c r="D24" s="26"/>
      <c r="E24" s="27">
        <v>5173.93</v>
      </c>
      <c r="F24" s="28">
        <v>1</v>
      </c>
      <c r="G24" s="28"/>
    </row>
    <row r="26" spans="1:7" x14ac:dyDescent="0.25">
      <c r="E26" s="54"/>
      <c r="F26" s="74"/>
    </row>
    <row r="27" spans="1:7" x14ac:dyDescent="0.25">
      <c r="E27" s="54"/>
      <c r="F27" s="54"/>
    </row>
    <row r="29" spans="1:7" x14ac:dyDescent="0.25">
      <c r="A29" s="1" t="s">
        <v>168</v>
      </c>
    </row>
    <row r="30" spans="1:7" x14ac:dyDescent="0.25">
      <c r="A30" s="47" t="s">
        <v>169</v>
      </c>
      <c r="B30" s="34" t="s">
        <v>118</v>
      </c>
    </row>
    <row r="31" spans="1:7" x14ac:dyDescent="0.25">
      <c r="A31" t="s">
        <v>170</v>
      </c>
    </row>
    <row r="32" spans="1:7" x14ac:dyDescent="0.25">
      <c r="A32" t="s">
        <v>171</v>
      </c>
      <c r="B32" t="s">
        <v>172</v>
      </c>
      <c r="C32" t="s">
        <v>172</v>
      </c>
    </row>
    <row r="33" spans="1:4" x14ac:dyDescent="0.25">
      <c r="B33" s="48">
        <v>45289</v>
      </c>
      <c r="C33" s="48">
        <v>45322</v>
      </c>
    </row>
    <row r="34" spans="1:4" x14ac:dyDescent="0.25">
      <c r="A34" t="s">
        <v>688</v>
      </c>
      <c r="B34">
        <v>75.183499999999995</v>
      </c>
      <c r="C34" s="62">
        <v>73.628799999999998</v>
      </c>
    </row>
    <row r="36" spans="1:4" x14ac:dyDescent="0.25">
      <c r="A36" t="s">
        <v>187</v>
      </c>
      <c r="B36" s="34" t="s">
        <v>118</v>
      </c>
    </row>
    <row r="37" spans="1:4" x14ac:dyDescent="0.25">
      <c r="A37" t="s">
        <v>188</v>
      </c>
      <c r="B37" s="34" t="s">
        <v>118</v>
      </c>
    </row>
    <row r="38" spans="1:4" ht="30" customHeight="1" x14ac:dyDescent="0.25">
      <c r="A38" s="47" t="s">
        <v>189</v>
      </c>
      <c r="B38" s="34" t="s">
        <v>118</v>
      </c>
    </row>
    <row r="39" spans="1:4" ht="30" customHeight="1" x14ac:dyDescent="0.25">
      <c r="A39" s="47" t="s">
        <v>190</v>
      </c>
      <c r="B39" s="34" t="s">
        <v>118</v>
      </c>
    </row>
    <row r="40" spans="1:4" ht="45" customHeight="1" x14ac:dyDescent="0.25">
      <c r="A40" s="47" t="s">
        <v>192</v>
      </c>
      <c r="B40" s="34" t="s">
        <v>118</v>
      </c>
    </row>
    <row r="41" spans="1:4" ht="30" customHeight="1" x14ac:dyDescent="0.25">
      <c r="A41" s="47" t="s">
        <v>193</v>
      </c>
      <c r="B41" s="34" t="s">
        <v>118</v>
      </c>
    </row>
    <row r="42" spans="1:4" ht="30" customHeight="1" x14ac:dyDescent="0.25">
      <c r="A42" s="47" t="s">
        <v>194</v>
      </c>
      <c r="B42" s="49">
        <v>5011.4407104000002</v>
      </c>
    </row>
    <row r="43" spans="1:4" x14ac:dyDescent="0.25">
      <c r="A43" t="s">
        <v>195</v>
      </c>
      <c r="B43" s="34" t="s">
        <v>118</v>
      </c>
    </row>
    <row r="44" spans="1:4" x14ac:dyDescent="0.25">
      <c r="A44" t="s">
        <v>196</v>
      </c>
      <c r="B44" s="34" t="s">
        <v>118</v>
      </c>
    </row>
    <row r="46" spans="1:4" ht="69.95" customHeight="1" x14ac:dyDescent="0.25">
      <c r="A46" s="76" t="s">
        <v>206</v>
      </c>
      <c r="B46" s="76" t="s">
        <v>207</v>
      </c>
      <c r="C46" s="76" t="s">
        <v>5</v>
      </c>
      <c r="D46" s="76" t="s">
        <v>6</v>
      </c>
    </row>
    <row r="47" spans="1:4" ht="69.95" customHeight="1" x14ac:dyDescent="0.25">
      <c r="A47" s="76" t="s">
        <v>2888</v>
      </c>
      <c r="B47" s="76"/>
      <c r="C47" s="76" t="s">
        <v>107</v>
      </c>
      <c r="D4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3"/>
  <sheetViews>
    <sheetView showGridLines="0" workbookViewId="0">
      <pane ySplit="4" topLeftCell="A5" activePane="bottomLeft" state="frozen"/>
      <selection activeCell="B191" sqref="B191"/>
      <selection pane="bottomLeft" activeCell="B7" sqref="B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537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538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210</v>
      </c>
      <c r="B9" s="30"/>
      <c r="C9" s="30"/>
      <c r="D9" s="13"/>
      <c r="E9" s="14"/>
      <c r="F9" s="15"/>
      <c r="G9" s="15"/>
    </row>
    <row r="10" spans="1:8" x14ac:dyDescent="0.25">
      <c r="A10" s="16" t="s">
        <v>211</v>
      </c>
      <c r="B10" s="30"/>
      <c r="C10" s="30"/>
      <c r="D10" s="13"/>
      <c r="E10" s="14"/>
      <c r="F10" s="15"/>
      <c r="G10" s="15"/>
    </row>
    <row r="11" spans="1:8" x14ac:dyDescent="0.25">
      <c r="A11" s="12" t="s">
        <v>539</v>
      </c>
      <c r="B11" s="30" t="s">
        <v>540</v>
      </c>
      <c r="C11" s="30" t="s">
        <v>217</v>
      </c>
      <c r="D11" s="13">
        <v>157000000</v>
      </c>
      <c r="E11" s="14">
        <v>149817.88</v>
      </c>
      <c r="F11" s="15">
        <v>0.14030000000000001</v>
      </c>
      <c r="G11" s="15">
        <v>7.6924999999999993E-2</v>
      </c>
    </row>
    <row r="12" spans="1:8" x14ac:dyDescent="0.25">
      <c r="A12" s="12" t="s">
        <v>541</v>
      </c>
      <c r="B12" s="30" t="s">
        <v>542</v>
      </c>
      <c r="C12" s="30" t="s">
        <v>217</v>
      </c>
      <c r="D12" s="13">
        <v>127500000</v>
      </c>
      <c r="E12" s="14">
        <v>121819.88</v>
      </c>
      <c r="F12" s="15">
        <v>0.11409999999999999</v>
      </c>
      <c r="G12" s="15">
        <v>7.6727000000000004E-2</v>
      </c>
    </row>
    <row r="13" spans="1:8" x14ac:dyDescent="0.25">
      <c r="A13" s="12" t="s">
        <v>543</v>
      </c>
      <c r="B13" s="30" t="s">
        <v>544</v>
      </c>
      <c r="C13" s="30" t="s">
        <v>217</v>
      </c>
      <c r="D13" s="13">
        <v>87500000</v>
      </c>
      <c r="E13" s="14">
        <v>83007.839999999997</v>
      </c>
      <c r="F13" s="15">
        <v>7.7700000000000005E-2</v>
      </c>
      <c r="G13" s="15">
        <v>7.6049000000000005E-2</v>
      </c>
    </row>
    <row r="14" spans="1:8" x14ac:dyDescent="0.25">
      <c r="A14" s="12" t="s">
        <v>545</v>
      </c>
      <c r="B14" s="30" t="s">
        <v>546</v>
      </c>
      <c r="C14" s="30" t="s">
        <v>214</v>
      </c>
      <c r="D14" s="13">
        <v>83700000</v>
      </c>
      <c r="E14" s="14">
        <v>82371.759999999995</v>
      </c>
      <c r="F14" s="15">
        <v>7.7100000000000002E-2</v>
      </c>
      <c r="G14" s="15">
        <v>7.7499999999999999E-2</v>
      </c>
    </row>
    <row r="15" spans="1:8" x14ac:dyDescent="0.25">
      <c r="A15" s="12" t="s">
        <v>547</v>
      </c>
      <c r="B15" s="30" t="s">
        <v>548</v>
      </c>
      <c r="C15" s="30" t="s">
        <v>217</v>
      </c>
      <c r="D15" s="13">
        <v>82000000</v>
      </c>
      <c r="E15" s="14">
        <v>78518.61</v>
      </c>
      <c r="F15" s="15">
        <v>7.3499999999999996E-2</v>
      </c>
      <c r="G15" s="15">
        <v>7.5850000000000001E-2</v>
      </c>
    </row>
    <row r="16" spans="1:8" x14ac:dyDescent="0.25">
      <c r="A16" s="12" t="s">
        <v>549</v>
      </c>
      <c r="B16" s="30" t="s">
        <v>550</v>
      </c>
      <c r="C16" s="30" t="s">
        <v>217</v>
      </c>
      <c r="D16" s="13">
        <v>75000000</v>
      </c>
      <c r="E16" s="14">
        <v>71647.28</v>
      </c>
      <c r="F16" s="15">
        <v>6.7100000000000007E-2</v>
      </c>
      <c r="G16" s="15">
        <v>7.6200000000000004E-2</v>
      </c>
    </row>
    <row r="17" spans="1:7" x14ac:dyDescent="0.25">
      <c r="A17" s="12" t="s">
        <v>551</v>
      </c>
      <c r="B17" s="30" t="s">
        <v>552</v>
      </c>
      <c r="C17" s="30" t="s">
        <v>217</v>
      </c>
      <c r="D17" s="13">
        <v>50500000</v>
      </c>
      <c r="E17" s="14">
        <v>51153.82</v>
      </c>
      <c r="F17" s="15">
        <v>4.7899999999999998E-2</v>
      </c>
      <c r="G17" s="15">
        <v>7.5649999999999995E-2</v>
      </c>
    </row>
    <row r="18" spans="1:7" x14ac:dyDescent="0.25">
      <c r="A18" s="12" t="s">
        <v>553</v>
      </c>
      <c r="B18" s="30" t="s">
        <v>554</v>
      </c>
      <c r="C18" s="30" t="s">
        <v>217</v>
      </c>
      <c r="D18" s="13">
        <v>50000000</v>
      </c>
      <c r="E18" s="14">
        <v>47493.1</v>
      </c>
      <c r="F18" s="15">
        <v>4.4499999999999998E-2</v>
      </c>
      <c r="G18" s="15">
        <v>7.6899999999999996E-2</v>
      </c>
    </row>
    <row r="19" spans="1:7" x14ac:dyDescent="0.25">
      <c r="A19" s="12" t="s">
        <v>555</v>
      </c>
      <c r="B19" s="30" t="s">
        <v>556</v>
      </c>
      <c r="C19" s="30" t="s">
        <v>217</v>
      </c>
      <c r="D19" s="13">
        <v>39500000</v>
      </c>
      <c r="E19" s="14">
        <v>40153.919999999998</v>
      </c>
      <c r="F19" s="15">
        <v>3.7600000000000001E-2</v>
      </c>
      <c r="G19" s="15">
        <v>7.5247999999999995E-2</v>
      </c>
    </row>
    <row r="20" spans="1:7" x14ac:dyDescent="0.25">
      <c r="A20" s="12" t="s">
        <v>557</v>
      </c>
      <c r="B20" s="30" t="s">
        <v>558</v>
      </c>
      <c r="C20" s="30" t="s">
        <v>217</v>
      </c>
      <c r="D20" s="13">
        <v>38000000</v>
      </c>
      <c r="E20" s="14">
        <v>36188.43</v>
      </c>
      <c r="F20" s="15">
        <v>3.39E-2</v>
      </c>
      <c r="G20" s="15">
        <v>7.6550000000000007E-2</v>
      </c>
    </row>
    <row r="21" spans="1:7" x14ac:dyDescent="0.25">
      <c r="A21" s="12" t="s">
        <v>559</v>
      </c>
      <c r="B21" s="30" t="s">
        <v>560</v>
      </c>
      <c r="C21" s="30" t="s">
        <v>217</v>
      </c>
      <c r="D21" s="13">
        <v>28000000</v>
      </c>
      <c r="E21" s="14">
        <v>26961.759999999998</v>
      </c>
      <c r="F21" s="15">
        <v>2.53E-2</v>
      </c>
      <c r="G21" s="15">
        <v>7.5800000000000006E-2</v>
      </c>
    </row>
    <row r="22" spans="1:7" x14ac:dyDescent="0.25">
      <c r="A22" s="12" t="s">
        <v>561</v>
      </c>
      <c r="B22" s="30" t="s">
        <v>562</v>
      </c>
      <c r="C22" s="30" t="s">
        <v>217</v>
      </c>
      <c r="D22" s="13">
        <v>25000000</v>
      </c>
      <c r="E22" s="14">
        <v>25209.279999999999</v>
      </c>
      <c r="F22" s="15">
        <v>2.3599999999999999E-2</v>
      </c>
      <c r="G22" s="15">
        <v>7.6727000000000004E-2</v>
      </c>
    </row>
    <row r="23" spans="1:7" x14ac:dyDescent="0.25">
      <c r="A23" s="12" t="s">
        <v>563</v>
      </c>
      <c r="B23" s="30" t="s">
        <v>564</v>
      </c>
      <c r="C23" s="30" t="s">
        <v>217</v>
      </c>
      <c r="D23" s="13">
        <v>14000000</v>
      </c>
      <c r="E23" s="14">
        <v>13462.69</v>
      </c>
      <c r="F23" s="15">
        <v>1.26E-2</v>
      </c>
      <c r="G23" s="15">
        <v>7.5800000000000006E-2</v>
      </c>
    </row>
    <row r="24" spans="1:7" x14ac:dyDescent="0.25">
      <c r="A24" s="12" t="s">
        <v>565</v>
      </c>
      <c r="B24" s="30" t="s">
        <v>566</v>
      </c>
      <c r="C24" s="30" t="s">
        <v>217</v>
      </c>
      <c r="D24" s="13">
        <v>10000000</v>
      </c>
      <c r="E24" s="14">
        <v>9813.34</v>
      </c>
      <c r="F24" s="15">
        <v>9.1999999999999998E-3</v>
      </c>
      <c r="G24" s="15">
        <v>7.6999999999999999E-2</v>
      </c>
    </row>
    <row r="25" spans="1:7" x14ac:dyDescent="0.25">
      <c r="A25" s="12" t="s">
        <v>567</v>
      </c>
      <c r="B25" s="30" t="s">
        <v>568</v>
      </c>
      <c r="C25" s="30" t="s">
        <v>217</v>
      </c>
      <c r="D25" s="13">
        <v>8500000</v>
      </c>
      <c r="E25" s="14">
        <v>8062.44</v>
      </c>
      <c r="F25" s="15">
        <v>7.6E-3</v>
      </c>
      <c r="G25" s="15">
        <v>7.5950000000000004E-2</v>
      </c>
    </row>
    <row r="26" spans="1:7" x14ac:dyDescent="0.25">
      <c r="A26" s="12" t="s">
        <v>569</v>
      </c>
      <c r="B26" s="30" t="s">
        <v>570</v>
      </c>
      <c r="C26" s="30" t="s">
        <v>217</v>
      </c>
      <c r="D26" s="13">
        <v>6500000</v>
      </c>
      <c r="E26" s="14">
        <v>6668.71</v>
      </c>
      <c r="F26" s="15">
        <v>6.1999999999999998E-3</v>
      </c>
      <c r="G26" s="15">
        <v>7.6299000000000006E-2</v>
      </c>
    </row>
    <row r="27" spans="1:7" x14ac:dyDescent="0.25">
      <c r="A27" s="12" t="s">
        <v>571</v>
      </c>
      <c r="B27" s="30" t="s">
        <v>572</v>
      </c>
      <c r="C27" s="30" t="s">
        <v>217</v>
      </c>
      <c r="D27" s="13">
        <v>6000000</v>
      </c>
      <c r="E27" s="14">
        <v>6200.11</v>
      </c>
      <c r="F27" s="15">
        <v>5.7999999999999996E-3</v>
      </c>
      <c r="G27" s="15">
        <v>7.6299000000000006E-2</v>
      </c>
    </row>
    <row r="28" spans="1:7" x14ac:dyDescent="0.25">
      <c r="A28" s="12" t="s">
        <v>573</v>
      </c>
      <c r="B28" s="30" t="s">
        <v>574</v>
      </c>
      <c r="C28" s="30" t="s">
        <v>217</v>
      </c>
      <c r="D28" s="13">
        <v>5500000</v>
      </c>
      <c r="E28" s="14">
        <v>5648.17</v>
      </c>
      <c r="F28" s="15">
        <v>5.3E-3</v>
      </c>
      <c r="G28" s="15">
        <v>7.5950000000000004E-2</v>
      </c>
    </row>
    <row r="29" spans="1:7" x14ac:dyDescent="0.25">
      <c r="A29" s="12" t="s">
        <v>575</v>
      </c>
      <c r="B29" s="30" t="s">
        <v>576</v>
      </c>
      <c r="C29" s="30" t="s">
        <v>217</v>
      </c>
      <c r="D29" s="13">
        <v>4500000</v>
      </c>
      <c r="E29" s="14">
        <v>4616.01</v>
      </c>
      <c r="F29" s="15">
        <v>4.3E-3</v>
      </c>
      <c r="G29" s="15">
        <v>7.6299000000000006E-2</v>
      </c>
    </row>
    <row r="30" spans="1:7" x14ac:dyDescent="0.25">
      <c r="A30" s="12" t="s">
        <v>577</v>
      </c>
      <c r="B30" s="30" t="s">
        <v>578</v>
      </c>
      <c r="C30" s="30" t="s">
        <v>217</v>
      </c>
      <c r="D30" s="13">
        <v>3500000</v>
      </c>
      <c r="E30" s="14">
        <v>3446.8</v>
      </c>
      <c r="F30" s="15">
        <v>3.2000000000000002E-3</v>
      </c>
      <c r="G30" s="15">
        <v>7.6999999999999999E-2</v>
      </c>
    </row>
    <row r="31" spans="1:7" x14ac:dyDescent="0.25">
      <c r="A31" s="12" t="s">
        <v>579</v>
      </c>
      <c r="B31" s="30" t="s">
        <v>580</v>
      </c>
      <c r="C31" s="30" t="s">
        <v>217</v>
      </c>
      <c r="D31" s="13">
        <v>1200000</v>
      </c>
      <c r="E31" s="14">
        <v>1193.45</v>
      </c>
      <c r="F31" s="15">
        <v>1.1000000000000001E-3</v>
      </c>
      <c r="G31" s="15">
        <v>7.6355999999999993E-2</v>
      </c>
    </row>
    <row r="32" spans="1:7" x14ac:dyDescent="0.25">
      <c r="A32" s="12" t="s">
        <v>581</v>
      </c>
      <c r="B32" s="30" t="s">
        <v>582</v>
      </c>
      <c r="C32" s="30" t="s">
        <v>214</v>
      </c>
      <c r="D32" s="13">
        <v>1000000</v>
      </c>
      <c r="E32" s="14">
        <v>1034.53</v>
      </c>
      <c r="F32" s="15">
        <v>1E-3</v>
      </c>
      <c r="G32" s="15">
        <v>7.5997999999999996E-2</v>
      </c>
    </row>
    <row r="33" spans="1:7" x14ac:dyDescent="0.25">
      <c r="A33" s="12" t="s">
        <v>583</v>
      </c>
      <c r="B33" s="30" t="s">
        <v>584</v>
      </c>
      <c r="C33" s="30" t="s">
        <v>217</v>
      </c>
      <c r="D33" s="13">
        <v>1000000</v>
      </c>
      <c r="E33" s="14">
        <v>993.52</v>
      </c>
      <c r="F33" s="15">
        <v>8.9999999999999998E-4</v>
      </c>
      <c r="G33" s="15">
        <v>7.5950000000000004E-2</v>
      </c>
    </row>
    <row r="34" spans="1:7" x14ac:dyDescent="0.25">
      <c r="A34" s="12" t="s">
        <v>585</v>
      </c>
      <c r="B34" s="30" t="s">
        <v>586</v>
      </c>
      <c r="C34" s="30" t="s">
        <v>217</v>
      </c>
      <c r="D34" s="13">
        <v>1000000</v>
      </c>
      <c r="E34" s="14">
        <v>964.68</v>
      </c>
      <c r="F34" s="15">
        <v>8.9999999999999998E-4</v>
      </c>
      <c r="G34" s="15">
        <v>7.6299000000000006E-2</v>
      </c>
    </row>
    <row r="35" spans="1:7" x14ac:dyDescent="0.25">
      <c r="A35" s="12" t="s">
        <v>587</v>
      </c>
      <c r="B35" s="30" t="s">
        <v>588</v>
      </c>
      <c r="C35" s="30" t="s">
        <v>217</v>
      </c>
      <c r="D35" s="13">
        <v>500000</v>
      </c>
      <c r="E35" s="14">
        <v>493.61</v>
      </c>
      <c r="F35" s="15">
        <v>5.0000000000000001E-4</v>
      </c>
      <c r="G35" s="15">
        <v>7.6049000000000005E-2</v>
      </c>
    </row>
    <row r="36" spans="1:7" x14ac:dyDescent="0.25">
      <c r="A36" s="16" t="s">
        <v>124</v>
      </c>
      <c r="B36" s="31"/>
      <c r="C36" s="31"/>
      <c r="D36" s="17"/>
      <c r="E36" s="18">
        <v>876941.62</v>
      </c>
      <c r="F36" s="19">
        <v>0.82120000000000004</v>
      </c>
      <c r="G36" s="20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16" t="s">
        <v>437</v>
      </c>
      <c r="B38" s="30"/>
      <c r="C38" s="30"/>
      <c r="D38" s="13"/>
      <c r="E38" s="14"/>
      <c r="F38" s="15"/>
      <c r="G38" s="15"/>
    </row>
    <row r="39" spans="1:7" x14ac:dyDescent="0.25">
      <c r="A39" s="12" t="s">
        <v>589</v>
      </c>
      <c r="B39" s="30" t="s">
        <v>590</v>
      </c>
      <c r="C39" s="30" t="s">
        <v>123</v>
      </c>
      <c r="D39" s="13">
        <v>154500000</v>
      </c>
      <c r="E39" s="14">
        <v>148629.31</v>
      </c>
      <c r="F39" s="15">
        <v>0.13919999999999999</v>
      </c>
      <c r="G39" s="15">
        <v>7.3027692769999999E-2</v>
      </c>
    </row>
    <row r="40" spans="1:7" x14ac:dyDescent="0.25">
      <c r="A40" s="16" t="s">
        <v>124</v>
      </c>
      <c r="B40" s="31"/>
      <c r="C40" s="31"/>
      <c r="D40" s="17"/>
      <c r="E40" s="18">
        <v>148629.31</v>
      </c>
      <c r="F40" s="19">
        <v>0.13919999999999999</v>
      </c>
      <c r="G40" s="20"/>
    </row>
    <row r="41" spans="1:7" x14ac:dyDescent="0.25">
      <c r="A41" s="12"/>
      <c r="B41" s="30"/>
      <c r="C41" s="30"/>
      <c r="D41" s="13"/>
      <c r="E41" s="14"/>
      <c r="F41" s="15"/>
      <c r="G41" s="15"/>
    </row>
    <row r="42" spans="1:7" x14ac:dyDescent="0.25">
      <c r="A42" s="16" t="s">
        <v>291</v>
      </c>
      <c r="B42" s="30"/>
      <c r="C42" s="30"/>
      <c r="D42" s="13"/>
      <c r="E42" s="14"/>
      <c r="F42" s="15"/>
      <c r="G42" s="15"/>
    </row>
    <row r="43" spans="1:7" x14ac:dyDescent="0.25">
      <c r="A43" s="16" t="s">
        <v>124</v>
      </c>
      <c r="B43" s="30"/>
      <c r="C43" s="30"/>
      <c r="D43" s="13"/>
      <c r="E43" s="35" t="s">
        <v>118</v>
      </c>
      <c r="F43" s="36" t="s">
        <v>118</v>
      </c>
      <c r="G43" s="15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6" t="s">
        <v>292</v>
      </c>
      <c r="B45" s="30"/>
      <c r="C45" s="30"/>
      <c r="D45" s="13"/>
      <c r="E45" s="14"/>
      <c r="F45" s="15"/>
      <c r="G45" s="15"/>
    </row>
    <row r="46" spans="1:7" x14ac:dyDescent="0.25">
      <c r="A46" s="16" t="s">
        <v>124</v>
      </c>
      <c r="B46" s="30"/>
      <c r="C46" s="30"/>
      <c r="D46" s="13"/>
      <c r="E46" s="35" t="s">
        <v>118</v>
      </c>
      <c r="F46" s="36" t="s">
        <v>118</v>
      </c>
      <c r="G46" s="15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157</v>
      </c>
      <c r="B48" s="32"/>
      <c r="C48" s="32"/>
      <c r="D48" s="22"/>
      <c r="E48" s="18">
        <v>1025570.93</v>
      </c>
      <c r="F48" s="19">
        <v>0.96040000000000003</v>
      </c>
      <c r="G48" s="20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6" t="s">
        <v>161</v>
      </c>
      <c r="B51" s="30"/>
      <c r="C51" s="30"/>
      <c r="D51" s="13"/>
      <c r="E51" s="14"/>
      <c r="F51" s="15"/>
      <c r="G51" s="15"/>
    </row>
    <row r="52" spans="1:7" x14ac:dyDescent="0.25">
      <c r="A52" s="12" t="s">
        <v>162</v>
      </c>
      <c r="B52" s="30"/>
      <c r="C52" s="30"/>
      <c r="D52" s="13"/>
      <c r="E52" s="14">
        <v>14466.35</v>
      </c>
      <c r="F52" s="15">
        <v>1.35E-2</v>
      </c>
      <c r="G52" s="15">
        <v>6.6865999999999995E-2</v>
      </c>
    </row>
    <row r="53" spans="1:7" x14ac:dyDescent="0.25">
      <c r="A53" s="16" t="s">
        <v>124</v>
      </c>
      <c r="B53" s="31"/>
      <c r="C53" s="31"/>
      <c r="D53" s="17"/>
      <c r="E53" s="18">
        <v>14466.35</v>
      </c>
      <c r="F53" s="19">
        <v>1.35E-2</v>
      </c>
      <c r="G53" s="20"/>
    </row>
    <row r="54" spans="1:7" x14ac:dyDescent="0.25">
      <c r="A54" s="12"/>
      <c r="B54" s="30"/>
      <c r="C54" s="30"/>
      <c r="D54" s="13"/>
      <c r="E54" s="14"/>
      <c r="F54" s="15"/>
      <c r="G54" s="15"/>
    </row>
    <row r="55" spans="1:7" x14ac:dyDescent="0.25">
      <c r="A55" s="21" t="s">
        <v>157</v>
      </c>
      <c r="B55" s="32"/>
      <c r="C55" s="32"/>
      <c r="D55" s="22"/>
      <c r="E55" s="18">
        <v>14466.35</v>
      </c>
      <c r="F55" s="19">
        <v>1.35E-2</v>
      </c>
      <c r="G55" s="20"/>
    </row>
    <row r="56" spans="1:7" x14ac:dyDescent="0.25">
      <c r="A56" s="12" t="s">
        <v>163</v>
      </c>
      <c r="B56" s="30"/>
      <c r="C56" s="30"/>
      <c r="D56" s="13"/>
      <c r="E56" s="14">
        <v>27539.279281700001</v>
      </c>
      <c r="F56" s="15">
        <v>2.5791999999999999E-2</v>
      </c>
      <c r="G56" s="15"/>
    </row>
    <row r="57" spans="1:7" x14ac:dyDescent="0.25">
      <c r="A57" s="12" t="s">
        <v>164</v>
      </c>
      <c r="B57" s="30"/>
      <c r="C57" s="30"/>
      <c r="D57" s="13"/>
      <c r="E57" s="14">
        <v>148.4307183</v>
      </c>
      <c r="F57" s="15">
        <v>3.0800000000000001E-4</v>
      </c>
      <c r="G57" s="15">
        <v>6.6865999999999995E-2</v>
      </c>
    </row>
    <row r="58" spans="1:7" x14ac:dyDescent="0.25">
      <c r="A58" s="25" t="s">
        <v>165</v>
      </c>
      <c r="B58" s="33"/>
      <c r="C58" s="33"/>
      <c r="D58" s="26"/>
      <c r="E58" s="27">
        <v>1067724.99</v>
      </c>
      <c r="F58" s="28">
        <v>1</v>
      </c>
      <c r="G58" s="28"/>
    </row>
    <row r="60" spans="1:7" x14ac:dyDescent="0.25">
      <c r="A60" s="1" t="s">
        <v>167</v>
      </c>
    </row>
    <row r="63" spans="1:7" x14ac:dyDescent="0.25">
      <c r="A63" s="1" t="s">
        <v>168</v>
      </c>
    </row>
    <row r="64" spans="1:7" x14ac:dyDescent="0.25">
      <c r="A64" s="47" t="s">
        <v>169</v>
      </c>
      <c r="B64" s="34" t="s">
        <v>118</v>
      </c>
    </row>
    <row r="65" spans="1:5" x14ac:dyDescent="0.25">
      <c r="A65" t="s">
        <v>170</v>
      </c>
    </row>
    <row r="66" spans="1:5" x14ac:dyDescent="0.25">
      <c r="A66" t="s">
        <v>295</v>
      </c>
      <c r="B66" t="s">
        <v>172</v>
      </c>
      <c r="C66" t="s">
        <v>172</v>
      </c>
    </row>
    <row r="67" spans="1:5" x14ac:dyDescent="0.25">
      <c r="B67" s="48">
        <v>45289</v>
      </c>
      <c r="C67" s="48">
        <v>45322</v>
      </c>
    </row>
    <row r="68" spans="1:5" x14ac:dyDescent="0.25">
      <c r="A68" t="s">
        <v>296</v>
      </c>
      <c r="B68">
        <v>1104.8324</v>
      </c>
      <c r="C68">
        <v>1112.5634</v>
      </c>
      <c r="E68" s="2"/>
    </row>
    <row r="69" spans="1:5" x14ac:dyDescent="0.25">
      <c r="E69" s="2"/>
    </row>
    <row r="70" spans="1:5" x14ac:dyDescent="0.25">
      <c r="A70" t="s">
        <v>187</v>
      </c>
      <c r="B70" s="34" t="s">
        <v>118</v>
      </c>
    </row>
    <row r="71" spans="1:5" x14ac:dyDescent="0.25">
      <c r="A71" t="s">
        <v>188</v>
      </c>
      <c r="B71" s="34" t="s">
        <v>118</v>
      </c>
    </row>
    <row r="72" spans="1:5" ht="30" customHeight="1" x14ac:dyDescent="0.25">
      <c r="A72" s="47" t="s">
        <v>189</v>
      </c>
      <c r="B72" s="34" t="s">
        <v>118</v>
      </c>
    </row>
    <row r="73" spans="1:5" ht="30" customHeight="1" x14ac:dyDescent="0.25">
      <c r="A73" s="47" t="s">
        <v>190</v>
      </c>
      <c r="B73" s="34" t="s">
        <v>118</v>
      </c>
    </row>
    <row r="74" spans="1:5" x14ac:dyDescent="0.25">
      <c r="A74" t="s">
        <v>191</v>
      </c>
      <c r="B74" s="49">
        <f>+B88</f>
        <v>7.9876339000271184</v>
      </c>
    </row>
    <row r="75" spans="1:5" ht="45" customHeight="1" x14ac:dyDescent="0.25">
      <c r="A75" s="47" t="s">
        <v>192</v>
      </c>
      <c r="B75" s="34" t="s">
        <v>118</v>
      </c>
    </row>
    <row r="76" spans="1:5" ht="30" customHeight="1" x14ac:dyDescent="0.25">
      <c r="A76" s="47" t="s">
        <v>193</v>
      </c>
      <c r="B76" s="34" t="s">
        <v>118</v>
      </c>
    </row>
    <row r="77" spans="1:5" ht="30" customHeight="1" x14ac:dyDescent="0.25">
      <c r="A77" s="47" t="s">
        <v>194</v>
      </c>
      <c r="B77" s="49">
        <v>422608.87015199999</v>
      </c>
    </row>
    <row r="78" spans="1:5" x14ac:dyDescent="0.25">
      <c r="A78" t="s">
        <v>195</v>
      </c>
      <c r="B78" s="34" t="s">
        <v>118</v>
      </c>
    </row>
    <row r="79" spans="1:5" x14ac:dyDescent="0.25">
      <c r="A79" t="s">
        <v>196</v>
      </c>
      <c r="B79" s="34" t="s">
        <v>118</v>
      </c>
    </row>
    <row r="81" spans="1:4" x14ac:dyDescent="0.25">
      <c r="A81" t="s">
        <v>197</v>
      </c>
    </row>
    <row r="82" spans="1:4" ht="30" customHeight="1" x14ac:dyDescent="0.25">
      <c r="A82" s="55" t="s">
        <v>198</v>
      </c>
      <c r="B82" s="56" t="s">
        <v>591</v>
      </c>
    </row>
    <row r="83" spans="1:4" x14ac:dyDescent="0.25">
      <c r="A83" s="55" t="s">
        <v>200</v>
      </c>
      <c r="B83" s="56" t="s">
        <v>298</v>
      </c>
    </row>
    <row r="84" spans="1:4" x14ac:dyDescent="0.25">
      <c r="A84" s="55"/>
      <c r="B84" s="55"/>
    </row>
    <row r="85" spans="1:4" x14ac:dyDescent="0.25">
      <c r="A85" s="55" t="s">
        <v>202</v>
      </c>
      <c r="B85" s="57">
        <v>7.5843347533002108</v>
      </c>
    </row>
    <row r="86" spans="1:4" x14ac:dyDescent="0.25">
      <c r="A86" s="55"/>
      <c r="B86" s="55"/>
    </row>
    <row r="87" spans="1:4" x14ac:dyDescent="0.25">
      <c r="A87" s="55" t="s">
        <v>203</v>
      </c>
      <c r="B87" s="58">
        <v>6.1443000000000003</v>
      </c>
    </row>
    <row r="88" spans="1:4" x14ac:dyDescent="0.25">
      <c r="A88" s="55" t="s">
        <v>204</v>
      </c>
      <c r="B88" s="58">
        <v>7.9876339000271184</v>
      </c>
    </row>
    <row r="89" spans="1:4" x14ac:dyDescent="0.25">
      <c r="A89" s="55"/>
      <c r="B89" s="55"/>
    </row>
    <row r="90" spans="1:4" x14ac:dyDescent="0.25">
      <c r="A90" s="55" t="s">
        <v>205</v>
      </c>
      <c r="B90" s="59">
        <v>45322</v>
      </c>
    </row>
    <row r="92" spans="1:4" ht="69.95" customHeight="1" x14ac:dyDescent="0.25">
      <c r="A92" s="76" t="s">
        <v>206</v>
      </c>
      <c r="B92" s="76" t="s">
        <v>207</v>
      </c>
      <c r="C92" s="76" t="s">
        <v>5</v>
      </c>
      <c r="D92" s="76" t="s">
        <v>6</v>
      </c>
    </row>
    <row r="93" spans="1:4" ht="69.95" customHeight="1" x14ac:dyDescent="0.25">
      <c r="A93" s="76" t="s">
        <v>591</v>
      </c>
      <c r="B93" s="76"/>
      <c r="C93" s="76" t="s">
        <v>18</v>
      </c>
      <c r="D9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5" activePane="bottomLeft" state="frozen"/>
      <selection activeCell="B191" sqref="B191"/>
      <selection pane="bottomLeft" activeCell="B6" sqref="B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592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593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210</v>
      </c>
      <c r="B9" s="30"/>
      <c r="C9" s="30"/>
      <c r="D9" s="13"/>
      <c r="E9" s="14"/>
      <c r="F9" s="15"/>
      <c r="G9" s="15"/>
    </row>
    <row r="10" spans="1:8" x14ac:dyDescent="0.25">
      <c r="A10" s="16" t="s">
        <v>211</v>
      </c>
      <c r="B10" s="30"/>
      <c r="C10" s="30"/>
      <c r="D10" s="13"/>
      <c r="E10" s="14"/>
      <c r="F10" s="15"/>
      <c r="G10" s="15"/>
    </row>
    <row r="11" spans="1:8" x14ac:dyDescent="0.25">
      <c r="A11" s="12" t="s">
        <v>594</v>
      </c>
      <c r="B11" s="30" t="s">
        <v>595</v>
      </c>
      <c r="C11" s="30" t="s">
        <v>228</v>
      </c>
      <c r="D11" s="13">
        <v>53500000</v>
      </c>
      <c r="E11" s="14">
        <v>53334.31</v>
      </c>
      <c r="F11" s="15">
        <v>9.8599999999999993E-2</v>
      </c>
      <c r="G11" s="15">
        <v>7.5949000000000003E-2</v>
      </c>
    </row>
    <row r="12" spans="1:8" x14ac:dyDescent="0.25">
      <c r="A12" s="12" t="s">
        <v>596</v>
      </c>
      <c r="B12" s="30" t="s">
        <v>597</v>
      </c>
      <c r="C12" s="30" t="s">
        <v>217</v>
      </c>
      <c r="D12" s="13">
        <v>40500000</v>
      </c>
      <c r="E12" s="14">
        <v>40579.019999999997</v>
      </c>
      <c r="F12" s="15">
        <v>7.4999999999999997E-2</v>
      </c>
      <c r="G12" s="15">
        <v>7.5098999999999999E-2</v>
      </c>
    </row>
    <row r="13" spans="1:8" x14ac:dyDescent="0.25">
      <c r="A13" s="12" t="s">
        <v>598</v>
      </c>
      <c r="B13" s="30" t="s">
        <v>599</v>
      </c>
      <c r="C13" s="30" t="s">
        <v>217</v>
      </c>
      <c r="D13" s="13">
        <v>37700000</v>
      </c>
      <c r="E13" s="14">
        <v>37583.81</v>
      </c>
      <c r="F13" s="15">
        <v>6.9500000000000006E-2</v>
      </c>
      <c r="G13" s="15">
        <v>7.6276999999999998E-2</v>
      </c>
    </row>
    <row r="14" spans="1:8" x14ac:dyDescent="0.25">
      <c r="A14" s="12" t="s">
        <v>600</v>
      </c>
      <c r="B14" s="30" t="s">
        <v>601</v>
      </c>
      <c r="C14" s="30" t="s">
        <v>217</v>
      </c>
      <c r="D14" s="13">
        <v>37500000</v>
      </c>
      <c r="E14" s="14">
        <v>37157.4</v>
      </c>
      <c r="F14" s="15">
        <v>6.8699999999999997E-2</v>
      </c>
      <c r="G14" s="15">
        <v>7.6749999999999999E-2</v>
      </c>
    </row>
    <row r="15" spans="1:8" x14ac:dyDescent="0.25">
      <c r="A15" s="12" t="s">
        <v>602</v>
      </c>
      <c r="B15" s="30" t="s">
        <v>603</v>
      </c>
      <c r="C15" s="30" t="s">
        <v>217</v>
      </c>
      <c r="D15" s="13">
        <v>37000000</v>
      </c>
      <c r="E15" s="14">
        <v>36634.03</v>
      </c>
      <c r="F15" s="15">
        <v>6.7699999999999996E-2</v>
      </c>
      <c r="G15" s="15">
        <v>7.6200000000000004E-2</v>
      </c>
    </row>
    <row r="16" spans="1:8" x14ac:dyDescent="0.25">
      <c r="A16" s="12" t="s">
        <v>604</v>
      </c>
      <c r="B16" s="30" t="s">
        <v>605</v>
      </c>
      <c r="C16" s="30" t="s">
        <v>217</v>
      </c>
      <c r="D16" s="13">
        <v>35000000</v>
      </c>
      <c r="E16" s="14">
        <v>34775.480000000003</v>
      </c>
      <c r="F16" s="15">
        <v>6.4299999999999996E-2</v>
      </c>
      <c r="G16" s="15">
        <v>7.6200000000000004E-2</v>
      </c>
    </row>
    <row r="17" spans="1:7" x14ac:dyDescent="0.25">
      <c r="A17" s="12" t="s">
        <v>606</v>
      </c>
      <c r="B17" s="30" t="s">
        <v>607</v>
      </c>
      <c r="C17" s="30" t="s">
        <v>228</v>
      </c>
      <c r="D17" s="13">
        <v>35000000</v>
      </c>
      <c r="E17" s="14">
        <v>34763.82</v>
      </c>
      <c r="F17" s="15">
        <v>6.4299999999999996E-2</v>
      </c>
      <c r="G17" s="15">
        <v>7.6248999999999997E-2</v>
      </c>
    </row>
    <row r="18" spans="1:7" x14ac:dyDescent="0.25">
      <c r="A18" s="12" t="s">
        <v>608</v>
      </c>
      <c r="B18" s="30" t="s">
        <v>609</v>
      </c>
      <c r="C18" s="30" t="s">
        <v>217</v>
      </c>
      <c r="D18" s="13">
        <v>35000000</v>
      </c>
      <c r="E18" s="14">
        <v>34661.31</v>
      </c>
      <c r="F18" s="15">
        <v>6.4100000000000004E-2</v>
      </c>
      <c r="G18" s="15">
        <v>7.5899999999999995E-2</v>
      </c>
    </row>
    <row r="19" spans="1:7" x14ac:dyDescent="0.25">
      <c r="A19" s="12" t="s">
        <v>610</v>
      </c>
      <c r="B19" s="30" t="s">
        <v>611</v>
      </c>
      <c r="C19" s="30" t="s">
        <v>217</v>
      </c>
      <c r="D19" s="13">
        <v>29500000</v>
      </c>
      <c r="E19" s="14">
        <v>29740.43</v>
      </c>
      <c r="F19" s="15">
        <v>5.5E-2</v>
      </c>
      <c r="G19" s="15">
        <v>7.6200000000000004E-2</v>
      </c>
    </row>
    <row r="20" spans="1:7" x14ac:dyDescent="0.25">
      <c r="A20" s="12" t="s">
        <v>539</v>
      </c>
      <c r="B20" s="30" t="s">
        <v>540</v>
      </c>
      <c r="C20" s="30" t="s">
        <v>217</v>
      </c>
      <c r="D20" s="13">
        <v>24000000</v>
      </c>
      <c r="E20" s="14">
        <v>22902.1</v>
      </c>
      <c r="F20" s="15">
        <v>4.2299999999999997E-2</v>
      </c>
      <c r="G20" s="15">
        <v>7.6924999999999993E-2</v>
      </c>
    </row>
    <row r="21" spans="1:7" x14ac:dyDescent="0.25">
      <c r="A21" s="12" t="s">
        <v>612</v>
      </c>
      <c r="B21" s="30" t="s">
        <v>613</v>
      </c>
      <c r="C21" s="30" t="s">
        <v>217</v>
      </c>
      <c r="D21" s="13">
        <v>15000000</v>
      </c>
      <c r="E21" s="14">
        <v>15258.53</v>
      </c>
      <c r="F21" s="15">
        <v>2.8199999999999999E-2</v>
      </c>
      <c r="G21" s="15">
        <v>7.6049000000000005E-2</v>
      </c>
    </row>
    <row r="22" spans="1:7" x14ac:dyDescent="0.25">
      <c r="A22" s="12" t="s">
        <v>614</v>
      </c>
      <c r="B22" s="30" t="s">
        <v>615</v>
      </c>
      <c r="C22" s="30" t="s">
        <v>217</v>
      </c>
      <c r="D22" s="13">
        <v>15000000</v>
      </c>
      <c r="E22" s="14">
        <v>15066.51</v>
      </c>
      <c r="F22" s="15">
        <v>2.7900000000000001E-2</v>
      </c>
      <c r="G22" s="15">
        <v>7.6200000000000004E-2</v>
      </c>
    </row>
    <row r="23" spans="1:7" x14ac:dyDescent="0.25">
      <c r="A23" s="12" t="s">
        <v>616</v>
      </c>
      <c r="B23" s="30" t="s">
        <v>617</v>
      </c>
      <c r="C23" s="30" t="s">
        <v>217</v>
      </c>
      <c r="D23" s="13">
        <v>15000000</v>
      </c>
      <c r="E23" s="14">
        <v>15065.45</v>
      </c>
      <c r="F23" s="15">
        <v>2.7799999999999998E-2</v>
      </c>
      <c r="G23" s="15">
        <v>7.6276999999999998E-2</v>
      </c>
    </row>
    <row r="24" spans="1:7" x14ac:dyDescent="0.25">
      <c r="A24" s="12" t="s">
        <v>541</v>
      </c>
      <c r="B24" s="30" t="s">
        <v>542</v>
      </c>
      <c r="C24" s="30" t="s">
        <v>217</v>
      </c>
      <c r="D24" s="13">
        <v>12500000</v>
      </c>
      <c r="E24" s="14">
        <v>11943.13</v>
      </c>
      <c r="F24" s="15">
        <v>2.2100000000000002E-2</v>
      </c>
      <c r="G24" s="15">
        <v>7.6727000000000004E-2</v>
      </c>
    </row>
    <row r="25" spans="1:7" x14ac:dyDescent="0.25">
      <c r="A25" s="12" t="s">
        <v>618</v>
      </c>
      <c r="B25" s="30" t="s">
        <v>619</v>
      </c>
      <c r="C25" s="30" t="s">
        <v>217</v>
      </c>
      <c r="D25" s="13">
        <v>10000000</v>
      </c>
      <c r="E25" s="14">
        <v>10120.19</v>
      </c>
      <c r="F25" s="15">
        <v>1.8700000000000001E-2</v>
      </c>
      <c r="G25" s="15">
        <v>7.6276999999999998E-2</v>
      </c>
    </row>
    <row r="26" spans="1:7" x14ac:dyDescent="0.25">
      <c r="A26" s="12" t="s">
        <v>620</v>
      </c>
      <c r="B26" s="30" t="s">
        <v>621</v>
      </c>
      <c r="C26" s="30" t="s">
        <v>217</v>
      </c>
      <c r="D26" s="13">
        <v>9000000</v>
      </c>
      <c r="E26" s="14">
        <v>9013.91</v>
      </c>
      <c r="F26" s="15">
        <v>1.67E-2</v>
      </c>
      <c r="G26" s="15">
        <v>7.6200000000000004E-2</v>
      </c>
    </row>
    <row r="27" spans="1:7" x14ac:dyDescent="0.25">
      <c r="A27" s="12" t="s">
        <v>622</v>
      </c>
      <c r="B27" s="30" t="s">
        <v>623</v>
      </c>
      <c r="C27" s="30" t="s">
        <v>217</v>
      </c>
      <c r="D27" s="13">
        <v>8000000</v>
      </c>
      <c r="E27" s="14">
        <v>7913.76</v>
      </c>
      <c r="F27" s="15">
        <v>1.46E-2</v>
      </c>
      <c r="G27" s="15">
        <v>7.6049000000000005E-2</v>
      </c>
    </row>
    <row r="28" spans="1:7" x14ac:dyDescent="0.25">
      <c r="A28" s="12" t="s">
        <v>624</v>
      </c>
      <c r="B28" s="30" t="s">
        <v>625</v>
      </c>
      <c r="C28" s="30" t="s">
        <v>217</v>
      </c>
      <c r="D28" s="13">
        <v>3000000</v>
      </c>
      <c r="E28" s="14">
        <v>3171.1</v>
      </c>
      <c r="F28" s="15">
        <v>5.8999999999999999E-3</v>
      </c>
      <c r="G28" s="15">
        <v>7.6049000000000005E-2</v>
      </c>
    </row>
    <row r="29" spans="1:7" x14ac:dyDescent="0.25">
      <c r="A29" s="12" t="s">
        <v>626</v>
      </c>
      <c r="B29" s="30" t="s">
        <v>627</v>
      </c>
      <c r="C29" s="30" t="s">
        <v>217</v>
      </c>
      <c r="D29" s="13">
        <v>1000000</v>
      </c>
      <c r="E29" s="14">
        <v>999.61</v>
      </c>
      <c r="F29" s="15">
        <v>1.8E-3</v>
      </c>
      <c r="G29" s="15">
        <v>7.6899999999999996E-2</v>
      </c>
    </row>
    <row r="30" spans="1:7" x14ac:dyDescent="0.25">
      <c r="A30" s="16" t="s">
        <v>124</v>
      </c>
      <c r="B30" s="31"/>
      <c r="C30" s="31"/>
      <c r="D30" s="17"/>
      <c r="E30" s="18">
        <v>450683.9</v>
      </c>
      <c r="F30" s="19">
        <v>0.83320000000000005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437</v>
      </c>
      <c r="B32" s="30"/>
      <c r="C32" s="30"/>
      <c r="D32" s="13"/>
      <c r="E32" s="14"/>
      <c r="F32" s="15"/>
      <c r="G32" s="15"/>
    </row>
    <row r="33" spans="1:7" x14ac:dyDescent="0.25">
      <c r="A33" s="12" t="s">
        <v>628</v>
      </c>
      <c r="B33" s="30" t="s">
        <v>629</v>
      </c>
      <c r="C33" s="30" t="s">
        <v>123</v>
      </c>
      <c r="D33" s="13">
        <v>60500000</v>
      </c>
      <c r="E33" s="14">
        <v>60831</v>
      </c>
      <c r="F33" s="15">
        <v>0.1125</v>
      </c>
      <c r="G33" s="15">
        <v>7.3009047182000006E-2</v>
      </c>
    </row>
    <row r="34" spans="1:7" x14ac:dyDescent="0.25">
      <c r="A34" s="12" t="s">
        <v>630</v>
      </c>
      <c r="B34" s="30" t="s">
        <v>631</v>
      </c>
      <c r="C34" s="30" t="s">
        <v>123</v>
      </c>
      <c r="D34" s="13">
        <v>11500000</v>
      </c>
      <c r="E34" s="14">
        <v>11562.28</v>
      </c>
      <c r="F34" s="15">
        <v>2.1399999999999999E-2</v>
      </c>
      <c r="G34" s="15">
        <v>7.3058769110000005E-2</v>
      </c>
    </row>
    <row r="35" spans="1:7" x14ac:dyDescent="0.25">
      <c r="A35" s="16" t="s">
        <v>124</v>
      </c>
      <c r="B35" s="31"/>
      <c r="C35" s="31"/>
      <c r="D35" s="17"/>
      <c r="E35" s="18">
        <v>72393.279999999999</v>
      </c>
      <c r="F35" s="19">
        <v>0.13389999999999999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291</v>
      </c>
      <c r="B37" s="30"/>
      <c r="C37" s="30"/>
      <c r="D37" s="13"/>
      <c r="E37" s="14"/>
      <c r="F37" s="15"/>
      <c r="G37" s="15"/>
    </row>
    <row r="38" spans="1:7" x14ac:dyDescent="0.25">
      <c r="A38" s="16" t="s">
        <v>124</v>
      </c>
      <c r="B38" s="30"/>
      <c r="C38" s="30"/>
      <c r="D38" s="13"/>
      <c r="E38" s="35" t="s">
        <v>118</v>
      </c>
      <c r="F38" s="36" t="s">
        <v>118</v>
      </c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6" t="s">
        <v>292</v>
      </c>
      <c r="B40" s="30"/>
      <c r="C40" s="30"/>
      <c r="D40" s="13"/>
      <c r="E40" s="14"/>
      <c r="F40" s="15"/>
      <c r="G40" s="15"/>
    </row>
    <row r="41" spans="1:7" x14ac:dyDescent="0.25">
      <c r="A41" s="16" t="s">
        <v>124</v>
      </c>
      <c r="B41" s="30"/>
      <c r="C41" s="30"/>
      <c r="D41" s="13"/>
      <c r="E41" s="35" t="s">
        <v>118</v>
      </c>
      <c r="F41" s="36" t="s">
        <v>118</v>
      </c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21" t="s">
        <v>157</v>
      </c>
      <c r="B43" s="32"/>
      <c r="C43" s="32"/>
      <c r="D43" s="22"/>
      <c r="E43" s="18">
        <v>523077.18</v>
      </c>
      <c r="F43" s="19">
        <v>0.96709999999999996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6" t="s">
        <v>161</v>
      </c>
      <c r="B46" s="30"/>
      <c r="C46" s="30"/>
      <c r="D46" s="13"/>
      <c r="E46" s="14"/>
      <c r="F46" s="15"/>
      <c r="G46" s="15"/>
    </row>
    <row r="47" spans="1:7" x14ac:dyDescent="0.25">
      <c r="A47" s="12" t="s">
        <v>162</v>
      </c>
      <c r="B47" s="30"/>
      <c r="C47" s="30"/>
      <c r="D47" s="13"/>
      <c r="E47" s="14">
        <v>2858.48</v>
      </c>
      <c r="F47" s="15">
        <v>5.3E-3</v>
      </c>
      <c r="G47" s="15">
        <v>6.6865999999999995E-2</v>
      </c>
    </row>
    <row r="48" spans="1:7" x14ac:dyDescent="0.25">
      <c r="A48" s="16" t="s">
        <v>124</v>
      </c>
      <c r="B48" s="31"/>
      <c r="C48" s="31"/>
      <c r="D48" s="17"/>
      <c r="E48" s="18">
        <v>2858.48</v>
      </c>
      <c r="F48" s="19">
        <v>5.3E-3</v>
      </c>
      <c r="G48" s="20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21" t="s">
        <v>157</v>
      </c>
      <c r="B50" s="32"/>
      <c r="C50" s="32"/>
      <c r="D50" s="22"/>
      <c r="E50" s="18">
        <v>2858.48</v>
      </c>
      <c r="F50" s="19">
        <v>5.3E-3</v>
      </c>
      <c r="G50" s="20"/>
    </row>
    <row r="51" spans="1:7" x14ac:dyDescent="0.25">
      <c r="A51" s="12" t="s">
        <v>163</v>
      </c>
      <c r="B51" s="30"/>
      <c r="C51" s="30"/>
      <c r="D51" s="13"/>
      <c r="E51" s="14">
        <v>14992.7391673</v>
      </c>
      <c r="F51" s="15">
        <v>2.7715E-2</v>
      </c>
      <c r="G51" s="15"/>
    </row>
    <row r="52" spans="1:7" x14ac:dyDescent="0.25">
      <c r="A52" s="12" t="s">
        <v>164</v>
      </c>
      <c r="B52" s="30"/>
      <c r="C52" s="30"/>
      <c r="D52" s="13"/>
      <c r="E52" s="14">
        <v>30.720832699999999</v>
      </c>
      <c r="F52" s="24">
        <v>-1.15E-4</v>
      </c>
      <c r="G52" s="15">
        <v>6.6865999999999995E-2</v>
      </c>
    </row>
    <row r="53" spans="1:7" x14ac:dyDescent="0.25">
      <c r="A53" s="25" t="s">
        <v>165</v>
      </c>
      <c r="B53" s="33"/>
      <c r="C53" s="33"/>
      <c r="D53" s="26"/>
      <c r="E53" s="27">
        <v>540959.12</v>
      </c>
      <c r="F53" s="28">
        <v>1</v>
      </c>
      <c r="G53" s="28"/>
    </row>
    <row r="55" spans="1:7" x14ac:dyDescent="0.25">
      <c r="A55" s="1" t="s">
        <v>167</v>
      </c>
    </row>
    <row r="58" spans="1:7" x14ac:dyDescent="0.25">
      <c r="A58" s="1" t="s">
        <v>168</v>
      </c>
    </row>
    <row r="59" spans="1:7" x14ac:dyDescent="0.25">
      <c r="A59" s="47" t="s">
        <v>169</v>
      </c>
      <c r="B59" s="34" t="s">
        <v>118</v>
      </c>
    </row>
    <row r="60" spans="1:7" x14ac:dyDescent="0.25">
      <c r="A60" t="s">
        <v>170</v>
      </c>
    </row>
    <row r="61" spans="1:7" x14ac:dyDescent="0.25">
      <c r="A61" t="s">
        <v>295</v>
      </c>
      <c r="B61" t="s">
        <v>172</v>
      </c>
      <c r="C61" t="s">
        <v>172</v>
      </c>
    </row>
    <row r="62" spans="1:7" x14ac:dyDescent="0.25">
      <c r="B62" s="48">
        <v>45289</v>
      </c>
      <c r="C62" s="48">
        <v>45322</v>
      </c>
    </row>
    <row r="63" spans="1:7" x14ac:dyDescent="0.25">
      <c r="A63" t="s">
        <v>296</v>
      </c>
      <c r="B63">
        <v>1073.6434999999999</v>
      </c>
      <c r="C63">
        <v>1081.0976000000001</v>
      </c>
      <c r="E63" s="2"/>
    </row>
    <row r="64" spans="1:7" x14ac:dyDescent="0.25">
      <c r="E64" s="2"/>
    </row>
    <row r="65" spans="1:2" x14ac:dyDescent="0.25">
      <c r="A65" t="s">
        <v>187</v>
      </c>
      <c r="B65" s="34" t="s">
        <v>118</v>
      </c>
    </row>
    <row r="66" spans="1:2" x14ac:dyDescent="0.25">
      <c r="A66" t="s">
        <v>188</v>
      </c>
      <c r="B66" s="34" t="s">
        <v>118</v>
      </c>
    </row>
    <row r="67" spans="1:2" ht="30" customHeight="1" x14ac:dyDescent="0.25">
      <c r="A67" s="47" t="s">
        <v>189</v>
      </c>
      <c r="B67" s="34" t="s">
        <v>118</v>
      </c>
    </row>
    <row r="68" spans="1:2" ht="30" customHeight="1" x14ac:dyDescent="0.25">
      <c r="A68" s="47" t="s">
        <v>190</v>
      </c>
      <c r="B68" s="34" t="s">
        <v>118</v>
      </c>
    </row>
    <row r="69" spans="1:2" x14ac:dyDescent="0.25">
      <c r="A69" t="s">
        <v>191</v>
      </c>
      <c r="B69" s="49">
        <f>+B83</f>
        <v>8.9436530215879628</v>
      </c>
    </row>
    <row r="70" spans="1:2" ht="45" customHeight="1" x14ac:dyDescent="0.25">
      <c r="A70" s="47" t="s">
        <v>192</v>
      </c>
      <c r="B70" s="34" t="s">
        <v>118</v>
      </c>
    </row>
    <row r="71" spans="1:2" ht="30" customHeight="1" x14ac:dyDescent="0.25">
      <c r="A71" s="47" t="s">
        <v>193</v>
      </c>
      <c r="B71" s="34" t="s">
        <v>118</v>
      </c>
    </row>
    <row r="72" spans="1:2" ht="30" customHeight="1" x14ac:dyDescent="0.25">
      <c r="A72" s="47" t="s">
        <v>194</v>
      </c>
      <c r="B72" s="49">
        <v>197651.36958130001</v>
      </c>
    </row>
    <row r="73" spans="1:2" x14ac:dyDescent="0.25">
      <c r="A73" t="s">
        <v>195</v>
      </c>
      <c r="B73" s="34" t="s">
        <v>118</v>
      </c>
    </row>
    <row r="74" spans="1:2" x14ac:dyDescent="0.25">
      <c r="A74" t="s">
        <v>196</v>
      </c>
      <c r="B74" s="34" t="s">
        <v>118</v>
      </c>
    </row>
    <row r="76" spans="1:2" x14ac:dyDescent="0.25">
      <c r="A76" t="s">
        <v>197</v>
      </c>
    </row>
    <row r="77" spans="1:2" ht="30" customHeight="1" x14ac:dyDescent="0.25">
      <c r="A77" s="55" t="s">
        <v>198</v>
      </c>
      <c r="B77" s="56" t="s">
        <v>632</v>
      </c>
    </row>
    <row r="78" spans="1:2" x14ac:dyDescent="0.25">
      <c r="A78" s="55" t="s">
        <v>200</v>
      </c>
      <c r="B78" s="56" t="s">
        <v>298</v>
      </c>
    </row>
    <row r="79" spans="1:2" x14ac:dyDescent="0.25">
      <c r="A79" s="55"/>
      <c r="B79" s="55"/>
    </row>
    <row r="80" spans="1:2" x14ac:dyDescent="0.25">
      <c r="A80" s="55" t="s">
        <v>202</v>
      </c>
      <c r="B80" s="57">
        <v>7.5673361423833612</v>
      </c>
    </row>
    <row r="81" spans="1:4" x14ac:dyDescent="0.25">
      <c r="A81" s="55"/>
      <c r="B81" s="55"/>
    </row>
    <row r="82" spans="1:4" x14ac:dyDescent="0.25">
      <c r="A82" s="55" t="s">
        <v>203</v>
      </c>
      <c r="B82" s="58">
        <v>6.6029999999999998</v>
      </c>
    </row>
    <row r="83" spans="1:4" x14ac:dyDescent="0.25">
      <c r="A83" s="55" t="s">
        <v>204</v>
      </c>
      <c r="B83" s="58">
        <v>8.9436530215879628</v>
      </c>
    </row>
    <row r="84" spans="1:4" x14ac:dyDescent="0.25">
      <c r="A84" s="55"/>
      <c r="B84" s="55"/>
    </row>
    <row r="85" spans="1:4" x14ac:dyDescent="0.25">
      <c r="A85" s="55" t="s">
        <v>205</v>
      </c>
      <c r="B85" s="59">
        <v>45322</v>
      </c>
    </row>
    <row r="87" spans="1:4" ht="69.95" customHeight="1" x14ac:dyDescent="0.25">
      <c r="A87" s="76" t="s">
        <v>206</v>
      </c>
      <c r="B87" s="76" t="s">
        <v>207</v>
      </c>
      <c r="C87" s="76" t="s">
        <v>5</v>
      </c>
      <c r="D87" s="76" t="s">
        <v>6</v>
      </c>
    </row>
    <row r="88" spans="1:4" ht="69.95" customHeight="1" x14ac:dyDescent="0.25">
      <c r="A88" s="76" t="s">
        <v>633</v>
      </c>
      <c r="B88" s="76"/>
      <c r="C88" s="76" t="s">
        <v>20</v>
      </c>
      <c r="D8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7"/>
  <sheetViews>
    <sheetView showGridLines="0" workbookViewId="0">
      <pane ySplit="4" topLeftCell="A42" activePane="bottomLeft" state="frozen"/>
      <selection activeCell="B191" sqref="B191"/>
      <selection pane="bottomLeft" activeCell="A48" sqref="A4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634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635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210</v>
      </c>
      <c r="B9" s="30"/>
      <c r="C9" s="30"/>
      <c r="D9" s="13"/>
      <c r="E9" s="14"/>
      <c r="F9" s="15"/>
      <c r="G9" s="15"/>
    </row>
    <row r="10" spans="1:8" x14ac:dyDescent="0.25">
      <c r="A10" s="16" t="s">
        <v>211</v>
      </c>
      <c r="B10" s="30"/>
      <c r="C10" s="30"/>
      <c r="D10" s="13"/>
      <c r="E10" s="14"/>
      <c r="F10" s="15"/>
      <c r="G10" s="15"/>
    </row>
    <row r="11" spans="1:8" x14ac:dyDescent="0.25">
      <c r="A11" s="12" t="s">
        <v>321</v>
      </c>
      <c r="B11" s="30" t="s">
        <v>322</v>
      </c>
      <c r="C11" s="30" t="s">
        <v>323</v>
      </c>
      <c r="D11" s="13">
        <v>2500000</v>
      </c>
      <c r="E11" s="14">
        <v>2483.9899999999998</v>
      </c>
      <c r="F11" s="15">
        <v>8.2500000000000004E-2</v>
      </c>
      <c r="G11" s="15">
        <v>7.5399999999999995E-2</v>
      </c>
    </row>
    <row r="12" spans="1:8" x14ac:dyDescent="0.25">
      <c r="A12" s="12" t="s">
        <v>506</v>
      </c>
      <c r="B12" s="30" t="s">
        <v>507</v>
      </c>
      <c r="C12" s="30" t="s">
        <v>228</v>
      </c>
      <c r="D12" s="13">
        <v>2000000</v>
      </c>
      <c r="E12" s="14">
        <v>2078.0100000000002</v>
      </c>
      <c r="F12" s="15">
        <v>6.9099999999999995E-2</v>
      </c>
      <c r="G12" s="15">
        <v>7.6218999999999995E-2</v>
      </c>
    </row>
    <row r="13" spans="1:8" x14ac:dyDescent="0.25">
      <c r="A13" s="12" t="s">
        <v>334</v>
      </c>
      <c r="B13" s="30" t="s">
        <v>335</v>
      </c>
      <c r="C13" s="30" t="s">
        <v>217</v>
      </c>
      <c r="D13" s="13">
        <v>2000000</v>
      </c>
      <c r="E13" s="14">
        <v>1992.89</v>
      </c>
      <c r="F13" s="15">
        <v>6.6199999999999995E-2</v>
      </c>
      <c r="G13" s="15">
        <v>7.5600000000000001E-2</v>
      </c>
    </row>
    <row r="14" spans="1:8" x14ac:dyDescent="0.25">
      <c r="A14" s="12" t="s">
        <v>305</v>
      </c>
      <c r="B14" s="30" t="s">
        <v>306</v>
      </c>
      <c r="C14" s="30" t="s">
        <v>217</v>
      </c>
      <c r="D14" s="13">
        <v>1990000</v>
      </c>
      <c r="E14" s="14">
        <v>1942.02</v>
      </c>
      <c r="F14" s="15">
        <v>6.4500000000000002E-2</v>
      </c>
      <c r="G14" s="15">
        <v>7.5299000000000005E-2</v>
      </c>
    </row>
    <row r="15" spans="1:8" x14ac:dyDescent="0.25">
      <c r="A15" s="12" t="s">
        <v>348</v>
      </c>
      <c r="B15" s="30" t="s">
        <v>349</v>
      </c>
      <c r="C15" s="30" t="s">
        <v>217</v>
      </c>
      <c r="D15" s="13">
        <v>1850000</v>
      </c>
      <c r="E15" s="14">
        <v>1937.31</v>
      </c>
      <c r="F15" s="15">
        <v>6.4399999999999999E-2</v>
      </c>
      <c r="G15" s="15">
        <v>7.7024999999999996E-2</v>
      </c>
    </row>
    <row r="16" spans="1:8" x14ac:dyDescent="0.25">
      <c r="A16" s="12" t="s">
        <v>352</v>
      </c>
      <c r="B16" s="30" t="s">
        <v>353</v>
      </c>
      <c r="C16" s="30" t="s">
        <v>354</v>
      </c>
      <c r="D16" s="13">
        <v>1900000</v>
      </c>
      <c r="E16" s="14">
        <v>1896.75</v>
      </c>
      <c r="F16" s="15">
        <v>6.3E-2</v>
      </c>
      <c r="G16" s="15">
        <v>7.6700000000000004E-2</v>
      </c>
    </row>
    <row r="17" spans="1:7" x14ac:dyDescent="0.25">
      <c r="A17" s="12" t="s">
        <v>326</v>
      </c>
      <c r="B17" s="30" t="s">
        <v>327</v>
      </c>
      <c r="C17" s="30" t="s">
        <v>217</v>
      </c>
      <c r="D17" s="13">
        <v>1300000</v>
      </c>
      <c r="E17" s="14">
        <v>1293.72</v>
      </c>
      <c r="F17" s="15">
        <v>4.2999999999999997E-2</v>
      </c>
      <c r="G17" s="15">
        <v>7.5850000000000001E-2</v>
      </c>
    </row>
    <row r="18" spans="1:7" x14ac:dyDescent="0.25">
      <c r="A18" s="12" t="s">
        <v>435</v>
      </c>
      <c r="B18" s="30" t="s">
        <v>436</v>
      </c>
      <c r="C18" s="30" t="s">
        <v>217</v>
      </c>
      <c r="D18" s="13">
        <v>1000000</v>
      </c>
      <c r="E18" s="14">
        <v>1055.54</v>
      </c>
      <c r="F18" s="15">
        <v>3.5099999999999999E-2</v>
      </c>
      <c r="G18" s="15">
        <v>7.5899999999999995E-2</v>
      </c>
    </row>
    <row r="19" spans="1:7" x14ac:dyDescent="0.25">
      <c r="A19" s="12" t="s">
        <v>336</v>
      </c>
      <c r="B19" s="30" t="s">
        <v>337</v>
      </c>
      <c r="C19" s="30" t="s">
        <v>214</v>
      </c>
      <c r="D19" s="13">
        <v>1000000</v>
      </c>
      <c r="E19" s="14">
        <v>1029.82</v>
      </c>
      <c r="F19" s="15">
        <v>3.4200000000000001E-2</v>
      </c>
      <c r="G19" s="15">
        <v>7.5516E-2</v>
      </c>
    </row>
    <row r="20" spans="1:7" x14ac:dyDescent="0.25">
      <c r="A20" s="12" t="s">
        <v>510</v>
      </c>
      <c r="B20" s="30" t="s">
        <v>511</v>
      </c>
      <c r="C20" s="30" t="s">
        <v>217</v>
      </c>
      <c r="D20" s="13">
        <v>1000000</v>
      </c>
      <c r="E20" s="14">
        <v>1028.19</v>
      </c>
      <c r="F20" s="15">
        <v>3.4200000000000001E-2</v>
      </c>
      <c r="G20" s="15">
        <v>7.5963000000000003E-2</v>
      </c>
    </row>
    <row r="21" spans="1:7" x14ac:dyDescent="0.25">
      <c r="A21" s="12" t="s">
        <v>371</v>
      </c>
      <c r="B21" s="30" t="s">
        <v>372</v>
      </c>
      <c r="C21" s="30" t="s">
        <v>217</v>
      </c>
      <c r="D21" s="13">
        <v>1000000</v>
      </c>
      <c r="E21" s="14">
        <v>1027.95</v>
      </c>
      <c r="F21" s="15">
        <v>3.4200000000000001E-2</v>
      </c>
      <c r="G21" s="15">
        <v>7.5850000000000001E-2</v>
      </c>
    </row>
    <row r="22" spans="1:7" x14ac:dyDescent="0.25">
      <c r="A22" s="12" t="s">
        <v>361</v>
      </c>
      <c r="B22" s="30" t="s">
        <v>362</v>
      </c>
      <c r="C22" s="30" t="s">
        <v>228</v>
      </c>
      <c r="D22" s="13">
        <v>1000000</v>
      </c>
      <c r="E22" s="14">
        <v>1018.23</v>
      </c>
      <c r="F22" s="15">
        <v>3.3799999999999997E-2</v>
      </c>
      <c r="G22" s="15">
        <v>7.6450000000000004E-2</v>
      </c>
    </row>
    <row r="23" spans="1:7" x14ac:dyDescent="0.25">
      <c r="A23" s="12" t="s">
        <v>423</v>
      </c>
      <c r="B23" s="30" t="s">
        <v>424</v>
      </c>
      <c r="C23" s="30" t="s">
        <v>217</v>
      </c>
      <c r="D23" s="13">
        <v>1000000</v>
      </c>
      <c r="E23" s="14">
        <v>987.42</v>
      </c>
      <c r="F23" s="15">
        <v>3.2800000000000003E-2</v>
      </c>
      <c r="G23" s="15">
        <v>7.6156000000000001E-2</v>
      </c>
    </row>
    <row r="24" spans="1:7" x14ac:dyDescent="0.25">
      <c r="A24" s="12" t="s">
        <v>307</v>
      </c>
      <c r="B24" s="30" t="s">
        <v>308</v>
      </c>
      <c r="C24" s="30" t="s">
        <v>217</v>
      </c>
      <c r="D24" s="13">
        <v>1000000</v>
      </c>
      <c r="E24" s="14">
        <v>986.53</v>
      </c>
      <c r="F24" s="15">
        <v>3.2800000000000003E-2</v>
      </c>
      <c r="G24" s="15">
        <v>7.6926999999999995E-2</v>
      </c>
    </row>
    <row r="25" spans="1:7" x14ac:dyDescent="0.25">
      <c r="A25" s="12" t="s">
        <v>319</v>
      </c>
      <c r="B25" s="30" t="s">
        <v>320</v>
      </c>
      <c r="C25" s="30" t="s">
        <v>217</v>
      </c>
      <c r="D25" s="13">
        <v>800000</v>
      </c>
      <c r="E25" s="14">
        <v>791.83</v>
      </c>
      <c r="F25" s="15">
        <v>2.63E-2</v>
      </c>
      <c r="G25" s="15">
        <v>7.7124999999999999E-2</v>
      </c>
    </row>
    <row r="26" spans="1:7" x14ac:dyDescent="0.25">
      <c r="A26" s="12" t="s">
        <v>636</v>
      </c>
      <c r="B26" s="30" t="s">
        <v>637</v>
      </c>
      <c r="C26" s="30" t="s">
        <v>354</v>
      </c>
      <c r="D26" s="13">
        <v>500000</v>
      </c>
      <c r="E26" s="14">
        <v>525.99</v>
      </c>
      <c r="F26" s="15">
        <v>1.7500000000000002E-2</v>
      </c>
      <c r="G26" s="15">
        <v>7.6700000000000004E-2</v>
      </c>
    </row>
    <row r="27" spans="1:7" x14ac:dyDescent="0.25">
      <c r="A27" s="12" t="s">
        <v>638</v>
      </c>
      <c r="B27" s="30" t="s">
        <v>639</v>
      </c>
      <c r="C27" s="30" t="s">
        <v>217</v>
      </c>
      <c r="D27" s="13">
        <v>500000</v>
      </c>
      <c r="E27" s="14">
        <v>521.79999999999995</v>
      </c>
      <c r="F27" s="15">
        <v>1.7299999999999999E-2</v>
      </c>
      <c r="G27" s="15">
        <v>7.5988E-2</v>
      </c>
    </row>
    <row r="28" spans="1:7" x14ac:dyDescent="0.25">
      <c r="A28" s="12" t="s">
        <v>640</v>
      </c>
      <c r="B28" s="30" t="s">
        <v>641</v>
      </c>
      <c r="C28" s="30" t="s">
        <v>217</v>
      </c>
      <c r="D28" s="13">
        <v>500000</v>
      </c>
      <c r="E28" s="14">
        <v>514.65</v>
      </c>
      <c r="F28" s="15">
        <v>1.7100000000000001E-2</v>
      </c>
      <c r="G28" s="15">
        <v>7.6868000000000006E-2</v>
      </c>
    </row>
    <row r="29" spans="1:7" x14ac:dyDescent="0.25">
      <c r="A29" s="12" t="s">
        <v>315</v>
      </c>
      <c r="B29" s="30" t="s">
        <v>316</v>
      </c>
      <c r="C29" s="30" t="s">
        <v>217</v>
      </c>
      <c r="D29" s="13">
        <v>500000</v>
      </c>
      <c r="E29" s="14">
        <v>502.22</v>
      </c>
      <c r="F29" s="15">
        <v>1.67E-2</v>
      </c>
      <c r="G29" s="15">
        <v>7.5850000000000001E-2</v>
      </c>
    </row>
    <row r="30" spans="1:7" x14ac:dyDescent="0.25">
      <c r="A30" s="12" t="s">
        <v>642</v>
      </c>
      <c r="B30" s="30" t="s">
        <v>643</v>
      </c>
      <c r="C30" s="30" t="s">
        <v>217</v>
      </c>
      <c r="D30" s="13">
        <v>120000</v>
      </c>
      <c r="E30" s="14">
        <v>127.88</v>
      </c>
      <c r="F30" s="15">
        <v>4.1999999999999997E-3</v>
      </c>
      <c r="G30" s="15">
        <v>7.5950000000000004E-2</v>
      </c>
    </row>
    <row r="31" spans="1:7" x14ac:dyDescent="0.25">
      <c r="A31" s="12" t="s">
        <v>644</v>
      </c>
      <c r="B31" s="30" t="s">
        <v>645</v>
      </c>
      <c r="C31" s="30" t="s">
        <v>217</v>
      </c>
      <c r="D31" s="13">
        <v>10000</v>
      </c>
      <c r="E31" s="14">
        <v>10.34</v>
      </c>
      <c r="F31" s="15">
        <v>2.9999999999999997E-4</v>
      </c>
      <c r="G31" s="15">
        <v>7.8649999999999998E-2</v>
      </c>
    </row>
    <row r="32" spans="1:7" x14ac:dyDescent="0.25">
      <c r="A32" s="16" t="s">
        <v>124</v>
      </c>
      <c r="B32" s="31"/>
      <c r="C32" s="31"/>
      <c r="D32" s="17"/>
      <c r="E32" s="18">
        <v>23753.08</v>
      </c>
      <c r="F32" s="19">
        <v>0.78920000000000001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6" t="s">
        <v>437</v>
      </c>
      <c r="B34" s="30"/>
      <c r="C34" s="30"/>
      <c r="D34" s="13"/>
      <c r="E34" s="14"/>
      <c r="F34" s="15"/>
      <c r="G34" s="15"/>
    </row>
    <row r="35" spans="1:7" x14ac:dyDescent="0.25">
      <c r="A35" s="12" t="s">
        <v>438</v>
      </c>
      <c r="B35" s="30" t="s">
        <v>439</v>
      </c>
      <c r="C35" s="30" t="s">
        <v>123</v>
      </c>
      <c r="D35" s="13">
        <v>4500000</v>
      </c>
      <c r="E35" s="14">
        <v>4503.6099999999997</v>
      </c>
      <c r="F35" s="15">
        <v>0.1497</v>
      </c>
      <c r="G35" s="15">
        <v>7.2030381320999995E-2</v>
      </c>
    </row>
    <row r="36" spans="1:7" x14ac:dyDescent="0.25">
      <c r="A36" s="16" t="s">
        <v>124</v>
      </c>
      <c r="B36" s="31"/>
      <c r="C36" s="31"/>
      <c r="D36" s="17"/>
      <c r="E36" s="18">
        <v>4503.6099999999997</v>
      </c>
      <c r="F36" s="19">
        <v>0.1497</v>
      </c>
      <c r="G36" s="20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16" t="s">
        <v>291</v>
      </c>
      <c r="B38" s="30"/>
      <c r="C38" s="30"/>
      <c r="D38" s="13"/>
      <c r="E38" s="14"/>
      <c r="F38" s="15"/>
      <c r="G38" s="15"/>
    </row>
    <row r="39" spans="1:7" x14ac:dyDescent="0.25">
      <c r="A39" s="16" t="s">
        <v>124</v>
      </c>
      <c r="B39" s="30"/>
      <c r="C39" s="30"/>
      <c r="D39" s="13"/>
      <c r="E39" s="35" t="s">
        <v>118</v>
      </c>
      <c r="F39" s="36" t="s">
        <v>118</v>
      </c>
      <c r="G39" s="15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16" t="s">
        <v>292</v>
      </c>
      <c r="B41" s="30"/>
      <c r="C41" s="30"/>
      <c r="D41" s="13"/>
      <c r="E41" s="14"/>
      <c r="F41" s="15"/>
      <c r="G41" s="15"/>
    </row>
    <row r="42" spans="1:7" x14ac:dyDescent="0.25">
      <c r="A42" s="16" t="s">
        <v>124</v>
      </c>
      <c r="B42" s="30"/>
      <c r="C42" s="30"/>
      <c r="D42" s="13"/>
      <c r="E42" s="35" t="s">
        <v>118</v>
      </c>
      <c r="F42" s="36" t="s">
        <v>118</v>
      </c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21" t="s">
        <v>157</v>
      </c>
      <c r="B44" s="32"/>
      <c r="C44" s="32"/>
      <c r="D44" s="22"/>
      <c r="E44" s="18">
        <v>28256.69</v>
      </c>
      <c r="F44" s="19">
        <v>0.93889999999999996</v>
      </c>
      <c r="G44" s="20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2"/>
      <c r="B46" s="30"/>
      <c r="C46" s="30"/>
      <c r="D46" s="13"/>
      <c r="E46" s="14"/>
      <c r="F46" s="15"/>
      <c r="G46" s="15"/>
    </row>
    <row r="47" spans="1:7" x14ac:dyDescent="0.25">
      <c r="A47" s="16" t="s">
        <v>158</v>
      </c>
      <c r="B47" s="30"/>
      <c r="C47" s="30"/>
      <c r="D47" s="13"/>
      <c r="E47" s="14"/>
      <c r="F47" s="15"/>
      <c r="G47" s="15"/>
    </row>
    <row r="48" spans="1:7" x14ac:dyDescent="0.25">
      <c r="A48" s="12" t="s">
        <v>159</v>
      </c>
      <c r="B48" s="30" t="s">
        <v>160</v>
      </c>
      <c r="C48" s="30"/>
      <c r="D48" s="13">
        <v>888.45600000000002</v>
      </c>
      <c r="E48" s="14">
        <v>89.91</v>
      </c>
      <c r="F48" s="15">
        <v>3.0000000000000001E-3</v>
      </c>
      <c r="G48" s="15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21" t="s">
        <v>157</v>
      </c>
      <c r="B50" s="32"/>
      <c r="C50" s="32"/>
      <c r="D50" s="22"/>
      <c r="E50" s="18">
        <v>89.91</v>
      </c>
      <c r="F50" s="19">
        <v>3.0000000000000001E-3</v>
      </c>
      <c r="G50" s="20"/>
    </row>
    <row r="51" spans="1:7" x14ac:dyDescent="0.25">
      <c r="A51" s="12"/>
      <c r="B51" s="30"/>
      <c r="C51" s="30"/>
      <c r="D51" s="13"/>
      <c r="E51" s="14"/>
      <c r="F51" s="15"/>
      <c r="G51" s="15"/>
    </row>
    <row r="52" spans="1:7" x14ac:dyDescent="0.25">
      <c r="A52" s="16" t="s">
        <v>161</v>
      </c>
      <c r="B52" s="30"/>
      <c r="C52" s="30"/>
      <c r="D52" s="13"/>
      <c r="E52" s="14"/>
      <c r="F52" s="15"/>
      <c r="G52" s="15"/>
    </row>
    <row r="53" spans="1:7" x14ac:dyDescent="0.25">
      <c r="A53" s="12" t="s">
        <v>162</v>
      </c>
      <c r="B53" s="30"/>
      <c r="C53" s="30"/>
      <c r="D53" s="13"/>
      <c r="E53" s="14">
        <v>659.88</v>
      </c>
      <c r="F53" s="15">
        <v>2.1899999999999999E-2</v>
      </c>
      <c r="G53" s="15">
        <v>6.6865999999999995E-2</v>
      </c>
    </row>
    <row r="54" spans="1:7" x14ac:dyDescent="0.25">
      <c r="A54" s="16" t="s">
        <v>124</v>
      </c>
      <c r="B54" s="31"/>
      <c r="C54" s="31"/>
      <c r="D54" s="17"/>
      <c r="E54" s="18">
        <v>659.88</v>
      </c>
      <c r="F54" s="19">
        <v>2.1899999999999999E-2</v>
      </c>
      <c r="G54" s="20"/>
    </row>
    <row r="55" spans="1:7" x14ac:dyDescent="0.25">
      <c r="A55" s="12"/>
      <c r="B55" s="30"/>
      <c r="C55" s="30"/>
      <c r="D55" s="13"/>
      <c r="E55" s="14"/>
      <c r="F55" s="15"/>
      <c r="G55" s="15"/>
    </row>
    <row r="56" spans="1:7" x14ac:dyDescent="0.25">
      <c r="A56" s="21" t="s">
        <v>157</v>
      </c>
      <c r="B56" s="32"/>
      <c r="C56" s="32"/>
      <c r="D56" s="22"/>
      <c r="E56" s="18">
        <v>659.88</v>
      </c>
      <c r="F56" s="19">
        <v>2.1899999999999999E-2</v>
      </c>
      <c r="G56" s="20"/>
    </row>
    <row r="57" spans="1:7" x14ac:dyDescent="0.25">
      <c r="A57" s="12" t="s">
        <v>163</v>
      </c>
      <c r="B57" s="30"/>
      <c r="C57" s="30"/>
      <c r="D57" s="13"/>
      <c r="E57" s="14">
        <v>1103.4624524000001</v>
      </c>
      <c r="F57" s="15">
        <v>3.6667999999999999E-2</v>
      </c>
      <c r="G57" s="15"/>
    </row>
    <row r="58" spans="1:7" x14ac:dyDescent="0.25">
      <c r="A58" s="12" t="s">
        <v>164</v>
      </c>
      <c r="B58" s="30"/>
      <c r="C58" s="30"/>
      <c r="D58" s="13"/>
      <c r="E58" s="23">
        <v>-16.922452400000001</v>
      </c>
      <c r="F58" s="24">
        <v>-4.6799999999999999E-4</v>
      </c>
      <c r="G58" s="15">
        <v>6.6865999999999995E-2</v>
      </c>
    </row>
    <row r="59" spans="1:7" x14ac:dyDescent="0.25">
      <c r="A59" s="25" t="s">
        <v>165</v>
      </c>
      <c r="B59" s="33"/>
      <c r="C59" s="33"/>
      <c r="D59" s="26"/>
      <c r="E59" s="27">
        <v>30093.02</v>
      </c>
      <c r="F59" s="28">
        <v>1</v>
      </c>
      <c r="G59" s="28"/>
    </row>
    <row r="61" spans="1:7" x14ac:dyDescent="0.25">
      <c r="A61" s="1" t="s">
        <v>167</v>
      </c>
    </row>
    <row r="64" spans="1:7" x14ac:dyDescent="0.25">
      <c r="A64" s="1" t="s">
        <v>168</v>
      </c>
    </row>
    <row r="65" spans="1:5" x14ac:dyDescent="0.25">
      <c r="A65" s="47" t="s">
        <v>169</v>
      </c>
      <c r="B65" s="34" t="s">
        <v>118</v>
      </c>
    </row>
    <row r="66" spans="1:5" x14ac:dyDescent="0.25">
      <c r="A66" t="s">
        <v>170</v>
      </c>
    </row>
    <row r="67" spans="1:5" x14ac:dyDescent="0.25">
      <c r="A67" t="s">
        <v>171</v>
      </c>
      <c r="B67" t="s">
        <v>172</v>
      </c>
      <c r="C67" t="s">
        <v>172</v>
      </c>
    </row>
    <row r="68" spans="1:5" x14ac:dyDescent="0.25">
      <c r="B68" s="48">
        <v>45289</v>
      </c>
      <c r="C68" s="48">
        <v>45322</v>
      </c>
    </row>
    <row r="69" spans="1:5" x14ac:dyDescent="0.25">
      <c r="A69" t="s">
        <v>174</v>
      </c>
      <c r="B69" t="s">
        <v>175</v>
      </c>
      <c r="C69" t="s">
        <v>175</v>
      </c>
      <c r="E69" s="2"/>
    </row>
    <row r="70" spans="1:5" x14ac:dyDescent="0.25">
      <c r="A70" t="s">
        <v>646</v>
      </c>
      <c r="B70">
        <v>14.497400000000001</v>
      </c>
      <c r="C70">
        <v>14.5083</v>
      </c>
      <c r="E70" s="2"/>
    </row>
    <row r="71" spans="1:5" x14ac:dyDescent="0.25">
      <c r="A71" t="s">
        <v>176</v>
      </c>
      <c r="B71">
        <v>22.441500000000001</v>
      </c>
      <c r="C71">
        <v>22.622800000000002</v>
      </c>
      <c r="E71" s="2"/>
    </row>
    <row r="72" spans="1:5" x14ac:dyDescent="0.25">
      <c r="A72" t="s">
        <v>177</v>
      </c>
      <c r="B72">
        <v>18.266300000000001</v>
      </c>
      <c r="C72">
        <v>18.113600000000002</v>
      </c>
      <c r="E72" s="2"/>
    </row>
    <row r="73" spans="1:5" x14ac:dyDescent="0.25">
      <c r="A73" t="s">
        <v>647</v>
      </c>
      <c r="B73">
        <v>10.914099999999999</v>
      </c>
      <c r="C73">
        <v>10.9191</v>
      </c>
      <c r="E73" s="2"/>
    </row>
    <row r="74" spans="1:5" x14ac:dyDescent="0.25">
      <c r="A74" t="s">
        <v>648</v>
      </c>
      <c r="B74">
        <v>10.557499999999999</v>
      </c>
      <c r="C74">
        <v>10.5518</v>
      </c>
      <c r="E74" s="2"/>
    </row>
    <row r="75" spans="1:5" x14ac:dyDescent="0.25">
      <c r="A75" t="s">
        <v>185</v>
      </c>
      <c r="B75" t="s">
        <v>175</v>
      </c>
      <c r="C75" t="s">
        <v>175</v>
      </c>
      <c r="E75" s="2"/>
    </row>
    <row r="76" spans="1:5" x14ac:dyDescent="0.25">
      <c r="A76" t="s">
        <v>649</v>
      </c>
      <c r="B76">
        <v>14.1158</v>
      </c>
      <c r="C76">
        <v>14.126300000000001</v>
      </c>
      <c r="E76" s="2"/>
    </row>
    <row r="77" spans="1:5" x14ac:dyDescent="0.25">
      <c r="A77" t="s">
        <v>650</v>
      </c>
      <c r="B77">
        <v>21.758299999999998</v>
      </c>
      <c r="C77">
        <v>21.928000000000001</v>
      </c>
      <c r="E77" s="2"/>
    </row>
    <row r="78" spans="1:5" x14ac:dyDescent="0.25">
      <c r="A78" t="s">
        <v>651</v>
      </c>
      <c r="B78">
        <v>17.606000000000002</v>
      </c>
      <c r="C78">
        <v>17.443000000000001</v>
      </c>
      <c r="E78" s="2"/>
    </row>
    <row r="79" spans="1:5" x14ac:dyDescent="0.25">
      <c r="A79" t="s">
        <v>652</v>
      </c>
      <c r="B79">
        <v>11.1568</v>
      </c>
      <c r="C79">
        <v>11.161799999999999</v>
      </c>
      <c r="E79" s="2"/>
    </row>
    <row r="80" spans="1:5" x14ac:dyDescent="0.25">
      <c r="A80" t="s">
        <v>653</v>
      </c>
      <c r="B80">
        <v>10.1524</v>
      </c>
      <c r="C80">
        <v>10.1471</v>
      </c>
      <c r="E80" s="2"/>
    </row>
    <row r="81" spans="1:5" x14ac:dyDescent="0.25">
      <c r="A81" t="s">
        <v>186</v>
      </c>
      <c r="E81" s="2"/>
    </row>
    <row r="83" spans="1:5" x14ac:dyDescent="0.25">
      <c r="A83" t="s">
        <v>654</v>
      </c>
    </row>
    <row r="85" spans="1:5" x14ac:dyDescent="0.25">
      <c r="A85" s="50" t="s">
        <v>655</v>
      </c>
      <c r="B85" s="50" t="s">
        <v>656</v>
      </c>
      <c r="C85" s="50" t="s">
        <v>657</v>
      </c>
    </row>
    <row r="86" spans="1:5" x14ac:dyDescent="0.25">
      <c r="A86" s="50" t="s">
        <v>658</v>
      </c>
      <c r="B86" s="50">
        <v>0.3</v>
      </c>
      <c r="C86" s="50">
        <v>0.3</v>
      </c>
    </row>
    <row r="87" spans="1:5" x14ac:dyDescent="0.25">
      <c r="A87" s="50" t="s">
        <v>659</v>
      </c>
      <c r="B87" s="50">
        <v>0.10587679999999999</v>
      </c>
      <c r="C87" s="50">
        <v>0.10587679999999999</v>
      </c>
    </row>
    <row r="88" spans="1:5" x14ac:dyDescent="0.25">
      <c r="A88" s="50" t="s">
        <v>660</v>
      </c>
      <c r="B88" s="50">
        <v>8.3135200000000006E-2</v>
      </c>
      <c r="C88" s="50">
        <v>8.3135200000000006E-2</v>
      </c>
    </row>
    <row r="89" spans="1:5" x14ac:dyDescent="0.25">
      <c r="A89" s="50" t="s">
        <v>661</v>
      </c>
      <c r="B89" s="50">
        <v>9.0685500000000002E-2</v>
      </c>
      <c r="C89" s="50">
        <v>9.0685500000000002E-2</v>
      </c>
    </row>
    <row r="90" spans="1:5" x14ac:dyDescent="0.25">
      <c r="A90" s="50" t="s">
        <v>662</v>
      </c>
      <c r="B90" s="50">
        <v>9.9386100000000005E-2</v>
      </c>
      <c r="C90" s="50">
        <v>9.9386100000000005E-2</v>
      </c>
    </row>
    <row r="91" spans="1:5" x14ac:dyDescent="0.25">
      <c r="A91" s="50" t="s">
        <v>663</v>
      </c>
      <c r="B91" s="50">
        <v>0.3</v>
      </c>
      <c r="C91" s="50">
        <v>0.3</v>
      </c>
    </row>
    <row r="92" spans="1:5" x14ac:dyDescent="0.25">
      <c r="A92" s="50" t="s">
        <v>664</v>
      </c>
      <c r="B92" s="50">
        <v>8.1889299999999998E-2</v>
      </c>
      <c r="C92" s="50">
        <v>8.1889299999999998E-2</v>
      </c>
    </row>
    <row r="93" spans="1:5" x14ac:dyDescent="0.25">
      <c r="A93" s="50" t="s">
        <v>665</v>
      </c>
      <c r="B93" s="50">
        <v>8.4213700000000002E-2</v>
      </c>
      <c r="C93" s="50">
        <v>8.4213700000000002E-2</v>
      </c>
    </row>
    <row r="95" spans="1:5" x14ac:dyDescent="0.25">
      <c r="A95" t="s">
        <v>188</v>
      </c>
      <c r="B95" s="34" t="s">
        <v>118</v>
      </c>
    </row>
    <row r="96" spans="1:5" ht="30" customHeight="1" x14ac:dyDescent="0.25">
      <c r="A96" s="47" t="s">
        <v>189</v>
      </c>
      <c r="B96" s="34" t="s">
        <v>118</v>
      </c>
    </row>
    <row r="97" spans="1:2" ht="30" customHeight="1" x14ac:dyDescent="0.25">
      <c r="A97" s="47" t="s">
        <v>190</v>
      </c>
      <c r="B97" s="34" t="s">
        <v>118</v>
      </c>
    </row>
    <row r="98" spans="1:2" x14ac:dyDescent="0.25">
      <c r="A98" t="s">
        <v>191</v>
      </c>
      <c r="B98" s="49">
        <f>+B112</f>
        <v>5.3812332952986974</v>
      </c>
    </row>
    <row r="99" spans="1:2" ht="45" customHeight="1" x14ac:dyDescent="0.25">
      <c r="A99" s="47" t="s">
        <v>192</v>
      </c>
      <c r="B99" s="34" t="s">
        <v>118</v>
      </c>
    </row>
    <row r="100" spans="1:2" ht="30" customHeight="1" x14ac:dyDescent="0.25">
      <c r="A100" s="47" t="s">
        <v>193</v>
      </c>
      <c r="B100" s="34" t="s">
        <v>118</v>
      </c>
    </row>
    <row r="101" spans="1:2" ht="30" customHeight="1" x14ac:dyDescent="0.25">
      <c r="A101" s="47" t="s">
        <v>194</v>
      </c>
      <c r="B101" s="34" t="s">
        <v>118</v>
      </c>
    </row>
    <row r="102" spans="1:2" x14ac:dyDescent="0.25">
      <c r="A102" t="s">
        <v>195</v>
      </c>
      <c r="B102" s="34" t="s">
        <v>118</v>
      </c>
    </row>
    <row r="103" spans="1:2" x14ac:dyDescent="0.25">
      <c r="A103" t="s">
        <v>196</v>
      </c>
      <c r="B103" s="34" t="s">
        <v>118</v>
      </c>
    </row>
    <row r="105" spans="1:2" x14ac:dyDescent="0.25">
      <c r="A105" t="s">
        <v>197</v>
      </c>
    </row>
    <row r="106" spans="1:2" ht="45" customHeight="1" x14ac:dyDescent="0.25">
      <c r="A106" s="55" t="s">
        <v>198</v>
      </c>
      <c r="B106" s="56" t="s">
        <v>666</v>
      </c>
    </row>
    <row r="107" spans="1:2" ht="30" customHeight="1" x14ac:dyDescent="0.25">
      <c r="A107" s="55" t="s">
        <v>200</v>
      </c>
      <c r="B107" s="56" t="s">
        <v>667</v>
      </c>
    </row>
    <row r="108" spans="1:2" x14ac:dyDescent="0.25">
      <c r="A108" s="55"/>
      <c r="B108" s="55"/>
    </row>
    <row r="109" spans="1:2" x14ac:dyDescent="0.25">
      <c r="A109" s="55" t="s">
        <v>202</v>
      </c>
      <c r="B109" s="57">
        <v>7.5073817913040779</v>
      </c>
    </row>
    <row r="110" spans="1:2" x14ac:dyDescent="0.25">
      <c r="A110" s="55"/>
      <c r="B110" s="55"/>
    </row>
    <row r="111" spans="1:2" x14ac:dyDescent="0.25">
      <c r="A111" s="55" t="s">
        <v>203</v>
      </c>
      <c r="B111" s="58">
        <v>4.3830999999999998</v>
      </c>
    </row>
    <row r="112" spans="1:2" x14ac:dyDescent="0.25">
      <c r="A112" s="55" t="s">
        <v>204</v>
      </c>
      <c r="B112" s="58">
        <v>5.3812332952986974</v>
      </c>
    </row>
    <row r="113" spans="1:6" x14ac:dyDescent="0.25">
      <c r="A113" s="55"/>
      <c r="B113" s="55"/>
    </row>
    <row r="114" spans="1:6" x14ac:dyDescent="0.25">
      <c r="A114" s="55" t="s">
        <v>205</v>
      </c>
      <c r="B114" s="59">
        <v>45322</v>
      </c>
    </row>
    <row r="116" spans="1:6" ht="69.95" customHeight="1" x14ac:dyDescent="0.25">
      <c r="A116" s="76" t="s">
        <v>206</v>
      </c>
      <c r="B116" s="76" t="s">
        <v>207</v>
      </c>
      <c r="C116" s="76" t="s">
        <v>5</v>
      </c>
      <c r="D116" s="76" t="s">
        <v>6</v>
      </c>
      <c r="E116" s="76" t="s">
        <v>5</v>
      </c>
      <c r="F116" s="76" t="s">
        <v>6</v>
      </c>
    </row>
    <row r="117" spans="1:6" ht="69.95" customHeight="1" x14ac:dyDescent="0.25">
      <c r="A117" s="76" t="s">
        <v>668</v>
      </c>
      <c r="B117" s="76"/>
      <c r="C117" s="76" t="s">
        <v>22</v>
      </c>
      <c r="D117" s="76"/>
      <c r="E117" s="76" t="s">
        <v>23</v>
      </c>
      <c r="F11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14" activePane="bottomLeft" state="frozen"/>
      <selection activeCell="B191" sqref="B191"/>
      <selection pane="bottomLeft" activeCell="B21" sqref="B2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669</v>
      </c>
      <c r="B1" s="79"/>
      <c r="C1" s="79"/>
      <c r="D1" s="79"/>
      <c r="E1" s="79"/>
      <c r="F1" s="79"/>
      <c r="G1" s="80"/>
      <c r="H1" s="51" t="str">
        <f>HYPERLINK("[EDEL_Portfolio Monthly Notes 31-Jan-2024.xlsx]Index!A1","Index")</f>
        <v>Index</v>
      </c>
    </row>
    <row r="2" spans="1:8" ht="19.5" customHeight="1" x14ac:dyDescent="0.25">
      <c r="A2" s="78" t="s">
        <v>670</v>
      </c>
      <c r="B2" s="79"/>
      <c r="C2" s="79"/>
      <c r="D2" s="79"/>
      <c r="E2" s="79"/>
      <c r="F2" s="79"/>
      <c r="G2" s="80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210</v>
      </c>
      <c r="B8" s="30"/>
      <c r="C8" s="30"/>
      <c r="D8" s="13"/>
      <c r="E8" s="14"/>
      <c r="F8" s="15"/>
      <c r="G8" s="15"/>
    </row>
    <row r="9" spans="1:8" x14ac:dyDescent="0.25">
      <c r="A9" s="16" t="s">
        <v>671</v>
      </c>
      <c r="B9" s="30"/>
      <c r="C9" s="30"/>
      <c r="D9" s="13"/>
      <c r="E9" s="14"/>
      <c r="F9" s="15"/>
      <c r="G9" s="15"/>
    </row>
    <row r="10" spans="1:8" x14ac:dyDescent="0.25">
      <c r="A10" s="16" t="s">
        <v>124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437</v>
      </c>
      <c r="B12" s="30"/>
      <c r="C12" s="30"/>
      <c r="D12" s="13"/>
      <c r="E12" s="14"/>
      <c r="F12" s="15"/>
      <c r="G12" s="15"/>
    </row>
    <row r="13" spans="1:8" x14ac:dyDescent="0.25">
      <c r="A13" s="12" t="s">
        <v>672</v>
      </c>
      <c r="B13" s="30" t="s">
        <v>673</v>
      </c>
      <c r="C13" s="30" t="s">
        <v>123</v>
      </c>
      <c r="D13" s="13">
        <v>4800000</v>
      </c>
      <c r="E13" s="14">
        <v>4848.93</v>
      </c>
      <c r="F13" s="15">
        <v>0.5282</v>
      </c>
      <c r="G13" s="15">
        <v>7.1563471732000006E-2</v>
      </c>
    </row>
    <row r="14" spans="1:8" x14ac:dyDescent="0.25">
      <c r="A14" s="16" t="s">
        <v>124</v>
      </c>
      <c r="B14" s="31"/>
      <c r="C14" s="31"/>
      <c r="D14" s="17"/>
      <c r="E14" s="18">
        <v>4848.93</v>
      </c>
      <c r="F14" s="19">
        <v>0.5282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674</v>
      </c>
      <c r="B16" s="30"/>
      <c r="C16" s="30"/>
      <c r="D16" s="13"/>
      <c r="E16" s="14"/>
      <c r="F16" s="15"/>
      <c r="G16" s="15"/>
    </row>
    <row r="17" spans="1:7" x14ac:dyDescent="0.25">
      <c r="A17" s="12" t="s">
        <v>675</v>
      </c>
      <c r="B17" s="30" t="s">
        <v>676</v>
      </c>
      <c r="C17" s="30" t="s">
        <v>123</v>
      </c>
      <c r="D17" s="13">
        <v>1500000</v>
      </c>
      <c r="E17" s="14">
        <v>1490.15</v>
      </c>
      <c r="F17" s="15">
        <v>0.1623</v>
      </c>
      <c r="G17" s="15">
        <v>7.5470628400999995E-2</v>
      </c>
    </row>
    <row r="18" spans="1:7" x14ac:dyDescent="0.25">
      <c r="A18" s="12" t="s">
        <v>677</v>
      </c>
      <c r="B18" s="30" t="s">
        <v>678</v>
      </c>
      <c r="C18" s="30" t="s">
        <v>123</v>
      </c>
      <c r="D18" s="13">
        <v>1000000</v>
      </c>
      <c r="E18" s="14">
        <v>1007.9</v>
      </c>
      <c r="F18" s="15">
        <v>0.10979999999999999</v>
      </c>
      <c r="G18" s="15">
        <v>7.5524555625000003E-2</v>
      </c>
    </row>
    <row r="19" spans="1:7" x14ac:dyDescent="0.25">
      <c r="A19" s="12" t="s">
        <v>679</v>
      </c>
      <c r="B19" s="30" t="s">
        <v>680</v>
      </c>
      <c r="C19" s="30" t="s">
        <v>123</v>
      </c>
      <c r="D19" s="13">
        <v>500000</v>
      </c>
      <c r="E19" s="14">
        <v>501.49</v>
      </c>
      <c r="F19" s="15">
        <v>5.4600000000000003E-2</v>
      </c>
      <c r="G19" s="15">
        <v>7.5489295363999995E-2</v>
      </c>
    </row>
    <row r="20" spans="1:7" x14ac:dyDescent="0.25">
      <c r="A20" s="12" t="s">
        <v>681</v>
      </c>
      <c r="B20" s="30" t="s">
        <v>682</v>
      </c>
      <c r="C20" s="30" t="s">
        <v>123</v>
      </c>
      <c r="D20" s="13">
        <v>500000</v>
      </c>
      <c r="E20" s="14">
        <v>501.39</v>
      </c>
      <c r="F20" s="15">
        <v>5.4600000000000003E-2</v>
      </c>
      <c r="G20" s="15">
        <v>7.5562927742000005E-2</v>
      </c>
    </row>
    <row r="21" spans="1:7" x14ac:dyDescent="0.25">
      <c r="A21" s="12" t="s">
        <v>683</v>
      </c>
      <c r="B21" s="30" t="s">
        <v>684</v>
      </c>
      <c r="C21" s="30" t="s">
        <v>123</v>
      </c>
      <c r="D21" s="13">
        <v>500000</v>
      </c>
      <c r="E21" s="14">
        <v>501.25</v>
      </c>
      <c r="F21" s="15">
        <v>5.4600000000000003E-2</v>
      </c>
      <c r="G21" s="15">
        <v>7.5553593921000001E-2</v>
      </c>
    </row>
    <row r="22" spans="1:7" x14ac:dyDescent="0.25">
      <c r="A22" s="12" t="s">
        <v>685</v>
      </c>
      <c r="B22" s="30" t="s">
        <v>686</v>
      </c>
      <c r="C22" s="30" t="s">
        <v>123</v>
      </c>
      <c r="D22" s="13">
        <v>200000</v>
      </c>
      <c r="E22" s="14">
        <v>201.37</v>
      </c>
      <c r="F22" s="15">
        <v>2.1899999999999999E-2</v>
      </c>
      <c r="G22" s="15">
        <v>7.5561890648999999E-2</v>
      </c>
    </row>
    <row r="23" spans="1:7" x14ac:dyDescent="0.25">
      <c r="A23" s="16" t="s">
        <v>124</v>
      </c>
      <c r="B23" s="31"/>
      <c r="C23" s="31"/>
      <c r="D23" s="17"/>
      <c r="E23" s="18">
        <v>4203.55</v>
      </c>
      <c r="F23" s="19">
        <v>0.45779999999999998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291</v>
      </c>
      <c r="B26" s="30"/>
      <c r="C26" s="30"/>
      <c r="D26" s="13"/>
      <c r="E26" s="14"/>
      <c r="F26" s="15"/>
      <c r="G26" s="15"/>
    </row>
    <row r="27" spans="1:7" x14ac:dyDescent="0.25">
      <c r="A27" s="16" t="s">
        <v>124</v>
      </c>
      <c r="B27" s="30"/>
      <c r="C27" s="30"/>
      <c r="D27" s="13"/>
      <c r="E27" s="35" t="s">
        <v>118</v>
      </c>
      <c r="F27" s="36" t="s">
        <v>118</v>
      </c>
      <c r="G27" s="15"/>
    </row>
    <row r="28" spans="1:7" x14ac:dyDescent="0.25">
      <c r="A28" s="12"/>
      <c r="B28" s="30"/>
      <c r="C28" s="30"/>
      <c r="D28" s="13"/>
      <c r="E28" s="14"/>
      <c r="F28" s="15"/>
      <c r="G28" s="15"/>
    </row>
    <row r="29" spans="1:7" x14ac:dyDescent="0.25">
      <c r="A29" s="16" t="s">
        <v>292</v>
      </c>
      <c r="B29" s="30"/>
      <c r="C29" s="30"/>
      <c r="D29" s="13"/>
      <c r="E29" s="14"/>
      <c r="F29" s="15"/>
      <c r="G29" s="15"/>
    </row>
    <row r="30" spans="1:7" x14ac:dyDescent="0.25">
      <c r="A30" s="16" t="s">
        <v>124</v>
      </c>
      <c r="B30" s="30"/>
      <c r="C30" s="30"/>
      <c r="D30" s="13"/>
      <c r="E30" s="35" t="s">
        <v>118</v>
      </c>
      <c r="F30" s="36" t="s">
        <v>118</v>
      </c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21" t="s">
        <v>157</v>
      </c>
      <c r="B32" s="32"/>
      <c r="C32" s="32"/>
      <c r="D32" s="22"/>
      <c r="E32" s="18">
        <v>9052.48</v>
      </c>
      <c r="F32" s="19">
        <v>0.98599999999999999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161</v>
      </c>
      <c r="B35" s="30"/>
      <c r="C35" s="30"/>
      <c r="D35" s="13"/>
      <c r="E35" s="14"/>
      <c r="F35" s="15"/>
      <c r="G35" s="15"/>
    </row>
    <row r="36" spans="1:7" x14ac:dyDescent="0.25">
      <c r="A36" s="12" t="s">
        <v>162</v>
      </c>
      <c r="B36" s="30"/>
      <c r="C36" s="30"/>
      <c r="D36" s="13"/>
      <c r="E36" s="14">
        <v>25</v>
      </c>
      <c r="F36" s="15">
        <v>2.7000000000000001E-3</v>
      </c>
      <c r="G36" s="15">
        <v>6.6865999999999995E-2</v>
      </c>
    </row>
    <row r="37" spans="1:7" x14ac:dyDescent="0.25">
      <c r="A37" s="16" t="s">
        <v>124</v>
      </c>
      <c r="B37" s="31"/>
      <c r="C37" s="31"/>
      <c r="D37" s="17"/>
      <c r="E37" s="18">
        <v>25</v>
      </c>
      <c r="F37" s="19">
        <v>2.7000000000000001E-3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21" t="s">
        <v>157</v>
      </c>
      <c r="B39" s="32"/>
      <c r="C39" s="32"/>
      <c r="D39" s="22"/>
      <c r="E39" s="18">
        <v>25</v>
      </c>
      <c r="F39" s="19">
        <v>2.7000000000000001E-3</v>
      </c>
      <c r="G39" s="20"/>
    </row>
    <row r="40" spans="1:7" x14ac:dyDescent="0.25">
      <c r="A40" s="12" t="s">
        <v>163</v>
      </c>
      <c r="B40" s="30"/>
      <c r="C40" s="30"/>
      <c r="D40" s="13"/>
      <c r="E40" s="14">
        <v>104.0688846</v>
      </c>
      <c r="F40" s="15">
        <v>1.1336000000000001E-2</v>
      </c>
      <c r="G40" s="15"/>
    </row>
    <row r="41" spans="1:7" x14ac:dyDescent="0.25">
      <c r="A41" s="12" t="s">
        <v>164</v>
      </c>
      <c r="B41" s="30"/>
      <c r="C41" s="30"/>
      <c r="D41" s="13"/>
      <c r="E41" s="23">
        <v>-1.8488846000000001</v>
      </c>
      <c r="F41" s="24">
        <v>-3.6000000000000001E-5</v>
      </c>
      <c r="G41" s="15">
        <v>6.6865999999999995E-2</v>
      </c>
    </row>
    <row r="42" spans="1:7" x14ac:dyDescent="0.25">
      <c r="A42" s="25" t="s">
        <v>165</v>
      </c>
      <c r="B42" s="33"/>
      <c r="C42" s="33"/>
      <c r="D42" s="26"/>
      <c r="E42" s="27">
        <v>9179.7000000000007</v>
      </c>
      <c r="F42" s="28">
        <v>1</v>
      </c>
      <c r="G42" s="28"/>
    </row>
    <row r="44" spans="1:7" x14ac:dyDescent="0.25">
      <c r="A44" s="1" t="s">
        <v>167</v>
      </c>
    </row>
    <row r="47" spans="1:7" x14ac:dyDescent="0.25">
      <c r="A47" s="1" t="s">
        <v>168</v>
      </c>
    </row>
    <row r="48" spans="1:7" x14ac:dyDescent="0.25">
      <c r="A48" s="47" t="s">
        <v>169</v>
      </c>
      <c r="B48" s="34" t="s">
        <v>118</v>
      </c>
    </row>
    <row r="49" spans="1:5" x14ac:dyDescent="0.25">
      <c r="A49" t="s">
        <v>170</v>
      </c>
    </row>
    <row r="50" spans="1:5" x14ac:dyDescent="0.25">
      <c r="A50" t="s">
        <v>171</v>
      </c>
      <c r="B50" t="s">
        <v>172</v>
      </c>
      <c r="C50" t="s">
        <v>172</v>
      </c>
    </row>
    <row r="51" spans="1:5" x14ac:dyDescent="0.25">
      <c r="B51" s="48">
        <v>45289</v>
      </c>
      <c r="C51" s="48">
        <v>45322</v>
      </c>
    </row>
    <row r="52" spans="1:5" x14ac:dyDescent="0.25">
      <c r="A52" t="s">
        <v>687</v>
      </c>
      <c r="B52">
        <v>10.939</v>
      </c>
      <c r="C52">
        <v>11.0153</v>
      </c>
      <c r="E52" s="2"/>
    </row>
    <row r="53" spans="1:5" x14ac:dyDescent="0.25">
      <c r="A53" t="s">
        <v>177</v>
      </c>
      <c r="B53">
        <v>10.9384</v>
      </c>
      <c r="C53">
        <v>11.0146</v>
      </c>
      <c r="E53" s="2"/>
    </row>
    <row r="54" spans="1:5" x14ac:dyDescent="0.25">
      <c r="A54" t="s">
        <v>688</v>
      </c>
      <c r="B54">
        <v>10.9072</v>
      </c>
      <c r="C54">
        <v>10.980700000000001</v>
      </c>
      <c r="E54" s="2"/>
    </row>
    <row r="55" spans="1:5" x14ac:dyDescent="0.25">
      <c r="A55" t="s">
        <v>651</v>
      </c>
      <c r="B55">
        <v>10.907400000000001</v>
      </c>
      <c r="C55">
        <v>10.9808</v>
      </c>
      <c r="E55" s="2"/>
    </row>
    <row r="56" spans="1:5" x14ac:dyDescent="0.25">
      <c r="E56" s="2"/>
    </row>
    <row r="57" spans="1:5" x14ac:dyDescent="0.25">
      <c r="A57" t="s">
        <v>187</v>
      </c>
      <c r="B57" s="34" t="s">
        <v>118</v>
      </c>
    </row>
    <row r="58" spans="1:5" x14ac:dyDescent="0.25">
      <c r="A58" t="s">
        <v>188</v>
      </c>
      <c r="B58" s="34" t="s">
        <v>118</v>
      </c>
    </row>
    <row r="59" spans="1:5" ht="30" customHeight="1" x14ac:dyDescent="0.25">
      <c r="A59" s="47" t="s">
        <v>189</v>
      </c>
      <c r="B59" s="34" t="s">
        <v>118</v>
      </c>
    </row>
    <row r="60" spans="1:5" ht="30" customHeight="1" x14ac:dyDescent="0.25">
      <c r="A60" s="47" t="s">
        <v>190</v>
      </c>
      <c r="B60" s="34" t="s">
        <v>118</v>
      </c>
    </row>
    <row r="61" spans="1:5" x14ac:dyDescent="0.25">
      <c r="A61" t="s">
        <v>191</v>
      </c>
      <c r="B61" s="49">
        <f>+B75</f>
        <v>3.2525957311566409</v>
      </c>
    </row>
    <row r="62" spans="1:5" ht="45" customHeight="1" x14ac:dyDescent="0.25">
      <c r="A62" s="47" t="s">
        <v>192</v>
      </c>
      <c r="B62" s="34" t="s">
        <v>118</v>
      </c>
    </row>
    <row r="63" spans="1:5" ht="30" customHeight="1" x14ac:dyDescent="0.25">
      <c r="A63" s="47" t="s">
        <v>193</v>
      </c>
      <c r="B63" s="34" t="s">
        <v>118</v>
      </c>
    </row>
    <row r="64" spans="1:5" ht="30" customHeight="1" x14ac:dyDescent="0.25">
      <c r="A64" s="47" t="s">
        <v>194</v>
      </c>
      <c r="B64" s="34" t="s">
        <v>118</v>
      </c>
    </row>
    <row r="65" spans="1:4" x14ac:dyDescent="0.25">
      <c r="A65" t="s">
        <v>195</v>
      </c>
      <c r="B65" s="34" t="s">
        <v>118</v>
      </c>
    </row>
    <row r="66" spans="1:4" x14ac:dyDescent="0.25">
      <c r="A66" t="s">
        <v>196</v>
      </c>
      <c r="B66" s="34" t="s">
        <v>118</v>
      </c>
    </row>
    <row r="68" spans="1:4" x14ac:dyDescent="0.25">
      <c r="A68" t="s">
        <v>197</v>
      </c>
    </row>
    <row r="69" spans="1:4" ht="60" customHeight="1" x14ac:dyDescent="0.25">
      <c r="A69" s="55" t="s">
        <v>198</v>
      </c>
      <c r="B69" s="56" t="s">
        <v>689</v>
      </c>
    </row>
    <row r="70" spans="1:4" ht="45" customHeight="1" x14ac:dyDescent="0.25">
      <c r="A70" s="55" t="s">
        <v>200</v>
      </c>
      <c r="B70" s="56" t="s">
        <v>690</v>
      </c>
    </row>
    <row r="71" spans="1:4" x14ac:dyDescent="0.25">
      <c r="A71" s="55"/>
      <c r="B71" s="55"/>
    </row>
    <row r="72" spans="1:4" x14ac:dyDescent="0.25">
      <c r="A72" s="55" t="s">
        <v>202</v>
      </c>
      <c r="B72" s="57">
        <v>7.3414417229514406</v>
      </c>
    </row>
    <row r="73" spans="1:4" x14ac:dyDescent="0.25">
      <c r="A73" s="55"/>
      <c r="B73" s="55"/>
    </row>
    <row r="74" spans="1:4" x14ac:dyDescent="0.25">
      <c r="A74" s="55" t="s">
        <v>203</v>
      </c>
      <c r="B74" s="58">
        <v>2.9192</v>
      </c>
    </row>
    <row r="75" spans="1:4" x14ac:dyDescent="0.25">
      <c r="A75" s="55" t="s">
        <v>204</v>
      </c>
      <c r="B75" s="58">
        <v>3.2525957311566409</v>
      </c>
    </row>
    <row r="76" spans="1:4" x14ac:dyDescent="0.25">
      <c r="A76" s="55"/>
      <c r="B76" s="55"/>
    </row>
    <row r="77" spans="1:4" x14ac:dyDescent="0.25">
      <c r="A77" s="55" t="s">
        <v>205</v>
      </c>
      <c r="B77" s="59">
        <v>45322</v>
      </c>
    </row>
    <row r="79" spans="1:4" ht="69.95" customHeight="1" x14ac:dyDescent="0.25">
      <c r="A79" s="76" t="s">
        <v>206</v>
      </c>
      <c r="B79" s="76" t="s">
        <v>207</v>
      </c>
      <c r="C79" s="76" t="s">
        <v>5</v>
      </c>
      <c r="D79" s="76" t="s">
        <v>6</v>
      </c>
    </row>
    <row r="80" spans="1:4" ht="69.95" customHeight="1" x14ac:dyDescent="0.25">
      <c r="A80" s="76" t="s">
        <v>691</v>
      </c>
      <c r="B80" s="76"/>
      <c r="C80" s="76" t="s">
        <v>25</v>
      </c>
      <c r="D8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EENN50</vt:lpstr>
      <vt:lpstr>EEPRUA</vt:lpstr>
      <vt:lpstr>EES250</vt:lpstr>
      <vt:lpstr>EESMCF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2024-02-09T07:36:01Z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2024-02-09T07:28:35Z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8ab1f28c-a611-48ec-bc6d-667ebd1a0a10</vt:lpwstr>
  </property>
  <property fmtid="{D5CDD505-2E9C-101B-9397-08002B2CF9AE}" pid="8" name="MSIP_Label_fae7b159-da8a-4f43-b4ed-ba6115f6e9fb_ContentBits">
    <vt:lpwstr>0</vt:lpwstr>
  </property>
</Properties>
</file>