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7. July 2024/"/>
    </mc:Choice>
  </mc:AlternateContent>
  <xr:revisionPtr revIDLastSave="12" documentId="11_371CE1E1FDC3A925B8B59373C4B8D5353FB84895" xr6:coauthVersionLast="47" xr6:coauthVersionMax="47" xr10:uidLastSave="{3F0B5093-961D-4233-9F5F-E6CBABD9B102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BCYF" sheetId="26" r:id="rId26"/>
    <sheet name="EEDGEF" sheetId="27" r:id="rId27"/>
    <sheet name="EEECRF" sheetId="28" r:id="rId28"/>
    <sheet name="EEELSS" sheetId="29" r:id="rId29"/>
    <sheet name="EEEQTF" sheetId="30" r:id="rId30"/>
    <sheet name="EEESCF" sheetId="31" r:id="rId31"/>
    <sheet name="EEESSF" sheetId="32" r:id="rId32"/>
    <sheet name="EEFOCF" sheetId="33" r:id="rId33"/>
    <sheet name="EEIF30" sheetId="34" r:id="rId34"/>
    <sheet name="EEIF50" sheetId="35" r:id="rId35"/>
    <sheet name="EELMIF" sheetId="36" r:id="rId36"/>
    <sheet name="EEM150" sheetId="37" r:id="rId37"/>
    <sheet name="EEMAAF" sheetId="38" r:id="rId38"/>
    <sheet name="EEMCPF" sheetId="39" r:id="rId39"/>
    <sheet name="EEMOF1" sheetId="40" r:id="rId40"/>
    <sheet name="EENN50" sheetId="41" r:id="rId41"/>
    <sheet name="EEPRUA" sheetId="42" r:id="rId42"/>
    <sheet name="EES250" sheetId="43" r:id="rId43"/>
    <sheet name="EESMCF" sheetId="44" r:id="rId44"/>
    <sheet name="EETECF" sheetId="45" r:id="rId45"/>
    <sheet name="EGOLDE" sheetId="46" r:id="rId46"/>
    <sheet name="EGSFOF" sheetId="47" r:id="rId47"/>
    <sheet name="ELLIQF" sheetId="48" r:id="rId48"/>
    <sheet name="EOASEF" sheetId="49" r:id="rId49"/>
    <sheet name="EOCHIF" sheetId="50" r:id="rId50"/>
    <sheet name="EODWHF" sheetId="51" r:id="rId51"/>
    <sheet name="EOEDOF" sheetId="52" r:id="rId52"/>
    <sheet name="EOEMOP" sheetId="53" r:id="rId53"/>
    <sheet name="EOUSEF" sheetId="54" r:id="rId54"/>
    <sheet name="EOUSTF" sheetId="55" r:id="rId55"/>
    <sheet name="ESLVRE" sheetId="56" r:id="rId56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EEBCYF!#REF!</definedName>
    <definedName name="Hedging_Positions_through_Futures_AS_ON_MMMM_DD__YYYY___NIL" localSheetId="26">EEDGEF!#REF!</definedName>
    <definedName name="Hedging_Positions_through_Futures_AS_ON_MMMM_DD__YYYY___NIL" localSheetId="27">EEECRF!#REF!</definedName>
    <definedName name="Hedging_Positions_through_Futures_AS_ON_MMMM_DD__YYYY___NIL" localSheetId="28">EEELSS!#REF!</definedName>
    <definedName name="Hedging_Positions_through_Futures_AS_ON_MMMM_DD__YYYY___NIL" localSheetId="29">EEEQTF!#REF!</definedName>
    <definedName name="Hedging_Positions_through_Futures_AS_ON_MMMM_DD__YYYY___NIL" localSheetId="30">EEESCF!#REF!</definedName>
    <definedName name="Hedging_Positions_through_Futures_AS_ON_MMMM_DD__YYYY___NIL" localSheetId="31">EEESSF!#REF!</definedName>
    <definedName name="Hedging_Positions_through_Futures_AS_ON_MMMM_DD__YYYY___NIL" localSheetId="32">EEFOCF!#REF!</definedName>
    <definedName name="Hedging_Positions_through_Futures_AS_ON_MMMM_DD__YYYY___NIL" localSheetId="33">EEIF30!#REF!</definedName>
    <definedName name="Hedging_Positions_through_Futures_AS_ON_MMMM_DD__YYYY___NIL" localSheetId="34">EEIF50!#REF!</definedName>
    <definedName name="Hedging_Positions_through_Futures_AS_ON_MMMM_DD__YYYY___NIL" localSheetId="35">EELMIF!#REF!</definedName>
    <definedName name="Hedging_Positions_through_Futures_AS_ON_MMMM_DD__YYYY___NIL" localSheetId="36">'EEM150'!#REF!</definedName>
    <definedName name="Hedging_Positions_through_Futures_AS_ON_MMMM_DD__YYYY___NIL" localSheetId="37">EEMAAF!#REF!</definedName>
    <definedName name="Hedging_Positions_through_Futures_AS_ON_MMMM_DD__YYYY___NIL" localSheetId="38">EEMCPF!#REF!</definedName>
    <definedName name="Hedging_Positions_through_Futures_AS_ON_MMMM_DD__YYYY___NIL" localSheetId="39">EEMOF1!#REF!</definedName>
    <definedName name="Hedging_Positions_through_Futures_AS_ON_MMMM_DD__YYYY___NIL" localSheetId="40">EENN50!#REF!</definedName>
    <definedName name="Hedging_Positions_through_Futures_AS_ON_MMMM_DD__YYYY___NIL" localSheetId="41">EEPRUA!#REF!</definedName>
    <definedName name="Hedging_Positions_through_Futures_AS_ON_MMMM_DD__YYYY___NIL" localSheetId="42">'EES250'!#REF!</definedName>
    <definedName name="Hedging_Positions_through_Futures_AS_ON_MMMM_DD__YYYY___NIL" localSheetId="43">EESMCF!#REF!</definedName>
    <definedName name="Hedging_Positions_through_Futures_AS_ON_MMMM_DD__YYYY___NIL" localSheetId="44">EETECF!#REF!</definedName>
    <definedName name="Hedging_Positions_through_Futures_AS_ON_MMMM_DD__YYYY___NIL" localSheetId="45">EGOLDE!#REF!</definedName>
    <definedName name="Hedging_Positions_through_Futures_AS_ON_MMMM_DD__YYYY___NIL" localSheetId="46">EGSFOF!#REF!</definedName>
    <definedName name="Hedging_Positions_through_Futures_AS_ON_MMMM_DD__YYYY___NIL" localSheetId="47">ELLIQF!#REF!</definedName>
    <definedName name="Hedging_Positions_through_Futures_AS_ON_MMMM_DD__YYYY___NIL" localSheetId="48">EOASEF!#REF!</definedName>
    <definedName name="Hedging_Positions_through_Futures_AS_ON_MMMM_DD__YYYY___NIL" localSheetId="49">EOCHIF!#REF!</definedName>
    <definedName name="Hedging_Positions_through_Futures_AS_ON_MMMM_DD__YYYY___NIL" localSheetId="50">EODWHF!#REF!</definedName>
    <definedName name="Hedging_Positions_through_Futures_AS_ON_MMMM_DD__YYYY___NIL" localSheetId="51">EOEDOF!#REF!</definedName>
    <definedName name="Hedging_Positions_through_Futures_AS_ON_MMMM_DD__YYYY___NIL" localSheetId="52">EOEMOP!#REF!</definedName>
    <definedName name="Hedging_Positions_through_Futures_AS_ON_MMMM_DD__YYYY___NIL" localSheetId="53">EOUSEF!#REF!</definedName>
    <definedName name="Hedging_Positions_through_Futures_AS_ON_MMMM_DD__YYYY___NIL" localSheetId="54">EOUSTF!#REF!</definedName>
    <definedName name="Hedging_Positions_through_Futures_AS_ON_MMMM_DD__YYYY___NIL" localSheetId="55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EEBCYF!#REF!</definedName>
    <definedName name="JPM_Footer_disp" localSheetId="26">EEDGEF!#REF!</definedName>
    <definedName name="JPM_Footer_disp" localSheetId="27">EEECRF!#REF!</definedName>
    <definedName name="JPM_Footer_disp" localSheetId="28">EEELSS!#REF!</definedName>
    <definedName name="JPM_Footer_disp" localSheetId="29">EEEQTF!#REF!</definedName>
    <definedName name="JPM_Footer_disp" localSheetId="30">EEESCF!#REF!</definedName>
    <definedName name="JPM_Footer_disp" localSheetId="31">EEESSF!#REF!</definedName>
    <definedName name="JPM_Footer_disp" localSheetId="32">EEFOCF!#REF!</definedName>
    <definedName name="JPM_Footer_disp" localSheetId="33">EEIF30!#REF!</definedName>
    <definedName name="JPM_Footer_disp" localSheetId="34">EEIF50!#REF!</definedName>
    <definedName name="JPM_Footer_disp" localSheetId="35">EELMIF!#REF!</definedName>
    <definedName name="JPM_Footer_disp" localSheetId="36">'EEM150'!#REF!</definedName>
    <definedName name="JPM_Footer_disp" localSheetId="37">EEMAAF!#REF!</definedName>
    <definedName name="JPM_Footer_disp" localSheetId="38">EEMCPF!#REF!</definedName>
    <definedName name="JPM_Footer_disp" localSheetId="39">EEMOF1!#REF!</definedName>
    <definedName name="JPM_Footer_disp" localSheetId="40">EENN50!#REF!</definedName>
    <definedName name="JPM_Footer_disp" localSheetId="41">EEPRUA!#REF!</definedName>
    <definedName name="JPM_Footer_disp" localSheetId="42">'EES250'!#REF!</definedName>
    <definedName name="JPM_Footer_disp" localSheetId="43">EESMCF!#REF!</definedName>
    <definedName name="JPM_Footer_disp" localSheetId="44">EETECF!#REF!</definedName>
    <definedName name="JPM_Footer_disp" localSheetId="45">EGOLDE!#REF!</definedName>
    <definedName name="JPM_Footer_disp" localSheetId="46">EGSFOF!#REF!</definedName>
    <definedName name="JPM_Footer_disp" localSheetId="47">ELLIQF!#REF!</definedName>
    <definedName name="JPM_Footer_disp" localSheetId="48">EOASEF!#REF!</definedName>
    <definedName name="JPM_Footer_disp" localSheetId="49">EOCHIF!#REF!</definedName>
    <definedName name="JPM_Footer_disp" localSheetId="50">EODWHF!#REF!</definedName>
    <definedName name="JPM_Footer_disp" localSheetId="51">EOEDOF!#REF!</definedName>
    <definedName name="JPM_Footer_disp" localSheetId="52">EOEMOP!#REF!</definedName>
    <definedName name="JPM_Footer_disp" localSheetId="53">EOUSEF!#REF!</definedName>
    <definedName name="JPM_Footer_disp" localSheetId="54">EOUSTF!#REF!</definedName>
    <definedName name="JPM_Footer_disp" localSheetId="55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EEBCYF!#REF!</definedName>
    <definedName name="JPM_Footer_disp12" localSheetId="26">EEDGEF!#REF!</definedName>
    <definedName name="JPM_Footer_disp12" localSheetId="27">EEECRF!#REF!</definedName>
    <definedName name="JPM_Footer_disp12" localSheetId="28">EEELSS!#REF!</definedName>
    <definedName name="JPM_Footer_disp12" localSheetId="29">EEEQTF!#REF!</definedName>
    <definedName name="JPM_Footer_disp12" localSheetId="30">EEESCF!#REF!</definedName>
    <definedName name="JPM_Footer_disp12" localSheetId="31">EEESSF!#REF!</definedName>
    <definedName name="JPM_Footer_disp12" localSheetId="32">EEFOCF!#REF!</definedName>
    <definedName name="JPM_Footer_disp12" localSheetId="33">EEIF30!#REF!</definedName>
    <definedName name="JPM_Footer_disp12" localSheetId="34">EEIF50!#REF!</definedName>
    <definedName name="JPM_Footer_disp12" localSheetId="35">EELMIF!#REF!</definedName>
    <definedName name="JPM_Footer_disp12" localSheetId="36">'EEM150'!#REF!</definedName>
    <definedName name="JPM_Footer_disp12" localSheetId="37">EEMAAF!#REF!</definedName>
    <definedName name="JPM_Footer_disp12" localSheetId="38">EEMCPF!#REF!</definedName>
    <definedName name="JPM_Footer_disp12" localSheetId="39">EEMOF1!#REF!</definedName>
    <definedName name="JPM_Footer_disp12" localSheetId="40">EENN50!#REF!</definedName>
    <definedName name="JPM_Footer_disp12" localSheetId="41">EEPRUA!#REF!</definedName>
    <definedName name="JPM_Footer_disp12" localSheetId="42">'EES250'!#REF!</definedName>
    <definedName name="JPM_Footer_disp12" localSheetId="43">EESMCF!#REF!</definedName>
    <definedName name="JPM_Footer_disp12" localSheetId="44">EETECF!#REF!</definedName>
    <definedName name="JPM_Footer_disp12" localSheetId="45">EGOLDE!#REF!</definedName>
    <definedName name="JPM_Footer_disp12" localSheetId="46">EGSFOF!#REF!</definedName>
    <definedName name="JPM_Footer_disp12" localSheetId="47">ELLIQF!#REF!</definedName>
    <definedName name="JPM_Footer_disp12" localSheetId="48">EOASEF!#REF!</definedName>
    <definedName name="JPM_Footer_disp12" localSheetId="49">EOCHIF!#REF!</definedName>
    <definedName name="JPM_Footer_disp12" localSheetId="50">EODWHF!#REF!</definedName>
    <definedName name="JPM_Footer_disp12" localSheetId="51">EOEDOF!#REF!</definedName>
    <definedName name="JPM_Footer_disp12" localSheetId="52">EOEMOP!#REF!</definedName>
    <definedName name="JPM_Footer_disp12" localSheetId="53">EOUSEF!#REF!</definedName>
    <definedName name="JPM_Footer_disp12" localSheetId="54">EOUSTF!#REF!</definedName>
    <definedName name="JPM_Footer_disp12" localSheetId="55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56" l="1"/>
  <c r="E13" i="56"/>
  <c r="F12" i="56"/>
  <c r="F13" i="56" s="1"/>
  <c r="F8" i="56"/>
  <c r="E8" i="56"/>
  <c r="H1" i="56"/>
  <c r="H1" i="55"/>
  <c r="H1" i="54"/>
  <c r="H1" i="53"/>
  <c r="H1" i="52"/>
  <c r="F61" i="51"/>
  <c r="F62" i="51" s="1"/>
  <c r="E61" i="51"/>
  <c r="E62" i="51" s="1"/>
  <c r="F58" i="51"/>
  <c r="E58" i="51"/>
  <c r="B90" i="51" s="1"/>
  <c r="F36" i="51"/>
  <c r="E36" i="51"/>
  <c r="F33" i="51"/>
  <c r="E33" i="51"/>
  <c r="H1" i="51"/>
  <c r="H1" i="50"/>
  <c r="H1" i="49"/>
  <c r="B157" i="48"/>
  <c r="H1" i="48"/>
  <c r="H1" i="47"/>
  <c r="F21" i="46"/>
  <c r="F13" i="46"/>
  <c r="E13" i="46"/>
  <c r="E21" i="46" s="1"/>
  <c r="F12" i="46"/>
  <c r="F8" i="46"/>
  <c r="E8" i="46"/>
  <c r="H1" i="46"/>
  <c r="B119" i="45"/>
  <c r="F92" i="45"/>
  <c r="F94" i="45" s="1"/>
  <c r="E92" i="45"/>
  <c r="F38" i="45"/>
  <c r="E38" i="45"/>
  <c r="E94" i="45" s="1"/>
  <c r="H1" i="45"/>
  <c r="H1" i="44"/>
  <c r="E258" i="43"/>
  <c r="F257" i="43"/>
  <c r="F256" i="43"/>
  <c r="F255" i="43"/>
  <c r="F254" i="43"/>
  <c r="F253" i="43"/>
  <c r="F252" i="43"/>
  <c r="F251" i="43"/>
  <c r="F250" i="43"/>
  <c r="F249" i="43"/>
  <c r="F248" i="43"/>
  <c r="F247" i="43"/>
  <c r="F246" i="43"/>
  <c r="F245" i="43"/>
  <c r="F244" i="43"/>
  <c r="F243" i="43"/>
  <c r="F242" i="43"/>
  <c r="F241" i="43"/>
  <c r="F240" i="43"/>
  <c r="F239" i="43"/>
  <c r="F238" i="43"/>
  <c r="F237" i="43"/>
  <c r="F236" i="43"/>
  <c r="F235" i="43"/>
  <c r="F234" i="43"/>
  <c r="F233" i="43"/>
  <c r="F232" i="43"/>
  <c r="F231" i="43"/>
  <c r="F230" i="43"/>
  <c r="F229" i="43"/>
  <c r="F228" i="43"/>
  <c r="F227" i="43"/>
  <c r="F226" i="43"/>
  <c r="F225" i="43"/>
  <c r="F224" i="43"/>
  <c r="F223" i="43"/>
  <c r="F222" i="43"/>
  <c r="F221" i="43"/>
  <c r="F220" i="43"/>
  <c r="F219" i="43"/>
  <c r="F218" i="43"/>
  <c r="F217" i="43"/>
  <c r="F216" i="43"/>
  <c r="F215" i="43"/>
  <c r="F214" i="43"/>
  <c r="F213" i="43"/>
  <c r="F212" i="43"/>
  <c r="F211" i="43"/>
  <c r="F210" i="43"/>
  <c r="F209" i="43"/>
  <c r="F208" i="43"/>
  <c r="F207" i="43"/>
  <c r="F206" i="43"/>
  <c r="F205" i="43"/>
  <c r="F204" i="43"/>
  <c r="F203" i="43"/>
  <c r="F202" i="43"/>
  <c r="F201" i="43"/>
  <c r="F200" i="43"/>
  <c r="F199" i="43"/>
  <c r="F198" i="43"/>
  <c r="F197" i="43"/>
  <c r="F196" i="43"/>
  <c r="F195" i="43"/>
  <c r="F194" i="43"/>
  <c r="F193" i="43"/>
  <c r="F192" i="43"/>
  <c r="F191" i="43"/>
  <c r="F190" i="43"/>
  <c r="F189" i="43"/>
  <c r="F188" i="43"/>
  <c r="F187" i="43"/>
  <c r="F186" i="43"/>
  <c r="F185" i="43"/>
  <c r="F184" i="43"/>
  <c r="F183" i="43"/>
  <c r="F182" i="43"/>
  <c r="F181" i="43"/>
  <c r="F180" i="43"/>
  <c r="F179" i="43"/>
  <c r="F178" i="43"/>
  <c r="F177" i="43"/>
  <c r="F176" i="43"/>
  <c r="F175" i="43"/>
  <c r="F174" i="43"/>
  <c r="F173" i="43"/>
  <c r="F172" i="43"/>
  <c r="F171" i="43"/>
  <c r="F170" i="43"/>
  <c r="F169" i="43"/>
  <c r="F168" i="43"/>
  <c r="F167" i="43"/>
  <c r="F166" i="43"/>
  <c r="F165" i="43"/>
  <c r="F164" i="43"/>
  <c r="F163" i="43"/>
  <c r="F162" i="43"/>
  <c r="F161" i="43"/>
  <c r="F160" i="43"/>
  <c r="F159" i="43"/>
  <c r="F158" i="43"/>
  <c r="F157" i="43"/>
  <c r="F156" i="43"/>
  <c r="F155" i="43"/>
  <c r="F154" i="43"/>
  <c r="F153" i="43"/>
  <c r="F152" i="43"/>
  <c r="F151" i="43"/>
  <c r="F150" i="43"/>
  <c r="F149" i="43"/>
  <c r="F148" i="43"/>
  <c r="F147" i="43"/>
  <c r="F146" i="43"/>
  <c r="F145" i="43"/>
  <c r="F144" i="43"/>
  <c r="F143" i="43"/>
  <c r="F142" i="43"/>
  <c r="F141" i="43"/>
  <c r="F140" i="43"/>
  <c r="F139" i="43"/>
  <c r="F138" i="43"/>
  <c r="F137" i="43"/>
  <c r="F136" i="43"/>
  <c r="F135" i="43"/>
  <c r="F134" i="43"/>
  <c r="F133" i="43"/>
  <c r="F132" i="43"/>
  <c r="F131" i="43"/>
  <c r="F130" i="43"/>
  <c r="F129" i="43"/>
  <c r="F128" i="43"/>
  <c r="F127" i="43"/>
  <c r="F126" i="43"/>
  <c r="F125" i="43"/>
  <c r="F124" i="43"/>
  <c r="F123" i="43"/>
  <c r="F122" i="43"/>
  <c r="F121" i="43"/>
  <c r="F120" i="43"/>
  <c r="F119" i="43"/>
  <c r="F118" i="43"/>
  <c r="F117" i="43"/>
  <c r="F116" i="43"/>
  <c r="F115" i="43"/>
  <c r="F114" i="43"/>
  <c r="F113" i="43"/>
  <c r="F112" i="43"/>
  <c r="F111" i="43"/>
  <c r="F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258" i="43" s="1"/>
  <c r="H1" i="43"/>
  <c r="H1" i="42"/>
  <c r="H1" i="41"/>
  <c r="H1" i="40"/>
  <c r="H1" i="39"/>
  <c r="B208" i="38"/>
  <c r="F187" i="38"/>
  <c r="F179" i="38"/>
  <c r="F177" i="38"/>
  <c r="E177" i="38"/>
  <c r="E179" i="38" s="1"/>
  <c r="E187" i="38" s="1"/>
  <c r="F176" i="38"/>
  <c r="E141" i="38"/>
  <c r="F140" i="38"/>
  <c r="F139" i="38"/>
  <c r="F138" i="38"/>
  <c r="F137" i="38"/>
  <c r="F136" i="38"/>
  <c r="F141" i="38" s="1"/>
  <c r="F135" i="38"/>
  <c r="F67" i="38"/>
  <c r="E67" i="38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E171" i="25"/>
  <c r="F158" i="25"/>
  <c r="F171" i="25" s="1"/>
  <c r="E158" i="25"/>
  <c r="F113" i="25"/>
  <c r="F110" i="25"/>
  <c r="E110" i="25"/>
  <c r="E113" i="25" s="1"/>
  <c r="H1" i="25"/>
  <c r="H1" i="24"/>
  <c r="H1" i="23"/>
  <c r="B64" i="22"/>
  <c r="H1" i="22"/>
  <c r="B131" i="21"/>
  <c r="H1" i="21"/>
  <c r="B99" i="20"/>
  <c r="H1" i="20"/>
  <c r="B77" i="19"/>
  <c r="H1" i="19"/>
  <c r="H1" i="18"/>
  <c r="H1" i="17"/>
  <c r="H1" i="16"/>
  <c r="H1" i="15"/>
  <c r="H1" i="14"/>
  <c r="B62" i="13"/>
  <c r="H1" i="13"/>
  <c r="B86" i="12"/>
  <c r="H1" i="12"/>
  <c r="B69" i="11"/>
  <c r="H1" i="11"/>
  <c r="B61" i="10"/>
  <c r="H1" i="10"/>
  <c r="B61" i="9"/>
  <c r="H1" i="9"/>
  <c r="B96" i="8"/>
  <c r="H1" i="8"/>
  <c r="B68" i="7"/>
  <c r="H1" i="7"/>
  <c r="B76" i="6"/>
  <c r="H1" i="6"/>
  <c r="B100" i="5"/>
  <c r="H1" i="5"/>
  <c r="B121" i="4"/>
  <c r="H1" i="4"/>
  <c r="B91" i="3"/>
  <c r="H1" i="3"/>
  <c r="B97" i="2"/>
  <c r="H1" i="2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<sst xmlns="http://schemas.openxmlformats.org/spreadsheetml/2006/main" count="12722" uniqueCount="3054">
  <si>
    <t>EDELWEISS MUTUAL FUND</t>
  </si>
  <si>
    <t>PORTFOLIO STATEMENT as on 31 Jul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</si>
  <si>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</si>
  <si>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</si>
  <si>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</si>
  <si>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</si>
  <si>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</si>
  <si>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</si>
  <si>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</si>
  <si>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</si>
  <si>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</si>
  <si>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</si>
  <si>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</si>
  <si>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</si>
  <si>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</si>
  <si>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</si>
  <si>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</si>
  <si>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</si>
  <si>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</si>
  <si>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</si>
  <si>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</si>
  <si>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</si>
  <si>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</si>
  <si>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</si>
  <si>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</si>
  <si>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</si>
  <si>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</si>
  <si>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</si>
  <si>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</si>
  <si>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</si>
  <si>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</si>
  <si>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</si>
  <si>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</si>
  <si>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</si>
  <si>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</si>
  <si>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</si>
  <si>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</si>
  <si>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</si>
  <si>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</si>
  <si>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</si>
  <si>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</si>
  <si>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</si>
  <si>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</si>
  <si>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</si>
  <si>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</si>
  <si>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</si>
  <si>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</si>
  <si>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</si>
  <si>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</si>
  <si>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</si>
  <si>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</si>
  <si>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</si>
  <si>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</si>
  <si>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</si>
  <si>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EEBCYF</t>
  </si>
  <si>
    <t>NIFTY 500 TRI</t>
  </si>
  <si>
    <t>EEDGEF</t>
  </si>
  <si>
    <t>NIFTY 100 TRI</t>
  </si>
  <si>
    <t>EEECRF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</si>
  <si>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</si>
  <si>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</si>
  <si>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</si>
  <si>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</si>
  <si>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</si>
  <si>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</si>
  <si>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</si>
  <si>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</si>
  <si>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</si>
  <si>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</si>
  <si>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</si>
  <si>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</si>
  <si>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</si>
  <si>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</si>
  <si>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</si>
  <si>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</si>
  <si>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</si>
  <si>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</si>
  <si>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</si>
  <si>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</si>
  <si>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</si>
  <si>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</si>
  <si>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</si>
  <si>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</si>
  <si>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</si>
  <si>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</si>
  <si>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</si>
  <si>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</si>
  <si>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</si>
  <si>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</si>
  <si>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</si>
  <si>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</si>
  <si>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</si>
  <si>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</si>
  <si>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</si>
  <si>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</si>
  <si>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</si>
  <si>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</si>
  <si>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</si>
  <si>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</si>
  <si>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</si>
  <si>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</si>
  <si>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</si>
  <si>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</si>
  <si>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</si>
  <si>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</si>
  <si>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</si>
  <si>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</si>
  <si>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</si>
  <si>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</si>
  <si>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</si>
  <si>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</si>
  <si>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</si>
  <si>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JULY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</si>
  <si>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</si>
  <si>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</si>
  <si>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</si>
  <si>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</si>
  <si>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</si>
  <si>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</si>
  <si>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</si>
  <si>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</si>
  <si>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</si>
  <si>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</si>
  <si>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</si>
  <si>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</si>
  <si>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</si>
  <si>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State Development Loan</t>
  </si>
  <si>
    <t>8.07% GUJARAT SDL RED 11-02-2025</t>
  </si>
  <si>
    <t>IN1520140097</t>
  </si>
  <si>
    <t>SOVEREIGN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</si>
  <si>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</si>
  <si>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</si>
  <si>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</si>
  <si>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</si>
  <si>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</si>
  <si>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27-03-2025</t>
  </si>
  <si>
    <t>IN002023Z562</t>
  </si>
  <si>
    <t>Certificate of Deposit</t>
  </si>
  <si>
    <t>NABARD CD RED 17-01-2025#**</t>
  </si>
  <si>
    <t>INE261F16769</t>
  </si>
  <si>
    <t>CRISIL A1+</t>
  </si>
  <si>
    <t>BANK OF BARODA CD RED 07-02-2025#**</t>
  </si>
  <si>
    <t>INE028A16EU1</t>
  </si>
  <si>
    <t>ICRA A1+</t>
  </si>
  <si>
    <t>ICICI BANK CD RED 25-02-2025#**</t>
  </si>
  <si>
    <t>INE090AD6121</t>
  </si>
  <si>
    <t>INDIAN BANK CD RED 13-03-2025#**</t>
  </si>
  <si>
    <t>INE562A16MR8</t>
  </si>
  <si>
    <t>FITCH A1+</t>
  </si>
  <si>
    <t>UNION BANK OF INDIA CD RED 18-03-2025#**</t>
  </si>
  <si>
    <t>INE692A16HP7</t>
  </si>
  <si>
    <t>KOTAK MAHINDRA BANK CD RED 15-05-2025#**</t>
  </si>
  <si>
    <t>INE237A163X5</t>
  </si>
  <si>
    <t>PUNJAB NATIONAL BANK CD RED 15-05-2025#**</t>
  </si>
  <si>
    <t>INE160A16PF9</t>
  </si>
  <si>
    <t>AXIS BANK LTD CD RED 05-06-2025#**</t>
  </si>
  <si>
    <t>INE238AD6843</t>
  </si>
  <si>
    <t>SIDBI CD RED 10-06-2025#**</t>
  </si>
  <si>
    <t>INE556F16AS2</t>
  </si>
  <si>
    <t>HDFC BANK CD RED 24-06-2025#**</t>
  </si>
  <si>
    <t>INE040A16FA5</t>
  </si>
  <si>
    <t>CARE A1+</t>
  </si>
  <si>
    <t>PUNJAB NATIONAL BANK CD 10-07-25#**</t>
  </si>
  <si>
    <t>INE160A16PJ1</t>
  </si>
  <si>
    <t>AXIS BANK LTD CD RED 15-07-2025#**</t>
  </si>
  <si>
    <t>INE238AD6868</t>
  </si>
  <si>
    <t>Commercial Paper</t>
  </si>
  <si>
    <t>LIC HSG FIN CP RED 13-01-2025**</t>
  </si>
  <si>
    <t>INE115A14ES5</t>
  </si>
  <si>
    <t>HERO HOUSING FIN CP RED 20-01-2025**</t>
  </si>
  <si>
    <t>INE800X14218</t>
  </si>
  <si>
    <t>CHOLAMANDALAM INV &amp; FI CP RED 24-01-2025**</t>
  </si>
  <si>
    <t>INE121A14WN6</t>
  </si>
  <si>
    <t>ICICI SECURITIES CP RED 30-01-25**</t>
  </si>
  <si>
    <t>INE763G14SN0</t>
  </si>
  <si>
    <t>KOTAK SECURITIES LTD CP RED 21-02-2025**</t>
  </si>
  <si>
    <t>INE028E14NG8</t>
  </si>
  <si>
    <t>ICICI SECURITIES CP RED 14-03-25**</t>
  </si>
  <si>
    <t>INE763G14VB9</t>
  </si>
  <si>
    <t>Investment in Mutual fund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</si>
  <si>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</si>
  <si>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</si>
  <si>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</si>
  <si>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</si>
  <si>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</si>
  <si>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</si>
  <si>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</si>
  <si>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</si>
  <si>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</si>
  <si>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</si>
  <si>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</si>
  <si>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</si>
  <si>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</si>
  <si>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</si>
  <si>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</si>
  <si>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</si>
  <si>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</si>
  <si>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</si>
  <si>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</si>
  <si>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</si>
  <si>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</si>
  <si>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</si>
  <si>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</si>
  <si>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</si>
  <si>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</si>
  <si>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</si>
  <si>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</si>
  <si>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</si>
  <si>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</si>
  <si>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</si>
  <si>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July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</si>
  <si>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</si>
  <si>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</si>
  <si>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</si>
  <si>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</si>
  <si>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</si>
  <si>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</si>
  <si>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</si>
  <si>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</si>
  <si>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</si>
  <si>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</si>
  <si>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</si>
  <si>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</si>
  <si>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</si>
  <si>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</si>
  <si>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</si>
  <si>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</si>
  <si>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</si>
  <si>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</si>
  <si>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JULY 31,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</si>
  <si>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</si>
  <si>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</si>
  <si>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</si>
  <si>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</si>
  <si>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</si>
  <si>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</si>
  <si>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</si>
  <si>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</si>
  <si>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6.88% NHB LTD NCD RED 21-01-2025**</t>
  </si>
  <si>
    <t>INE557F08FH9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</si>
  <si>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</si>
  <si>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</si>
  <si>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</si>
  <si>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</si>
  <si>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</si>
  <si>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</si>
  <si>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</si>
  <si>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</si>
  <si>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</si>
  <si>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</si>
  <si>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</si>
  <si>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</si>
  <si>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</si>
  <si>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</si>
  <si>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</si>
  <si>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7.42% POWER FIN CORP NCD RED 19-11-2024**</t>
  </si>
  <si>
    <t>INE134E08KH0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</si>
  <si>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</si>
  <si>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</si>
  <si>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</si>
  <si>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</si>
  <si>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</si>
  <si>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</si>
  <si>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5.70% SIDBI NCD RED 28-03-2025**</t>
  </si>
  <si>
    <t>INE556F08JX0</t>
  </si>
  <si>
    <t>6.99% IRFC NCD RED 19-03-2025**</t>
  </si>
  <si>
    <t>INE053F07CB1</t>
  </si>
  <si>
    <t>6.39% INDIAN OIL CORP NCD RED 06-03-2025**</t>
  </si>
  <si>
    <t>INE242A08452</t>
  </si>
  <si>
    <t>8.27% REC LTD NCD RED 06-02-2025**</t>
  </si>
  <si>
    <t>INE020B08906</t>
  </si>
  <si>
    <t>8.20% POWER GRID CORP NCD RED 23-01-2025**</t>
  </si>
  <si>
    <t>INE752E07MG9</t>
  </si>
  <si>
    <t>6.85% POWER GRID CORP NCD RED 15-04-2025**</t>
  </si>
  <si>
    <t>INE752E08643</t>
  </si>
  <si>
    <t>8.23% REC LTD NCD RED 23-01-2025**</t>
  </si>
  <si>
    <t>INE020B08898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</si>
  <si>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</si>
  <si>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</si>
  <si>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</si>
  <si>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</si>
  <si>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</si>
  <si>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</si>
  <si>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5.23% NABARD NCD RED 31-01-2025</t>
  </si>
  <si>
    <t>INE261F08DI1</t>
  </si>
  <si>
    <t>8.30% REC LTD NCD RED 10-04-2025**</t>
  </si>
  <si>
    <t>INE020B08930</t>
  </si>
  <si>
    <t>9.34% REC LTD NCD RED 25-08-2024**</t>
  </si>
  <si>
    <t>INE020B07IZ5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</si>
  <si>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</si>
  <si>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</si>
  <si>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</si>
  <si>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</si>
  <si>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</si>
  <si>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</si>
  <si>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</si>
  <si>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</si>
  <si>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</si>
  <si>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</si>
  <si>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</si>
  <si>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</si>
  <si>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</si>
  <si>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</si>
  <si>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</si>
  <si>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</si>
  <si>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</si>
  <si>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</si>
  <si>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8.93% POWER GRID CORP NCD 19-10-2024**</t>
  </si>
  <si>
    <t>INE752E07LY4</t>
  </si>
  <si>
    <t>8.2% POWER FIN NCD RED 10-03-2025**</t>
  </si>
  <si>
    <t>INE134E08GY3</t>
  </si>
  <si>
    <t>7.49% POWER GRID CORP NCD 25-10-2024**</t>
  </si>
  <si>
    <t>INE752E08593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</si>
  <si>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</si>
  <si>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</si>
  <si>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</si>
  <si>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</si>
  <si>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</si>
  <si>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</si>
  <si>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JULY 31,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</si>
  <si>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</si>
  <si>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</si>
  <si>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</si>
  <si>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</si>
  <si>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</si>
  <si>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</si>
  <si>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</si>
  <si>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</si>
  <si>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</si>
  <si>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</si>
  <si>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</si>
  <si>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</si>
  <si>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</si>
  <si>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</si>
  <si>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</si>
  <si>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</si>
  <si>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</si>
  <si>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</si>
  <si>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</si>
  <si>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7.32% NTPC LTD NCD RED 17-07-2029**</t>
  </si>
  <si>
    <t>INE733E07KL3</t>
  </si>
  <si>
    <t>7.50% REC LTD. NCD RED 28-02-2030**</t>
  </si>
  <si>
    <t>INE020B08CP7</t>
  </si>
  <si>
    <t>7.41% IOC NCD RED 22-10-2029**</t>
  </si>
  <si>
    <t>INE242A08437</t>
  </si>
  <si>
    <t>FITCH AAA</t>
  </si>
  <si>
    <t>7.08% IRFC NCD RED 28-02-2030**</t>
  </si>
  <si>
    <t>INE053F07CA3</t>
  </si>
  <si>
    <t>7.49% NHAI NCD RED 01-08-2029**</t>
  </si>
  <si>
    <t>INE906B07HG7</t>
  </si>
  <si>
    <t>7.68% NABARD NCD SR 24F RED 30-04-2029**</t>
  </si>
  <si>
    <t>INE261F08EG3</t>
  </si>
  <si>
    <t>7.75% MANGALORE REF &amp; PET NCD 29-01-2030**</t>
  </si>
  <si>
    <t>INE103A08035</t>
  </si>
  <si>
    <t>7.38% POWER GRID CORP NCD RED 12-04-2030**</t>
  </si>
  <si>
    <t>INE752E08635</t>
  </si>
  <si>
    <t>7.48% IRFC NCD RED 13-08-2029**</t>
  </si>
  <si>
    <t>INE053F07BU3</t>
  </si>
  <si>
    <t>7.55% IRFC NCD RED 06-11-29**</t>
  </si>
  <si>
    <t>INE053F07BX7</t>
  </si>
  <si>
    <t>8.12% NHPC NCD GOI SERVICED 22-03-2029**</t>
  </si>
  <si>
    <t>INE848E08136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</si>
  <si>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</si>
  <si>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</si>
  <si>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</si>
  <si>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</si>
  <si>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</si>
  <si>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</si>
  <si>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</si>
  <si>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</si>
  <si>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</si>
  <si>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</si>
  <si>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</si>
  <si>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</si>
  <si>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</si>
  <si>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</si>
  <si>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</si>
  <si>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</si>
  <si>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</si>
  <si>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</si>
  <si>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</si>
  <si>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</si>
  <si>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</si>
  <si>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</si>
  <si>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</si>
  <si>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</si>
  <si>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</si>
  <si>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</si>
  <si>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</si>
  <si>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</si>
  <si>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</si>
  <si>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7.64% NABARD NCD SR 25B RED 06-12-2029</t>
  </si>
  <si>
    <t>INE261F08EJ7</t>
  </si>
  <si>
    <t>7.36% INDIAN OIL COR N SR XXVI 16-07-29</t>
  </si>
  <si>
    <t>INE242A08551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</si>
  <si>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</si>
  <si>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</si>
  <si>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</si>
  <si>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</si>
  <si>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</si>
  <si>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</si>
  <si>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</si>
  <si>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</si>
  <si>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</si>
  <si>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</si>
  <si>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</si>
  <si>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</si>
  <si>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</si>
  <si>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</si>
  <si>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</si>
  <si>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</si>
  <si>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</si>
  <si>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</si>
  <si>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</si>
  <si>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</si>
  <si>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</si>
  <si>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</si>
  <si>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</si>
  <si>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</si>
  <si>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</si>
  <si>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</si>
  <si>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</si>
  <si>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</si>
  <si>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</si>
  <si>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</si>
  <si>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8.14% NUCLEAR POWER NCD RED 25-03-2030**</t>
  </si>
  <si>
    <t>INE206D08303</t>
  </si>
  <si>
    <t>8.15% POWER GRID CORP NCD RED 09-03-2030**</t>
  </si>
  <si>
    <t>INE752E07MK1</t>
  </si>
  <si>
    <t>8.15% EXIM NCB 21-01-2030 R21 - 2030**</t>
  </si>
  <si>
    <t>INE514E08EJ2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</si>
  <si>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</si>
  <si>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</si>
  <si>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</si>
  <si>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</si>
  <si>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</si>
  <si>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</si>
  <si>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</si>
  <si>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</si>
  <si>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7.60% POWER FIN CORP NCD 13-04-29**</t>
  </si>
  <si>
    <t>INE134E08MX3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</si>
  <si>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</si>
  <si>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</si>
  <si>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</si>
  <si>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</si>
  <si>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</si>
  <si>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</si>
  <si>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</si>
  <si>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</si>
  <si>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</si>
  <si>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</si>
  <si>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</si>
  <si>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</si>
  <si>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7.34% POWER GRID CORP NCD 13-07-2029**</t>
  </si>
  <si>
    <t>INE752E08577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</si>
  <si>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</si>
  <si>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</si>
  <si>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</si>
  <si>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</si>
  <si>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</si>
  <si>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</si>
  <si>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</si>
  <si>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</si>
  <si>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</si>
  <si>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</si>
  <si>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</si>
  <si>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</si>
  <si>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</si>
  <si>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</si>
  <si>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</si>
  <si>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</si>
  <si>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JULY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</si>
  <si>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</si>
  <si>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</si>
  <si>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</si>
  <si>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</si>
  <si>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</si>
  <si>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</si>
  <si>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</si>
  <si>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</si>
  <si>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</si>
  <si>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</si>
  <si>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</si>
  <si>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</si>
  <si>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</si>
  <si>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</si>
  <si>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</si>
  <si>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</si>
  <si>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</si>
  <si>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</si>
  <si>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</si>
  <si>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</si>
  <si>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</si>
  <si>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</si>
  <si>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</si>
  <si>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</si>
  <si>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</si>
  <si>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</si>
  <si>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</si>
  <si>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</si>
  <si>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</si>
  <si>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</si>
  <si>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</si>
  <si>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</si>
  <si>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</si>
  <si>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</si>
  <si>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</si>
  <si>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</si>
  <si>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</si>
  <si>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</si>
  <si>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</si>
  <si>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</si>
  <si>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</si>
  <si>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</si>
  <si>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</si>
  <si>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</si>
  <si>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</si>
  <si>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</si>
  <si>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</si>
  <si>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</si>
  <si>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</si>
  <si>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</si>
  <si>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</si>
  <si>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</si>
  <si>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</si>
  <si>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</si>
  <si>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</si>
  <si>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</si>
  <si>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</si>
  <si>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</si>
  <si>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</si>
  <si>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</si>
  <si>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</si>
  <si>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</si>
  <si>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</si>
  <si>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</si>
  <si>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</si>
  <si>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</si>
  <si>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</si>
  <si>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</si>
  <si>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</si>
  <si>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</si>
  <si>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</si>
  <si>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</si>
  <si>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</si>
  <si>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</si>
  <si>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</si>
  <si>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</si>
  <si>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</si>
  <si>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</si>
  <si>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</si>
  <si>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</si>
  <si>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</si>
  <si>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</si>
  <si>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</si>
  <si>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</si>
  <si>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</si>
  <si>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</si>
  <si>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7.61% GOVT OF INDIA RED 09-05-2030</t>
  </si>
  <si>
    <t>IN0020160019</t>
  </si>
  <si>
    <t>7.17% GOVT OF INDIA RED 17-04-2030</t>
  </si>
  <si>
    <t>IN0020230036</t>
  </si>
  <si>
    <t>BHARAT Bond ETF - April 2031</t>
  </si>
  <si>
    <t>PORTFOLIO STATEMENT OF BHARAT BOND ETF – APRIL 2032 AS ON JULY 31, 2024</t>
  </si>
  <si>
    <t>(An open ended Target Maturity Exchange Traded Bond Fund predominantly investing in constituents of Nifty BHARAT Bond Index - April 2032)</t>
  </si>
  <si>
    <t>6.92% REC LTD NCD RED 20-03-2032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</si>
  <si>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</si>
  <si>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</si>
  <si>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</si>
  <si>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</si>
  <si>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</si>
  <si>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</si>
  <si>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</si>
  <si>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</si>
  <si>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</si>
  <si>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</si>
  <si>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</si>
  <si>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</si>
  <si>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</si>
  <si>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</si>
  <si>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</si>
  <si>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</si>
  <si>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</si>
  <si>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</si>
  <si>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</si>
  <si>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</si>
  <si>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</si>
  <si>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</si>
  <si>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</si>
  <si>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</si>
  <si>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</si>
  <si>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</si>
  <si>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</si>
  <si>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</si>
  <si>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</si>
  <si>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7.55% PGC SERIES LV NCD RED 21-09-2031**</t>
  </si>
  <si>
    <t>INE752E07OB6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</si>
  <si>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</si>
  <si>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</si>
  <si>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</si>
  <si>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</si>
  <si>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</si>
  <si>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</si>
  <si>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</si>
  <si>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</si>
  <si>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</si>
  <si>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</si>
  <si>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</si>
  <si>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</si>
  <si>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</si>
  <si>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</si>
  <si>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</si>
  <si>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</si>
  <si>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</si>
  <si>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</si>
  <si>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</si>
  <si>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</si>
  <si>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</si>
  <si>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</si>
  <si>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</si>
  <si>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</si>
  <si>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</si>
  <si>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JULY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</si>
  <si>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</si>
  <si>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</si>
  <si>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</si>
  <si>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</si>
  <si>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</si>
  <si>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</si>
  <si>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</si>
  <si>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</si>
  <si>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</si>
  <si>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</si>
  <si>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</si>
  <si>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</si>
  <si>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</si>
  <si>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</si>
  <si>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</si>
  <si>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</si>
  <si>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</si>
  <si>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</si>
  <si>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</si>
  <si>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</si>
  <si>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</si>
  <si>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</si>
  <si>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</si>
  <si>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</si>
  <si>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</si>
  <si>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</si>
  <si>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</si>
  <si>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</si>
  <si>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</si>
  <si>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</si>
  <si>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</si>
  <si>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</si>
  <si>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</si>
  <si>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</si>
  <si>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</si>
  <si>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</si>
  <si>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</si>
  <si>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</si>
  <si>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</si>
  <si>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JULY 31,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</si>
  <si>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</si>
  <si>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</si>
  <si>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</si>
  <si>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</si>
  <si>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</si>
  <si>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</si>
  <si>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</si>
  <si>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</si>
  <si>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</si>
  <si>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</si>
  <si>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</si>
  <si>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</si>
  <si>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</si>
  <si>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</si>
  <si>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</si>
  <si>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</si>
  <si>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</si>
  <si>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</si>
  <si>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</si>
  <si>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</si>
  <si>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</si>
  <si>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</si>
  <si>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</si>
  <si>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</si>
  <si>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</si>
  <si>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</si>
  <si>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</si>
  <si>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</si>
  <si>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</si>
  <si>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</si>
  <si>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</si>
  <si>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</si>
  <si>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</si>
  <si>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JULY 31,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</si>
  <si>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</si>
  <si>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</si>
  <si>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</si>
  <si>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</si>
  <si>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</si>
  <si>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</si>
  <si>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</si>
  <si>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</si>
  <si>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</si>
  <si>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</si>
  <si>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</si>
  <si>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</si>
  <si>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</si>
  <si>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</si>
  <si>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</si>
  <si>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</si>
  <si>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</si>
  <si>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</si>
  <si>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</si>
  <si>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</si>
  <si>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JULY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</si>
  <si>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</si>
  <si>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</si>
  <si>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</si>
  <si>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</si>
  <si>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</si>
  <si>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</si>
  <si>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</si>
  <si>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</si>
  <si>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</si>
  <si>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</si>
  <si>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</si>
  <si>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</si>
  <si>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</si>
  <si>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</si>
  <si>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</si>
  <si>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</si>
  <si>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</si>
  <si>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</si>
  <si>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JULY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</si>
  <si>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</si>
  <si>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</si>
  <si>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</si>
  <si>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</si>
  <si>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</si>
  <si>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</si>
  <si>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</si>
  <si>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</si>
  <si>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</si>
  <si>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</si>
  <si>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</si>
  <si>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</si>
  <si>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</si>
  <si>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</si>
  <si>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</si>
  <si>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</si>
  <si>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</si>
  <si>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</si>
  <si>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</si>
  <si>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</si>
  <si>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</si>
  <si>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</si>
  <si>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</si>
  <si>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</si>
  <si>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</si>
  <si>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</si>
  <si>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</si>
  <si>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</si>
  <si>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</si>
  <si>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</si>
  <si>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</si>
  <si>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</si>
  <si>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</si>
  <si>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</si>
  <si>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JULY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</si>
  <si>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</si>
  <si>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</si>
  <si>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</si>
  <si>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</si>
  <si>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</si>
  <si>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</si>
  <si>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</si>
  <si>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</si>
  <si>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</si>
  <si>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</si>
  <si>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</si>
  <si>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</si>
  <si>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</si>
  <si>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</si>
  <si>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</si>
  <si>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</si>
  <si>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</si>
  <si>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</si>
  <si>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</si>
  <si>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</si>
  <si>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</si>
  <si>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</si>
  <si>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</si>
  <si>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</si>
  <si>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</si>
  <si>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</si>
  <si>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</si>
  <si>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</si>
  <si>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</si>
  <si>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</si>
  <si>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</si>
  <si>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</si>
  <si>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</si>
  <si>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</si>
  <si>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</si>
  <si>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</si>
  <si>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</si>
  <si>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</si>
  <si>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</si>
  <si>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</si>
  <si>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</si>
  <si>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</si>
  <si>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</si>
  <si>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7.99% MAHARASHTRA SDL RED 28-10-2025</t>
  </si>
  <si>
    <t>IN2220150113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</si>
  <si>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</si>
  <si>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</si>
  <si>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</si>
  <si>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</si>
  <si>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</si>
  <si>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</si>
  <si>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</si>
  <si>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</si>
  <si>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</si>
  <si>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</si>
  <si>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</si>
  <si>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</si>
  <si>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</si>
  <si>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</si>
  <si>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8.18% ANDHRA PRADESH SDL RED 27-05-2025</t>
  </si>
  <si>
    <t>IN1020150018</t>
  </si>
  <si>
    <t>8.24% KERALA SDL RED 13-05-2025</t>
  </si>
  <si>
    <t>IN2020150032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</si>
  <si>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</si>
  <si>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</si>
  <si>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</si>
  <si>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</si>
  <si>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</si>
  <si>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</si>
  <si>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</si>
  <si>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</si>
  <si>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</si>
  <si>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</si>
  <si>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</si>
  <si>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JULY 31, 2024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</si>
  <si>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</si>
  <si>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</si>
  <si>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</si>
  <si>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</si>
  <si>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</si>
  <si>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</si>
  <si>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</si>
  <si>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</si>
  <si>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</si>
  <si>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</si>
  <si>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</si>
  <si>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</si>
  <si>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</si>
  <si>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</si>
  <si>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JULY 31, 2024</t>
  </si>
  <si>
    <t>(An open-ended Target Maturity fund of funds scheme investing in units of BHARAT Bond ETF – April 2025)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</si>
  <si>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</si>
  <si>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</si>
  <si>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</si>
  <si>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</si>
  <si>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</si>
  <si>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</si>
  <si>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</si>
  <si>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JULY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</si>
  <si>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</si>
  <si>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</si>
  <si>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</si>
  <si>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</si>
  <si>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JULY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</si>
  <si>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</si>
  <si>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</si>
  <si>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</si>
  <si>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</si>
  <si>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JULY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</si>
  <si>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</si>
  <si>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</si>
  <si>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</si>
  <si>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</si>
  <si>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</si>
  <si>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JULY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</si>
  <si>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</si>
  <si>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</si>
  <si>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</si>
  <si>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</si>
  <si>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</si>
  <si>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JULY 31, 2024</t>
  </si>
  <si>
    <t>(An open ended debt scheme investing in government securities across maturity)</t>
  </si>
  <si>
    <t>7.10% GOVT OF INDIA RED 08-04-2034</t>
  </si>
  <si>
    <t>IN0020240019</t>
  </si>
  <si>
    <t>7.18% GOVT OF INDIA RED 14-08-2033</t>
  </si>
  <si>
    <t>IN0020230085</t>
  </si>
  <si>
    <t>7.30% GOVT OF INDIA RED 19-06-2053</t>
  </si>
  <si>
    <t>IN0020230051</t>
  </si>
  <si>
    <t>7.18% GOVT OF INDIA RED 24-07-2037</t>
  </si>
  <si>
    <t>IN0020230077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</si>
  <si>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</si>
  <si>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</si>
  <si>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</si>
  <si>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</si>
  <si>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JULY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</si>
  <si>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</si>
  <si>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</si>
  <si>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</si>
  <si>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</si>
  <si>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</si>
  <si>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</si>
  <si>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</si>
  <si>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</si>
  <si>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</si>
  <si>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</si>
  <si>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</si>
  <si>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</si>
  <si>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</si>
  <si>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</si>
  <si>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</si>
  <si>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15-03-2027**</t>
  </si>
  <si>
    <t>INE261F08EF5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</si>
  <si>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</si>
  <si>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</si>
  <si>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</si>
  <si>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</si>
  <si>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</si>
  <si>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</si>
  <si>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</si>
  <si>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</si>
  <si>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</si>
  <si>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</si>
  <si>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</si>
  <si>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</si>
  <si>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</si>
  <si>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</si>
  <si>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</si>
  <si>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</si>
  <si>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</si>
  <si>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</si>
  <si>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</si>
  <si>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</si>
  <si>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</si>
  <si>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</si>
  <si>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</si>
  <si>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</si>
  <si>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</si>
  <si>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</si>
  <si>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</si>
  <si>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</si>
  <si>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</si>
  <si>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</si>
  <si>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</si>
  <si>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</si>
  <si>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</si>
  <si>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</si>
  <si>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</si>
  <si>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</si>
  <si>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</si>
  <si>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</si>
  <si>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</si>
  <si>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</si>
  <si>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</si>
  <si>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</si>
  <si>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</si>
  <si>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</si>
  <si>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</si>
  <si>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</si>
  <si>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</si>
  <si>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</si>
  <si>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</si>
  <si>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</si>
  <si>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</si>
  <si>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</si>
  <si>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</si>
  <si>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</si>
  <si>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</si>
  <si>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</si>
  <si>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</si>
  <si>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</si>
  <si>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</si>
  <si>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</si>
  <si>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</si>
  <si>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</si>
  <si>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</si>
  <si>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</si>
  <si>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</si>
  <si>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</si>
  <si>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</si>
  <si>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</si>
  <si>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</si>
  <si>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</si>
  <si>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</si>
  <si>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</si>
  <si>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</si>
  <si>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</si>
  <si>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</si>
  <si>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</si>
  <si>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</si>
  <si>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JULY 31,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</si>
  <si>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</si>
  <si>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</si>
  <si>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</si>
  <si>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</si>
  <si>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</si>
  <si>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</si>
  <si>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</si>
  <si>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</si>
  <si>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</si>
  <si>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</si>
  <si>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</si>
  <si>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</si>
  <si>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</si>
  <si>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</si>
  <si>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</si>
  <si>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</si>
  <si>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</si>
  <si>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5.85% REC LTD NCD RED 20-12-2025**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</si>
  <si>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</si>
  <si>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</si>
  <si>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</si>
  <si>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</si>
  <si>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</si>
  <si>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</si>
  <si>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</si>
  <si>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</si>
  <si>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</si>
  <si>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</si>
  <si>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</si>
  <si>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7.60% REC LTD. NCD SR 219 RED 27-02-2026**</t>
  </si>
  <si>
    <t>INE020B08EF4</t>
  </si>
  <si>
    <t>7.13% NHPC LTD AA STRPP A NCD 11-02-2026**</t>
  </si>
  <si>
    <t>INE848E07AY3</t>
  </si>
  <si>
    <t>5.81% REC LTD. NCD RED 31-12-2025**</t>
  </si>
  <si>
    <t>INE020B08DH2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</si>
  <si>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</si>
  <si>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</si>
  <si>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</si>
  <si>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</si>
  <si>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</si>
  <si>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</si>
  <si>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</si>
  <si>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</si>
  <si>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</si>
  <si>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</si>
  <si>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</si>
  <si>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</si>
  <si>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</si>
  <si>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</si>
  <si>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</si>
  <si>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</si>
  <si>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7.59% SIDBI NCD SR IX RED 10-02-2026**</t>
  </si>
  <si>
    <t>INE556F08KG3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</si>
  <si>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</si>
  <si>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</si>
  <si>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</si>
  <si>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</si>
  <si>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</si>
  <si>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</si>
  <si>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</si>
  <si>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</si>
  <si>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</si>
  <si>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</si>
  <si>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</si>
  <si>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</si>
  <si>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</si>
  <si>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</si>
  <si>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</si>
  <si>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</si>
  <si>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</si>
  <si>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</si>
  <si>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</si>
  <si>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</si>
  <si>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</si>
  <si>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</si>
  <si>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</si>
  <si>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</si>
  <si>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</si>
  <si>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</si>
  <si>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</si>
  <si>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</si>
  <si>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</si>
  <si>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</si>
  <si>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</si>
  <si>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</si>
  <si>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</si>
  <si>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</si>
  <si>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</si>
  <si>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</si>
  <si>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</si>
  <si>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</si>
  <si>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</si>
  <si>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</si>
  <si>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</si>
  <si>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</si>
  <si>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</si>
  <si>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</si>
  <si>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</si>
  <si>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</si>
  <si>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</si>
  <si>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</si>
  <si>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</si>
  <si>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</si>
  <si>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</si>
  <si>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</si>
  <si>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</si>
  <si>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</si>
  <si>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</si>
  <si>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</si>
  <si>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</si>
  <si>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</si>
  <si>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</si>
  <si>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</si>
  <si>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</si>
  <si>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</si>
  <si>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</si>
  <si>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</si>
  <si>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</si>
  <si>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</si>
  <si>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</si>
  <si>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</si>
  <si>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</si>
  <si>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</si>
  <si>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</si>
  <si>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</si>
  <si>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</si>
  <si>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</si>
  <si>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</si>
  <si>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</si>
  <si>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</si>
  <si>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</si>
  <si>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</si>
  <si>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</si>
  <si>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</si>
  <si>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</si>
  <si>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</si>
  <si>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</si>
  <si>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</si>
  <si>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</si>
  <si>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</si>
  <si>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</si>
  <si>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</si>
  <si>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</si>
  <si>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</si>
  <si>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</si>
  <si>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</si>
  <si>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</si>
  <si>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</si>
  <si>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</si>
  <si>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</si>
  <si>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</si>
  <si>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</si>
  <si>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</si>
  <si>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</si>
  <si>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</si>
  <si>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</si>
  <si>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</si>
  <si>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</si>
  <si>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</si>
  <si>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</si>
  <si>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</si>
  <si>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</si>
  <si>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</si>
  <si>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</si>
  <si>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JULY 31, 2024</t>
  </si>
  <si>
    <t>(An open-ended debt scheme investing in overnight instruments.)</t>
  </si>
  <si>
    <t>182 DAYS TBILL RED 22-08-2024</t>
  </si>
  <si>
    <t>IN002023Y490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</si>
  <si>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</si>
  <si>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</si>
  <si>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</si>
  <si>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</si>
  <si>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</si>
  <si>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</si>
  <si>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</si>
  <si>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</si>
  <si>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</si>
  <si>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</si>
  <si>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</si>
  <si>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</si>
  <si>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</si>
  <si>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</si>
  <si>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</si>
  <si>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</si>
  <si>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JULY 31, 2024</t>
  </si>
  <si>
    <t>(An Open-ended Scheme replicating Nifty Alpha Low Volatility 30 Index.)</t>
  </si>
  <si>
    <t>(a)Listed / Awaiting listing on Stock Exchanges</t>
  </si>
  <si>
    <t>Sun Pharmaceutical Industries Ltd.</t>
  </si>
  <si>
    <t>INE044A01036</t>
  </si>
  <si>
    <t>Pharmaceuticals &amp; Biotechnology</t>
  </si>
  <si>
    <t>Bharti Airtel Ltd.</t>
  </si>
  <si>
    <t>INE397D01024</t>
  </si>
  <si>
    <t>Telecom - Services</t>
  </si>
  <si>
    <t>ICICI Bank Ltd.</t>
  </si>
  <si>
    <t>INE090A01021</t>
  </si>
  <si>
    <t>Banks</t>
  </si>
  <si>
    <t>ITC Ltd.</t>
  </si>
  <si>
    <t>INE154A01025</t>
  </si>
  <si>
    <t>Diversified FMCG</t>
  </si>
  <si>
    <t>Lupin Ltd.</t>
  </si>
  <si>
    <t>INE326A01037</t>
  </si>
  <si>
    <t>Colgate Palmolive (India) Ltd.</t>
  </si>
  <si>
    <t>INE259A01022</t>
  </si>
  <si>
    <t>Personal Products</t>
  </si>
  <si>
    <t>Bajaj Auto Ltd.</t>
  </si>
  <si>
    <t>INE917I01010</t>
  </si>
  <si>
    <t>Automobiles</t>
  </si>
  <si>
    <t>Britannia Industries Ltd.</t>
  </si>
  <si>
    <t>INE216A01030</t>
  </si>
  <si>
    <t>Food Products</t>
  </si>
  <si>
    <t>Reliance Industries Ltd.</t>
  </si>
  <si>
    <t>INE002A01018</t>
  </si>
  <si>
    <t>Petroleum Products</t>
  </si>
  <si>
    <t>Maruti Suzuki India Ltd.</t>
  </si>
  <si>
    <t>INE585B01010</t>
  </si>
  <si>
    <t>NTPC Ltd.</t>
  </si>
  <si>
    <t>INE733E01010</t>
  </si>
  <si>
    <t>Power</t>
  </si>
  <si>
    <t>Ultratech Cement Ltd.</t>
  </si>
  <si>
    <t>INE481G01011</t>
  </si>
  <si>
    <t>Cement &amp; Cement Products</t>
  </si>
  <si>
    <t>Dr. Reddy's Laboratories Ltd.</t>
  </si>
  <si>
    <t>INE089A01023</t>
  </si>
  <si>
    <t>Tata Motors Ltd.</t>
  </si>
  <si>
    <t>INE155A01022</t>
  </si>
  <si>
    <t>Larsen &amp; Toubro Ltd.</t>
  </si>
  <si>
    <t>INE018A01030</t>
  </si>
  <si>
    <t>Construction</t>
  </si>
  <si>
    <t>Grasim Industries Ltd.</t>
  </si>
  <si>
    <t>INE047A01021</t>
  </si>
  <si>
    <t>Nestle India Ltd.</t>
  </si>
  <si>
    <t>INE239A01024</t>
  </si>
  <si>
    <t>TVS Motor Company Ltd.</t>
  </si>
  <si>
    <t>INE494B01023</t>
  </si>
  <si>
    <t>Titan Company Ltd.</t>
  </si>
  <si>
    <t>INE280A01028</t>
  </si>
  <si>
    <t>Consumer Durables</t>
  </si>
  <si>
    <t>Cummins India Ltd.</t>
  </si>
  <si>
    <t>INE298A01020</t>
  </si>
  <si>
    <t>Industrial Products</t>
  </si>
  <si>
    <t>ICICI Lombard General Insurance Co. Ltd.</t>
  </si>
  <si>
    <t>INE765G01017</t>
  </si>
  <si>
    <t>Insurance</t>
  </si>
  <si>
    <t>State Bank of India</t>
  </si>
  <si>
    <t>INE062A01020</t>
  </si>
  <si>
    <t>Siemens Ltd.</t>
  </si>
  <si>
    <t>INE003A01024</t>
  </si>
  <si>
    <t>Electrical Equipment</t>
  </si>
  <si>
    <t>Tata Consumer Products Ltd.</t>
  </si>
  <si>
    <t>INE192A01025</t>
  </si>
  <si>
    <t>Agricultural Food &amp; other Products</t>
  </si>
  <si>
    <t>Oil &amp; Natural Gas Corporation Ltd.</t>
  </si>
  <si>
    <t>INE213A01029</t>
  </si>
  <si>
    <t>Oil</t>
  </si>
  <si>
    <t>Zydus Lifesciences Ltd.</t>
  </si>
  <si>
    <t>INE010B01027</t>
  </si>
  <si>
    <t>Axis Bank Ltd.</t>
  </si>
  <si>
    <t>INE238A01034</t>
  </si>
  <si>
    <t>Bosch Ltd.</t>
  </si>
  <si>
    <t>INE323A01026</t>
  </si>
  <si>
    <t>Auto Components</t>
  </si>
  <si>
    <t>MRF Ltd.</t>
  </si>
  <si>
    <t>INE883A01011</t>
  </si>
  <si>
    <t>Torrent Pharmaceuticals Ltd.</t>
  </si>
  <si>
    <t>INE685A01028</t>
  </si>
  <si>
    <t>TATA CONSUMER PROD RTS OFF 818 INR</t>
  </si>
  <si>
    <t>INE192A20017</t>
  </si>
  <si>
    <t>(b) Unlisted</t>
  </si>
  <si>
    <t>7. Portfolio Turnover Ratio</t>
  </si>
  <si>
    <t>Edelweiss Nifty Alpha Low Volatility 30 Index Fund</t>
  </si>
  <si>
    <t>PORTFOLIO STATEMENT OF EDELWEISS ARBITRAGE FUND AS ON JULY 31, 2024</t>
  </si>
  <si>
    <t>(An open ended scheme investing in arbitrage opportunities)</t>
  </si>
  <si>
    <t>HDFC Bank Ltd.</t>
  </si>
  <si>
    <t>INE040A01034</t>
  </si>
  <si>
    <t>Vodafone Idea Ltd.</t>
  </si>
  <si>
    <t>INE669E01016</t>
  </si>
  <si>
    <t>Adani Enterprises Ltd.</t>
  </si>
  <si>
    <t>INE423A01024</t>
  </si>
  <si>
    <t>Metals &amp; Minerals Trading</t>
  </si>
  <si>
    <t>Vedanta Ltd.</t>
  </si>
  <si>
    <t>INE205A01025</t>
  </si>
  <si>
    <t>Diversified Metals</t>
  </si>
  <si>
    <t>Hindustan Aeronautics Ltd.</t>
  </si>
  <si>
    <t>INE066F01020</t>
  </si>
  <si>
    <t>Aerospace &amp; Defense</t>
  </si>
  <si>
    <t>REC Ltd.</t>
  </si>
  <si>
    <t>INE020B01018</t>
  </si>
  <si>
    <t>Finance</t>
  </si>
  <si>
    <t>Bank of Baroda</t>
  </si>
  <si>
    <t>INE028A01039</t>
  </si>
  <si>
    <t>Steel Authority of India Ltd.</t>
  </si>
  <si>
    <t>INE114A01011</t>
  </si>
  <si>
    <t>Ferrous Metals</t>
  </si>
  <si>
    <t>Voltas Ltd.</t>
  </si>
  <si>
    <t>INE226A01021</t>
  </si>
  <si>
    <t>Polycab India Ltd.</t>
  </si>
  <si>
    <t>INE455K01017</t>
  </si>
  <si>
    <t>Punjab National Bank</t>
  </si>
  <si>
    <t>INE160A01022</t>
  </si>
  <si>
    <t>Indus Towers Ltd.</t>
  </si>
  <si>
    <t>INE121J01017</t>
  </si>
  <si>
    <t>Power Finance Corporation Ltd.</t>
  </si>
  <si>
    <t>INE134E01011</t>
  </si>
  <si>
    <t>Bajaj Finance Ltd.</t>
  </si>
  <si>
    <t>INE296A01024</t>
  </si>
  <si>
    <t>InterGlobe Aviation Ltd.</t>
  </si>
  <si>
    <t>INE646L01027</t>
  </si>
  <si>
    <t>Transport Services</t>
  </si>
  <si>
    <t>Coal India Ltd.</t>
  </si>
  <si>
    <t>INE522F01014</t>
  </si>
  <si>
    <t>Consumable Fuels</t>
  </si>
  <si>
    <t>The Federal Bank Ltd.</t>
  </si>
  <si>
    <t>INE171A01029</t>
  </si>
  <si>
    <t>DLF Ltd.</t>
  </si>
  <si>
    <t>INE271C01023</t>
  </si>
  <si>
    <t>Realty</t>
  </si>
  <si>
    <t>GMR Airports Infrastructure Ltd.</t>
  </si>
  <si>
    <t>INE776C01039</t>
  </si>
  <si>
    <t>Transport Infrastructure</t>
  </si>
  <si>
    <t>Hero MotoCorp Ltd.</t>
  </si>
  <si>
    <t>INE158A01026</t>
  </si>
  <si>
    <t>LIC Housing Finance Ltd.</t>
  </si>
  <si>
    <t>INE115A01026</t>
  </si>
  <si>
    <t>Tata Power Company Ltd.</t>
  </si>
  <si>
    <t>INE245A01021</t>
  </si>
  <si>
    <t>Indian Railway Catering &amp;Tou. Corp. Ltd.</t>
  </si>
  <si>
    <t>INE335Y01020</t>
  </si>
  <si>
    <t>Leisure Services</t>
  </si>
  <si>
    <t>Bharat Heavy Electricals Ltd.</t>
  </si>
  <si>
    <t>INE257A01026</t>
  </si>
  <si>
    <t>IndusInd Bank Ltd.</t>
  </si>
  <si>
    <t>INE095A01012</t>
  </si>
  <si>
    <t>Oberoi Realty Ltd.</t>
  </si>
  <si>
    <t>INE093I01010</t>
  </si>
  <si>
    <t>Dixon Technologies (India) Ltd.</t>
  </si>
  <si>
    <t>INE935N01020</t>
  </si>
  <si>
    <t>Oracle Financial Services Software Ltd.</t>
  </si>
  <si>
    <t>INE881D01027</t>
  </si>
  <si>
    <t>IT - Software</t>
  </si>
  <si>
    <t>IDFC Ltd.</t>
  </si>
  <si>
    <t>INE043D01016</t>
  </si>
  <si>
    <t>Kotak Mahindra Bank Ltd.</t>
  </si>
  <si>
    <t>INE237A01028</t>
  </si>
  <si>
    <t>Bharat Electronics Ltd.</t>
  </si>
  <si>
    <t>INE263A01024</t>
  </si>
  <si>
    <t>Canara Bank</t>
  </si>
  <si>
    <t>INE476A01022</t>
  </si>
  <si>
    <t>Tata Consultancy Services Ltd.</t>
  </si>
  <si>
    <t>INE467B01029</t>
  </si>
  <si>
    <t>Hindustan Petroleum Corporation Ltd.</t>
  </si>
  <si>
    <t>INE094A01015</t>
  </si>
  <si>
    <t>Bharat Petroleum Corporation Ltd.</t>
  </si>
  <si>
    <t>INE029A01011</t>
  </si>
  <si>
    <t>Manappuram Finance Ltd.</t>
  </si>
  <si>
    <t>INE522D01027</t>
  </si>
  <si>
    <t>Aurobindo Pharma Ltd.</t>
  </si>
  <si>
    <t>INE406A01037</t>
  </si>
  <si>
    <t>Tech Mahindra Ltd.</t>
  </si>
  <si>
    <t>INE669C01036</t>
  </si>
  <si>
    <t>RBL Bank Ltd.</t>
  </si>
  <si>
    <t>INE976G01028</t>
  </si>
  <si>
    <t>Aditya Birla Fashion and Retail Ltd.</t>
  </si>
  <si>
    <t>INE647O01011</t>
  </si>
  <si>
    <t>Retailing</t>
  </si>
  <si>
    <t>Cipla Ltd.</t>
  </si>
  <si>
    <t>INE059A01026</t>
  </si>
  <si>
    <t>NMDC Ltd.</t>
  </si>
  <si>
    <t>INE584A01023</t>
  </si>
  <si>
    <t>Minerals &amp; Mining</t>
  </si>
  <si>
    <t>Shriram Finance Ltd.</t>
  </si>
  <si>
    <t>INE721A01013</t>
  </si>
  <si>
    <t>Atul Ltd.</t>
  </si>
  <si>
    <t>INE100A01010</t>
  </si>
  <si>
    <t>Chemicals &amp; Petrochemicals</t>
  </si>
  <si>
    <t>Wipro Ltd.</t>
  </si>
  <si>
    <t>INE075A01022</t>
  </si>
  <si>
    <t>L&amp;T Finance Ltd.</t>
  </si>
  <si>
    <t>INE498L01015</t>
  </si>
  <si>
    <t>Indian Energy Exchange Ltd.</t>
  </si>
  <si>
    <t>INE022Q01020</t>
  </si>
  <si>
    <t>Capital Markets</t>
  </si>
  <si>
    <t>Muthoot Finance Ltd.</t>
  </si>
  <si>
    <t>INE414G01012</t>
  </si>
  <si>
    <t>Biocon Ltd.</t>
  </si>
  <si>
    <t>INE376G01013</t>
  </si>
  <si>
    <t>Laurus Labs Ltd.</t>
  </si>
  <si>
    <t>INE947Q01028</t>
  </si>
  <si>
    <t>HDFC Life Insurance Company Ltd.</t>
  </si>
  <si>
    <t>INE795G01014</t>
  </si>
  <si>
    <t>SBI Life Insurance Company Ltd.</t>
  </si>
  <si>
    <t>INE123W01016</t>
  </si>
  <si>
    <t>Hindalco Industries Ltd.</t>
  </si>
  <si>
    <t>INE038A01020</t>
  </si>
  <si>
    <t>Non - Ferrous Metals</t>
  </si>
  <si>
    <t>Aditya Birla Capital Ltd.</t>
  </si>
  <si>
    <t>INE674K01013</t>
  </si>
  <si>
    <t>Persistent Systems Ltd.</t>
  </si>
  <si>
    <t>INE262H01021</t>
  </si>
  <si>
    <t>LTIMindtree Ltd.</t>
  </si>
  <si>
    <t>INE214T01019</t>
  </si>
  <si>
    <t>Trent Ltd.</t>
  </si>
  <si>
    <t>INE849A01020</t>
  </si>
  <si>
    <t>Multi Commodity Exchange Of India Ltd.</t>
  </si>
  <si>
    <t>INE745G01035</t>
  </si>
  <si>
    <t>Mahindra &amp; Mahindra Ltd.</t>
  </si>
  <si>
    <t>INE101A01026</t>
  </si>
  <si>
    <t>Alkem Laboratories Ltd.</t>
  </si>
  <si>
    <t>INE540L01014</t>
  </si>
  <si>
    <t>Berger Paints (I) Ltd.</t>
  </si>
  <si>
    <t>INE463A01038</t>
  </si>
  <si>
    <t>Aarti Industries Ltd.</t>
  </si>
  <si>
    <t>INE769A01020</t>
  </si>
  <si>
    <t>Bharat Forge Ltd.</t>
  </si>
  <si>
    <t>INE465A01025</t>
  </si>
  <si>
    <t>Apollo Hospitals Enterprise Ltd.</t>
  </si>
  <si>
    <t>INE437A01024</t>
  </si>
  <si>
    <t>Healthcare Services</t>
  </si>
  <si>
    <t>Hindustan Unilever Ltd.</t>
  </si>
  <si>
    <t>INE030A01027</t>
  </si>
  <si>
    <t>Glenmark Pharmaceuticals Ltd.</t>
  </si>
  <si>
    <t>INE935A01035</t>
  </si>
  <si>
    <t>ACC Ltd.</t>
  </si>
  <si>
    <t>INE012A01025</t>
  </si>
  <si>
    <t>United Spirits Ltd.</t>
  </si>
  <si>
    <t>INE854D01024</t>
  </si>
  <si>
    <t>Beverages</t>
  </si>
  <si>
    <t>Piramal Enterprises Ltd.</t>
  </si>
  <si>
    <t>INE140A01024</t>
  </si>
  <si>
    <t>Tata Communications Ltd.</t>
  </si>
  <si>
    <t>INE151A01013</t>
  </si>
  <si>
    <t>Bandhan Bank Ltd.</t>
  </si>
  <si>
    <t>INE545U01014</t>
  </si>
  <si>
    <t>HDFC Asset Management Company Ltd.</t>
  </si>
  <si>
    <t>INE127D01025</t>
  </si>
  <si>
    <t>JSW Steel Ltd.</t>
  </si>
  <si>
    <t>INE019A01038</t>
  </si>
  <si>
    <t>UPL Ltd.</t>
  </si>
  <si>
    <t>INE628A01036</t>
  </si>
  <si>
    <t>Fertilizers &amp; Agrochemicals</t>
  </si>
  <si>
    <t>GAIL (India) Ltd.</t>
  </si>
  <si>
    <t>INE129A01019</t>
  </si>
  <si>
    <t>Gas</t>
  </si>
  <si>
    <t>Crompton Greaves Cons Electrical Ltd.</t>
  </si>
  <si>
    <t>INE299U01018</t>
  </si>
  <si>
    <t>National Aluminium Company Ltd.</t>
  </si>
  <si>
    <t>INE139A01034</t>
  </si>
  <si>
    <t>Mahanagar Gas Ltd.</t>
  </si>
  <si>
    <t>INE002S01010</t>
  </si>
  <si>
    <t>Asian Paints Ltd.</t>
  </si>
  <si>
    <t>INE021A01026</t>
  </si>
  <si>
    <t>Bajaj Finserv Ltd.</t>
  </si>
  <si>
    <t>INE918I01026</t>
  </si>
  <si>
    <t>Tata Steel Ltd.</t>
  </si>
  <si>
    <t>INE081A01020</t>
  </si>
  <si>
    <t>Container Corporation Of India Ltd.</t>
  </si>
  <si>
    <t>INE111A01025</t>
  </si>
  <si>
    <t>Balkrishna Industries Ltd.</t>
  </si>
  <si>
    <t>INE787D01026</t>
  </si>
  <si>
    <t>Havells India Ltd.</t>
  </si>
  <si>
    <t>INE176B01034</t>
  </si>
  <si>
    <t>ICICI Prudential Life Insurance Co Ltd.</t>
  </si>
  <si>
    <t>INE726G01019</t>
  </si>
  <si>
    <t>Adani Ports &amp; Special Economic Zone Ltd.</t>
  </si>
  <si>
    <t>INE742F01042</t>
  </si>
  <si>
    <t>Jindal Steel &amp; Power Ltd.</t>
  </si>
  <si>
    <t>INE749A01030</t>
  </si>
  <si>
    <t>The India Cements Ltd.</t>
  </si>
  <si>
    <t>INE383A01012</t>
  </si>
  <si>
    <t>Tata Chemicals Ltd.</t>
  </si>
  <si>
    <t>INE092A01019</t>
  </si>
  <si>
    <t>Mphasis Ltd.</t>
  </si>
  <si>
    <t>INE356A01018</t>
  </si>
  <si>
    <t>Birlasoft Ltd.</t>
  </si>
  <si>
    <t>INE836A01035</t>
  </si>
  <si>
    <t>Abbott India Ltd.</t>
  </si>
  <si>
    <t>INE358A01014</t>
  </si>
  <si>
    <t>Hindustan Copper Ltd.</t>
  </si>
  <si>
    <t>INE531E01026</t>
  </si>
  <si>
    <t>Chambal Fertilizers &amp; Chemicals Ltd.</t>
  </si>
  <si>
    <t>INE085A01013</t>
  </si>
  <si>
    <t>ABB India Ltd.</t>
  </si>
  <si>
    <t>INE117A01022</t>
  </si>
  <si>
    <t>Petronet LNG Ltd.</t>
  </si>
  <si>
    <t>INE347G01014</t>
  </si>
  <si>
    <t>Indraprastha Gas Ltd.</t>
  </si>
  <si>
    <t>INE203G01027</t>
  </si>
  <si>
    <t>Indian Oil Corporation Ltd.</t>
  </si>
  <si>
    <t>INE242A01010</t>
  </si>
  <si>
    <t>Cholamandalam Investment &amp; Finance Company Ltd.</t>
  </si>
  <si>
    <t>INE121A01024</t>
  </si>
  <si>
    <t>Bata India Ltd.</t>
  </si>
  <si>
    <t>INE176A01028</t>
  </si>
  <si>
    <t>Gujarat Narmada Valley Fert &amp; Chem Ltd.</t>
  </si>
  <si>
    <t>INE113A01013</t>
  </si>
  <si>
    <t>Shree Cement Ltd.</t>
  </si>
  <si>
    <t>INE070A01015</t>
  </si>
  <si>
    <t>Ashok Leyland Ltd.</t>
  </si>
  <si>
    <t>INE208A01029</t>
  </si>
  <si>
    <t>Agricultural, Commercial &amp; Construction Vehicles</t>
  </si>
  <si>
    <t>Marico Ltd.</t>
  </si>
  <si>
    <t>INE196A01026</t>
  </si>
  <si>
    <t>Infosys Ltd.</t>
  </si>
  <si>
    <t>INE009A01021</t>
  </si>
  <si>
    <t>Sun TV Network Ltd.</t>
  </si>
  <si>
    <t>INE424H01027</t>
  </si>
  <si>
    <t>Entertainment</t>
  </si>
  <si>
    <t>Exide Industries Ltd.</t>
  </si>
  <si>
    <t>INE302A01020</t>
  </si>
  <si>
    <t>Power Grid Corporation of India Ltd.</t>
  </si>
  <si>
    <t>INE752E01010</t>
  </si>
  <si>
    <t>Dabur India Ltd.</t>
  </si>
  <si>
    <t>INE016A01026</t>
  </si>
  <si>
    <t>The Ramco Cements Ltd.</t>
  </si>
  <si>
    <t>INE331A01037</t>
  </si>
  <si>
    <t>Escorts Kubota Ltd.</t>
  </si>
  <si>
    <t>INE042A01014</t>
  </si>
  <si>
    <t>Pidilite Industries Ltd.</t>
  </si>
  <si>
    <t>INE318A01026</t>
  </si>
  <si>
    <t>AU Small Finance Bank Ltd.</t>
  </si>
  <si>
    <t>INE949L01017</t>
  </si>
  <si>
    <t>HCL Technologies Ltd.</t>
  </si>
  <si>
    <t>INE860A01027</t>
  </si>
  <si>
    <t>Ambuja Cements Ltd.</t>
  </si>
  <si>
    <t>INE079A01024</t>
  </si>
  <si>
    <t>Samvardhana Motherson International Ltd.</t>
  </si>
  <si>
    <t>INE775A01035</t>
  </si>
  <si>
    <t>Divi's Laboratories Ltd.</t>
  </si>
  <si>
    <t>INE361B01024</t>
  </si>
  <si>
    <t>Dalmia Bharat Ltd.</t>
  </si>
  <si>
    <t>INE00R701025</t>
  </si>
  <si>
    <t>SRF Ltd.</t>
  </si>
  <si>
    <t>INE647A01010</t>
  </si>
  <si>
    <t>Metropolis Healthcare Ltd.</t>
  </si>
  <si>
    <t>INE112L01020</t>
  </si>
  <si>
    <t>P I INDUSTRIES LIMITED</t>
  </si>
  <si>
    <t>INE603J01030</t>
  </si>
  <si>
    <t>The Indian Hotels Company Ltd.</t>
  </si>
  <si>
    <t>INE053A01029</t>
  </si>
  <si>
    <t>Navin Fluorine International Ltd.</t>
  </si>
  <si>
    <t>INE048G01026</t>
  </si>
  <si>
    <t>Coforge Ltd.</t>
  </si>
  <si>
    <t>INE591G01017</t>
  </si>
  <si>
    <t>Info Edge (India) Ltd.</t>
  </si>
  <si>
    <t>INE663F01024</t>
  </si>
  <si>
    <t>Balrampur Chini Mills Ltd.</t>
  </si>
  <si>
    <t>INE119A01028</t>
  </si>
  <si>
    <t>Syngene International Ltd.</t>
  </si>
  <si>
    <t>INE398R01022</t>
  </si>
  <si>
    <t>City Union Bank Ltd.</t>
  </si>
  <si>
    <t>INE491A01021</t>
  </si>
  <si>
    <t>IPCA Laboratories Ltd.</t>
  </si>
  <si>
    <t>INE571A01038</t>
  </si>
  <si>
    <t>Indiamart Intermesh Ltd.</t>
  </si>
  <si>
    <t>INE933S01016</t>
  </si>
  <si>
    <t>Astral Ltd.</t>
  </si>
  <si>
    <t>INE006I01046</t>
  </si>
  <si>
    <t>Derivatives</t>
  </si>
  <si>
    <t>(a) Index/Stock Future</t>
  </si>
  <si>
    <t>Astral Ltd.29/08/2024</t>
  </si>
  <si>
    <t>Indiamart Intermesh Ltd.29/08/2024</t>
  </si>
  <si>
    <t>IPCA Laboratories Ltd.29/08/2024</t>
  </si>
  <si>
    <t>City Union Bank Ltd.29/08/2024</t>
  </si>
  <si>
    <t>Syngene International Ltd.29/08/2024</t>
  </si>
  <si>
    <t>Balrampur Chini Mills Ltd.29/08/2024</t>
  </si>
  <si>
    <t>Axis Bank Ltd.26/09/2024</t>
  </si>
  <si>
    <t>Info Edge (India) Ltd.29/08/2024</t>
  </si>
  <si>
    <t>Coforge Ltd.29/08/2024</t>
  </si>
  <si>
    <t>Navin Fluorine International Ltd.29/08/2024</t>
  </si>
  <si>
    <t>The Indian Hotels Company Ltd.29/08/2024</t>
  </si>
  <si>
    <t>P I INDUSTRIES LIMITED29/08/2024</t>
  </si>
  <si>
    <t>Metropolis Healthcare Ltd.29/08/2024</t>
  </si>
  <si>
    <t>SRF Ltd.29/08/2024</t>
  </si>
  <si>
    <t>Dalmia Bharat Ltd.29/08/2024</t>
  </si>
  <si>
    <t>Ultratech Cement Ltd.29/08/2024</t>
  </si>
  <si>
    <t>Divi's Laboratories Ltd.29/08/2024</t>
  </si>
  <si>
    <t>Samvardhana Motherson International Ltd.29/08/2024</t>
  </si>
  <si>
    <t>Ambuja Cements Ltd.29/08/2024</t>
  </si>
  <si>
    <t>HCL Technologies Ltd.29/08/2024</t>
  </si>
  <si>
    <t>AU Small Finance Bank Ltd.29/08/2024</t>
  </si>
  <si>
    <t>Pidilite Industries Ltd.29/08/2024</t>
  </si>
  <si>
    <t>Escorts Kubota Ltd.29/08/2024</t>
  </si>
  <si>
    <t>The Ramco Cements Ltd.29/08/2024</t>
  </si>
  <si>
    <t>Dabur India Ltd.29/08/2024</t>
  </si>
  <si>
    <t>Power Grid Corporation of India Ltd.29/08/2024</t>
  </si>
  <si>
    <t>Exide Industries Ltd.29/08/2024</t>
  </si>
  <si>
    <t>Sun TV Network Ltd.29/08/2024</t>
  </si>
  <si>
    <t>Infosys Ltd.29/08/2024</t>
  </si>
  <si>
    <t>Marico Ltd.29/08/2024</t>
  </si>
  <si>
    <t>Ashok Leyland Ltd.29/08/2024</t>
  </si>
  <si>
    <t>Shree Cement Ltd.29/08/2024</t>
  </si>
  <si>
    <t>Gujarat Narmada Valley Fert &amp; Chem Ltd.29/08/2024</t>
  </si>
  <si>
    <t>Bata India Ltd.29/08/2024</t>
  </si>
  <si>
    <t>Cholamandalam Investment &amp; Finance Company Ltd.29/08/2024</t>
  </si>
  <si>
    <t>Indian Oil Corporation Ltd.29/08/2024</t>
  </si>
  <si>
    <t>Indraprastha Gas Ltd.29/08/2024</t>
  </si>
  <si>
    <t>Petronet LNG Ltd.29/08/2024</t>
  </si>
  <si>
    <t>ABB India Ltd.29/08/2024</t>
  </si>
  <si>
    <t>Chambal Fertilizers &amp; Chemicals Ltd.29/08/2024</t>
  </si>
  <si>
    <t>Hindustan Copper Ltd.29/08/2024</t>
  </si>
  <si>
    <t>Abbott India Ltd.29/08/2024</t>
  </si>
  <si>
    <t>Birlasoft Ltd.29/08/2024</t>
  </si>
  <si>
    <t>Mphasis Ltd.29/08/2024</t>
  </si>
  <si>
    <t>Tata Chemicals Ltd.29/08/2024</t>
  </si>
  <si>
    <t>Siemens Ltd.29/08/2024</t>
  </si>
  <si>
    <t>The India Cements Ltd.29/08/2024</t>
  </si>
  <si>
    <t>Colgate Palmolive (India) Ltd.29/08/2024</t>
  </si>
  <si>
    <t>ICICI Lombard General Insurance Co. Ltd.29/08/2024</t>
  </si>
  <si>
    <t>Jindal Steel &amp; Power Ltd.29/08/2024</t>
  </si>
  <si>
    <t>Adani Ports &amp; Special Economic Zone Ltd.29/08/2024</t>
  </si>
  <si>
    <t>ICICI Prudential Life Insurance Co Ltd.29/08/2024</t>
  </si>
  <si>
    <t>Havells India Ltd.29/08/2024</t>
  </si>
  <si>
    <t>Container Corporation Of India Ltd.29/08/2024</t>
  </si>
  <si>
    <t>Balkrishna Industries Ltd.29/08/2024</t>
  </si>
  <si>
    <t>Tata Steel Ltd.29/08/2024</t>
  </si>
  <si>
    <t>Bajaj Finserv Ltd.29/08/2024</t>
  </si>
  <si>
    <t>Mahanagar Gas Ltd.29/08/2024</t>
  </si>
  <si>
    <t>Asian Paints Ltd.29/08/2024</t>
  </si>
  <si>
    <t>National Aluminium Company Ltd.29/08/2024</t>
  </si>
  <si>
    <t>Crompton Greaves Cons Electrical Ltd.29/08/2024</t>
  </si>
  <si>
    <t>GAIL (India) Ltd.29/08/2024</t>
  </si>
  <si>
    <t>UPL Ltd.29/08/2024</t>
  </si>
  <si>
    <t>Cummins India Ltd.29/08/2024</t>
  </si>
  <si>
    <t>Bandhan Bank Ltd.29/08/2024</t>
  </si>
  <si>
    <t>JSW Steel Ltd.29/08/2024</t>
  </si>
  <si>
    <t>HDFC Asset Management Company Ltd.29/08/2024</t>
  </si>
  <si>
    <t>Tata Communications Ltd.29/08/2024</t>
  </si>
  <si>
    <t>Piramal Enterprises Ltd.29/08/2024</t>
  </si>
  <si>
    <t>Grasim Industries Ltd.29/08/2024</t>
  </si>
  <si>
    <t>United Spirits Ltd.29/08/2024</t>
  </si>
  <si>
    <t>ACC Ltd.29/08/2024</t>
  </si>
  <si>
    <t>Glenmark Pharmaceuticals Ltd.29/08/2024</t>
  </si>
  <si>
    <t>Hindustan Unilever Ltd.29/08/2024</t>
  </si>
  <si>
    <t>Apollo Hospitals Enterprise Ltd.29/08/2024</t>
  </si>
  <si>
    <t>Bharat Forge Ltd.29/08/2024</t>
  </si>
  <si>
    <t>Nestle India Ltd.29/08/2024</t>
  </si>
  <si>
    <t>Dr. Reddy's Laboratories Ltd.29/08/2024</t>
  </si>
  <si>
    <t>Aarti Industries Ltd.29/08/2024</t>
  </si>
  <si>
    <t>Berger Paints (I) Ltd.29/08/2024</t>
  </si>
  <si>
    <t>Alkem Laboratories Ltd.29/08/2024</t>
  </si>
  <si>
    <t>MRF Ltd.29/08/2024</t>
  </si>
  <si>
    <t>Mahindra &amp; Mahindra Ltd.29/08/2024</t>
  </si>
  <si>
    <t>Britannia Industries Ltd.29/08/2024</t>
  </si>
  <si>
    <t>Multi Commodity Exchange Of India Ltd.29/08/2024</t>
  </si>
  <si>
    <t>Trent Ltd.29/08/2024</t>
  </si>
  <si>
    <t>LTIMindtree Ltd.29/08/2024</t>
  </si>
  <si>
    <t>Persistent Systems Ltd.29/08/2024</t>
  </si>
  <si>
    <t>Aditya Birla Capital Ltd.29/08/2024</t>
  </si>
  <si>
    <t>Hindalco Industries Ltd.29/08/2024</t>
  </si>
  <si>
    <t>Bajaj Auto Ltd.29/08/2024</t>
  </si>
  <si>
    <t>SBI Life Insurance Company Ltd.29/08/2024</t>
  </si>
  <si>
    <t>HDFC Life Insurance Company Ltd.29/08/2024</t>
  </si>
  <si>
    <t>Laurus Labs Ltd.29/08/2024</t>
  </si>
  <si>
    <t>Axis Bank Ltd.29/08/2024</t>
  </si>
  <si>
    <t>TVS Motor Company Ltd.29/08/2024</t>
  </si>
  <si>
    <t>Lupin Ltd.29/08/2024</t>
  </si>
  <si>
    <t>Biocon Ltd.29/08/2024</t>
  </si>
  <si>
    <t>Muthoot Finance Ltd.29/08/2024</t>
  </si>
  <si>
    <t>Indian Energy Exchange Ltd.29/08/2024</t>
  </si>
  <si>
    <t>Sun Pharmaceutical Industries Ltd.29/08/2024</t>
  </si>
  <si>
    <t>L&amp;T Finance Ltd.29/08/2024</t>
  </si>
  <si>
    <t>Wipro Ltd.29/08/2024</t>
  </si>
  <si>
    <t>Atul Ltd.29/08/2024</t>
  </si>
  <si>
    <t>Shriram Finance Ltd.29/08/2024</t>
  </si>
  <si>
    <t>NMDC Ltd.29/08/2024</t>
  </si>
  <si>
    <t>Cipla Ltd.29/08/2024</t>
  </si>
  <si>
    <t>Aditya Birla Fashion and Retail Ltd.29/08/2024</t>
  </si>
  <si>
    <t>RBL Bank Ltd.29/08/2024</t>
  </si>
  <si>
    <t>Tech Mahindra Ltd.29/08/2024</t>
  </si>
  <si>
    <t>Aurobindo Pharma Ltd.29/08/2024</t>
  </si>
  <si>
    <t>Manappuram Finance Ltd.29/08/2024</t>
  </si>
  <si>
    <t>Bharat Petroleum Corporation Ltd.29/08/2024</t>
  </si>
  <si>
    <t>Hindustan Petroleum Corporation Ltd.29/08/2024</t>
  </si>
  <si>
    <t>Tata Consultancy Services Ltd.29/08/2024</t>
  </si>
  <si>
    <t>NTPC Ltd.29/08/2024</t>
  </si>
  <si>
    <t>Canara Bank29/08/2024</t>
  </si>
  <si>
    <t>Bharat Electronics Ltd.29/08/2024</t>
  </si>
  <si>
    <t>Zydus Lifesciences Ltd.29/08/2024</t>
  </si>
  <si>
    <t>Kotak Mahindra Bank Ltd.29/08/2024</t>
  </si>
  <si>
    <t>Oracle Financial Services Software Ltd.29/08/2024</t>
  </si>
  <si>
    <t>IDFC Ltd.29/08/2024</t>
  </si>
  <si>
    <t>Dixon Technologies (India) Ltd.29/08/2024</t>
  </si>
  <si>
    <t>Oberoi Realty Ltd.29/08/2024</t>
  </si>
  <si>
    <t>ITC Ltd.29/08/2024</t>
  </si>
  <si>
    <t>Titan Company Ltd.29/08/2024</t>
  </si>
  <si>
    <t>IndusInd Bank Ltd.29/08/2024</t>
  </si>
  <si>
    <t>Bharat Heavy Electricals Ltd.29/08/2024</t>
  </si>
  <si>
    <t>Indian Railway Catering &amp;Tou. Corp. Ltd.29/08/2024</t>
  </si>
  <si>
    <t>Tata Power Company Ltd.29/08/2024</t>
  </si>
  <si>
    <t>LIC Housing Finance Ltd.29/08/2024</t>
  </si>
  <si>
    <t>Maruti Suzuki India Ltd.29/08/2024</t>
  </si>
  <si>
    <t>Hero MotoCorp Ltd.29/08/2024</t>
  </si>
  <si>
    <t>GMR Airports Infrastructure Ltd.29/08/2024</t>
  </si>
  <si>
    <t>Bharti Airtel Ltd.29/08/2024</t>
  </si>
  <si>
    <t>DLF Ltd.29/08/2024</t>
  </si>
  <si>
    <t>Oil &amp; Natural Gas Corporation Ltd.29/08/2024</t>
  </si>
  <si>
    <t>Larsen &amp; Toubro Ltd.29/08/2024</t>
  </si>
  <si>
    <t>State Bank of India29/08/2024</t>
  </si>
  <si>
    <t>The Federal Bank Ltd.29/08/2024</t>
  </si>
  <si>
    <t>Coal India Ltd.29/08/2024</t>
  </si>
  <si>
    <t>InterGlobe Aviation Ltd.29/08/2024</t>
  </si>
  <si>
    <t>Bajaj Finance Ltd.29/08/2024</t>
  </si>
  <si>
    <t>Power Finance Corporation Ltd.29/08/2024</t>
  </si>
  <si>
    <t>Indus Towers Ltd.29/08/2024</t>
  </si>
  <si>
    <t>Punjab National Bank29/08/2024</t>
  </si>
  <si>
    <t>Polycab India Ltd.29/08/2024</t>
  </si>
  <si>
    <t>Voltas Ltd.29/08/2024</t>
  </si>
  <si>
    <t>ICICI Bank Ltd.29/08/2024</t>
  </si>
  <si>
    <t>Steel Authority of India Ltd.29/08/2024</t>
  </si>
  <si>
    <t>REC Ltd.29/08/2024</t>
  </si>
  <si>
    <t>Bank of Baroda29/08/2024</t>
  </si>
  <si>
    <t>Hindustan Aeronautics Ltd.29/08/2024</t>
  </si>
  <si>
    <t>HDFC Bank Ltd.26/09/2024</t>
  </si>
  <si>
    <t>Vedanta Ltd.29/08/2024</t>
  </si>
  <si>
    <t>Reliance Industries Ltd.29/08/2024</t>
  </si>
  <si>
    <t>Adani Enterprises Ltd.29/08/2024</t>
  </si>
  <si>
    <t>Vodafone Idea Ltd.29/08/2024</t>
  </si>
  <si>
    <t>HDFC Bank Ltd.29/08/2024</t>
  </si>
  <si>
    <t>7.72% GOVT OF INDIA RED 25-05-2025</t>
  </si>
  <si>
    <t>IN0020150036</t>
  </si>
  <si>
    <t>5.15% GOVT OF INDIA RED  09-11-2025</t>
  </si>
  <si>
    <t>IN0020200278</t>
  </si>
  <si>
    <t>364 DAYS TBILL RED 14-11-2024</t>
  </si>
  <si>
    <t>IN002023Z356</t>
  </si>
  <si>
    <t>364 DAYS TBILL RED 28-11-2024</t>
  </si>
  <si>
    <t>IN002023Z372</t>
  </si>
  <si>
    <t>364 DAYS TBILL RED 08-05-2025</t>
  </si>
  <si>
    <t>IN002024Z065</t>
  </si>
  <si>
    <t>364 DAYS TBILL RED 10-10-2024</t>
  </si>
  <si>
    <t>IN002023Z307</t>
  </si>
  <si>
    <t>364 DAYS TBILL RED 16-01-2025</t>
  </si>
  <si>
    <t>IN002023Z448</t>
  </si>
  <si>
    <t>364 DAYS TBILL RED 03-10-2024</t>
  </si>
  <si>
    <t>IN002023Z299</t>
  </si>
  <si>
    <t>NABARD CD RED 14-02-2025#**</t>
  </si>
  <si>
    <t>INE261F16801</t>
  </si>
  <si>
    <t>HDFC BANK CD RED 06-12-2024#</t>
  </si>
  <si>
    <t>INE040A16EH3</t>
  </si>
  <si>
    <t>CANARA BANK CD RED 06-12-2024#**</t>
  </si>
  <si>
    <t>INE476A16YT2</t>
  </si>
  <si>
    <t>SIDBI CD RED 11-12-2024#</t>
  </si>
  <si>
    <t>INE556F16AM5</t>
  </si>
  <si>
    <t>CANARA BANK CD RED 22-01-2025#**</t>
  </si>
  <si>
    <t>INE476A16XK3</t>
  </si>
  <si>
    <t>SIDBI CD RED 07-02-2025#</t>
  </si>
  <si>
    <t>INE556F16AQ6</t>
  </si>
  <si>
    <t>NABARD CD RED 12-02-2025#**</t>
  </si>
  <si>
    <t>INE261F16793</t>
  </si>
  <si>
    <t>KOTAK MAHINDRA BANK CD RED 03-01-2025#**</t>
  </si>
  <si>
    <t>INE237A162V1</t>
  </si>
  <si>
    <t>ICICI SECURITIES CP RED 21-02-2025**</t>
  </si>
  <si>
    <t>INE763G14TE7</t>
  </si>
  <si>
    <t>ICICI SECURITIES CP RED 06-03-2025**</t>
  </si>
  <si>
    <t>INE763G14TN8</t>
  </si>
  <si>
    <t>ICICI SECURITIES CP RED 23-01-2025**</t>
  </si>
  <si>
    <t>INE763G14SK6</t>
  </si>
  <si>
    <t>ADITYA BIRLA FIN LTD CP RED 12-03-2025**</t>
  </si>
  <si>
    <t>INE860H143N5</t>
  </si>
  <si>
    <t>EDELWEISS LIQUID FUND - DIRECT PL -GR</t>
  </si>
  <si>
    <t>INF754K01GM4</t>
  </si>
  <si>
    <t>Net Receivables/(Payables) include Net Current Assets as well as the Mark to Market on derivative trades.</t>
  </si>
  <si>
    <t>Edelweiss Arbitrage Fund</t>
  </si>
  <si>
    <t>PORTFOLIO STATEMENT OF EDELWEISS BALANCED ADVANTAGE FUND AS ON JULY 31, 2024</t>
  </si>
  <si>
    <t>(An open ended dynamic asset allocation fund)</t>
  </si>
  <si>
    <t>IN9155A01020</t>
  </si>
  <si>
    <t>Brigade Enterprises Ltd.</t>
  </si>
  <si>
    <t>INE791I01019</t>
  </si>
  <si>
    <t>Zomato Ltd.</t>
  </si>
  <si>
    <t>INE758T01015</t>
  </si>
  <si>
    <t>Eicher Motors Ltd.</t>
  </si>
  <si>
    <t>INE066A01021</t>
  </si>
  <si>
    <t>Cholamandalam Financial Holdings Ltd.</t>
  </si>
  <si>
    <t>INE149A01033</t>
  </si>
  <si>
    <t>R R Kabel Ltd.</t>
  </si>
  <si>
    <t>INE777K01022</t>
  </si>
  <si>
    <t>Indian Bank</t>
  </si>
  <si>
    <t>INE562A01011</t>
  </si>
  <si>
    <t>Avenue Supermarts Ltd.</t>
  </si>
  <si>
    <t>INE192R01011</t>
  </si>
  <si>
    <t>JSW Infrastructure Ltd.</t>
  </si>
  <si>
    <t>INE880J01026</t>
  </si>
  <si>
    <t>KPIT Technologies Ltd.</t>
  </si>
  <si>
    <t>INE04I401011</t>
  </si>
  <si>
    <t>Jyoti CNC Automation Ltd.</t>
  </si>
  <si>
    <t>INE980O01024</t>
  </si>
  <si>
    <t>Industrial Manufacturing</t>
  </si>
  <si>
    <t>The Phoenix Mills Ltd.</t>
  </si>
  <si>
    <t>INE211B01039</t>
  </si>
  <si>
    <t>PB Fintech Ltd.</t>
  </si>
  <si>
    <t>INE417T01026</t>
  </si>
  <si>
    <t>Financial Technology (Fintech)</t>
  </si>
  <si>
    <t>GlaxoSmithKline Pharmaceuticals Ltd.</t>
  </si>
  <si>
    <t>INE159A01016</t>
  </si>
  <si>
    <t>Prestige Estates Projects Ltd.</t>
  </si>
  <si>
    <t>INE811K01011</t>
  </si>
  <si>
    <t>Tata Elxsi Ltd.</t>
  </si>
  <si>
    <t>INE670A01012</t>
  </si>
  <si>
    <t>Creditaccess Grameen Ltd.</t>
  </si>
  <si>
    <t>INE741K01010</t>
  </si>
  <si>
    <t>Jupiter Wagons Ltd.</t>
  </si>
  <si>
    <t>INE209L01016</t>
  </si>
  <si>
    <t>Page Industries Ltd.</t>
  </si>
  <si>
    <t>INE761H01022</t>
  </si>
  <si>
    <t>Textiles &amp; Apparels</t>
  </si>
  <si>
    <t>Craftsman Automation Ltd.</t>
  </si>
  <si>
    <t>INE00LO01017</t>
  </si>
  <si>
    <t>Supreme Industries Ltd.</t>
  </si>
  <si>
    <t>INE195A01028</t>
  </si>
  <si>
    <t>Sundaram Finance Ltd.</t>
  </si>
  <si>
    <t>INE660A01013</t>
  </si>
  <si>
    <t>Torrent Power Ltd.</t>
  </si>
  <si>
    <t>INE813H01021</t>
  </si>
  <si>
    <t>Sharda Motor Industries Ltd.</t>
  </si>
  <si>
    <t>INE597I01028</t>
  </si>
  <si>
    <t>BROOKFIELD INDIA REAL ESTATE TRUST</t>
  </si>
  <si>
    <t>INE0FDU25010</t>
  </si>
  <si>
    <t>Granules India Ltd.</t>
  </si>
  <si>
    <t>INE101D01020</t>
  </si>
  <si>
    <t>Kesoram Industries Ltd.</t>
  </si>
  <si>
    <t>INE087A01019</t>
  </si>
  <si>
    <t>(c) Investment - CCD</t>
  </si>
  <si>
    <t>7.5% CHOLAMANDALM INV &amp; FIN CCD 30-09-26**</t>
  </si>
  <si>
    <t>INE121A08PJ0</t>
  </si>
  <si>
    <t>Page Industries Ltd.29/08/2024</t>
  </si>
  <si>
    <t>Tata Motors Ltd.29/08/2024</t>
  </si>
  <si>
    <t>NIFTY 29-Aug-2024</t>
  </si>
  <si>
    <t>INDEX FUTURES</t>
  </si>
  <si>
    <t>(B)Index / Stock Option</t>
  </si>
  <si>
    <t>PUT NIFTY 29-Aug-2024 26000</t>
  </si>
  <si>
    <t>INDEX OPTIONS</t>
  </si>
  <si>
    <t>7.51% RECL NCD SR221 RED 31-07-2026**</t>
  </si>
  <si>
    <t>INE020B08EI8</t>
  </si>
  <si>
    <t>7.65% HDB FIN SERV NCD 10-09-27</t>
  </si>
  <si>
    <t>INE756I07EJ2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</si>
  <si>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</si>
  <si>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</si>
  <si>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</si>
  <si>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</si>
  <si>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</si>
  <si>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</si>
  <si>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</si>
  <si>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</si>
  <si>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8.1701% ABHFL SR D1 NCD 25-08-27**</t>
  </si>
  <si>
    <t>INE831R07466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</si>
  <si>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</si>
  <si>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</si>
  <si>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</si>
  <si>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</si>
  <si>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</si>
  <si>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</si>
  <si>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</si>
  <si>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</si>
  <si>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</si>
  <si>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BUSINESS CYCLE FUND AS ON JULY 31, 2024</t>
  </si>
  <si>
    <t>(An open-ended equity scheme following business cycle-based investing theme))</t>
  </si>
  <si>
    <t>JSW Energy Ltd.</t>
  </si>
  <si>
    <t>INE121E01018</t>
  </si>
  <si>
    <t>Kalyan Jewellers India Ltd.</t>
  </si>
  <si>
    <t>INE303R01014</t>
  </si>
  <si>
    <t>Solar Industries India Ltd.</t>
  </si>
  <si>
    <t>INE343H01029</t>
  </si>
  <si>
    <t>Rail Vikas Nigam Ltd.</t>
  </si>
  <si>
    <t>INE415G01027</t>
  </si>
  <si>
    <t>Union Bank of India</t>
  </si>
  <si>
    <t>INE692A01016</t>
  </si>
  <si>
    <t>Mazagon Dock Shipbuilders Ltd.</t>
  </si>
  <si>
    <t>INE249Z01012</t>
  </si>
  <si>
    <t>Suzlon Energy Ltd.</t>
  </si>
  <si>
    <t>INE040H01021</t>
  </si>
  <si>
    <t>Bharat Dynamics Ltd.</t>
  </si>
  <si>
    <t>INE171Z01026</t>
  </si>
  <si>
    <t>UNO Minda Ltd.</t>
  </si>
  <si>
    <t>INE405E01023</t>
  </si>
  <si>
    <t>Hindustan Zinc Ltd.</t>
  </si>
  <si>
    <t>INE267A01025</t>
  </si>
  <si>
    <t>VARUN BEVERAGES LIMITED</t>
  </si>
  <si>
    <t>INE200M01021</t>
  </si>
  <si>
    <t>BSE Ltd.</t>
  </si>
  <si>
    <t>INE118H01025</t>
  </si>
  <si>
    <t>EIH Ltd.</t>
  </si>
  <si>
    <t>INE230A01023</t>
  </si>
  <si>
    <t>Garden Reach Shipbuilders &amp; Engineers</t>
  </si>
  <si>
    <t>INE382Z01011</t>
  </si>
  <si>
    <t>Mangalore Refinery &amp; Petrochemicals Ltd.</t>
  </si>
  <si>
    <t>INE103A01014</t>
  </si>
  <si>
    <t>KEI Industries Ltd.</t>
  </si>
  <si>
    <t>INE878B01027</t>
  </si>
  <si>
    <t>Global Health Ltd.</t>
  </si>
  <si>
    <t>INE474Q01031</t>
  </si>
  <si>
    <t>Ircon International Ltd.</t>
  </si>
  <si>
    <t>INE962Y01021</t>
  </si>
  <si>
    <t>Blue Star Ltd.</t>
  </si>
  <si>
    <t>INE472A01039</t>
  </si>
  <si>
    <t>Coromandel International Ltd.</t>
  </si>
  <si>
    <t>INE169A01031</t>
  </si>
  <si>
    <t>Oil India Ltd.</t>
  </si>
  <si>
    <t>INE274J01014</t>
  </si>
  <si>
    <t>TVS Holdings Ltd.</t>
  </si>
  <si>
    <t>INE105A01035</t>
  </si>
  <si>
    <t>Hitachi Energy India Ltd.</t>
  </si>
  <si>
    <t>INE07Y701011</t>
  </si>
  <si>
    <t>Titagarh Rail Systems Ltd.</t>
  </si>
  <si>
    <t>INE615H01020</t>
  </si>
  <si>
    <t>Jindal Stainless Ltd.</t>
  </si>
  <si>
    <t>INE220G01021</t>
  </si>
  <si>
    <t>As on*</t>
  </si>
  <si>
    <t>NA</t>
  </si>
  <si>
    <t>* NAV at the end of the month is not available as the first NAV was declared on 31st July 2023.</t>
  </si>
  <si>
    <t>Edelweiss Business Cycle Fund</t>
  </si>
  <si>
    <t>PORTFOLIO STATEMENT OF EDELWEISS LARGE CAP FUND AS ON JULY 31, 2024</t>
  </si>
  <si>
    <t>(An open ended equity scheme predominantly investing in large cap stocks)</t>
  </si>
  <si>
    <t>Central Depository Services (I) Ltd.</t>
  </si>
  <si>
    <t>INE736A01011</t>
  </si>
  <si>
    <t>Mankind Pharma Ltd.</t>
  </si>
  <si>
    <t>INE634S01028</t>
  </si>
  <si>
    <t>Bharti Hexacom Ltd.</t>
  </si>
  <si>
    <t>INE343G01021</t>
  </si>
  <si>
    <t>Indegene Ltd.</t>
  </si>
  <si>
    <t>INE065X01017</t>
  </si>
  <si>
    <t>BANKNIFTY 28-Aug-2024</t>
  </si>
  <si>
    <t>Bosch Ltd.29/08/2024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</si>
  <si>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</si>
  <si>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</si>
  <si>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</si>
  <si>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</si>
  <si>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</si>
  <si>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JULY 31, 2024</t>
  </si>
  <si>
    <t>(An open ended dynamic equity scheme investing across large cap, mid cap, small cap stocks)</t>
  </si>
  <si>
    <t>Godrej Properties Ltd.</t>
  </si>
  <si>
    <t>INE484J01027</t>
  </si>
  <si>
    <t>Bikaji Foods International Ltd.</t>
  </si>
  <si>
    <t>INE00E101023</t>
  </si>
  <si>
    <t>Home First Finance Company India Ltd.</t>
  </si>
  <si>
    <t>INE481N01025</t>
  </si>
  <si>
    <t>Kajaria Ceramics Ltd.</t>
  </si>
  <si>
    <t>INE217B01036</t>
  </si>
  <si>
    <t>Radico Khaitan Ltd.</t>
  </si>
  <si>
    <t>INE944F01028</t>
  </si>
  <si>
    <t>CG Power and Industrial Solutions Ltd.</t>
  </si>
  <si>
    <t>INE067A01029</t>
  </si>
  <si>
    <t>Whirlpool of India Ltd.</t>
  </si>
  <si>
    <t>INE716A01013</t>
  </si>
  <si>
    <t>Karur Vysya Bank Ltd.</t>
  </si>
  <si>
    <t>INE036D01028</t>
  </si>
  <si>
    <t>Power Mech Projects Ltd.</t>
  </si>
  <si>
    <t>INE211R01019</t>
  </si>
  <si>
    <t>Endurance Technologies Ltd.</t>
  </si>
  <si>
    <t>INE913H01037</t>
  </si>
  <si>
    <t>Alembic Pharmaceuticals Ltd.</t>
  </si>
  <si>
    <t>INE901L01018</t>
  </si>
  <si>
    <t>Fortis Healthcare Ltd.</t>
  </si>
  <si>
    <t>INE061F01013</t>
  </si>
  <si>
    <t>Can Fin Homes Ltd.</t>
  </si>
  <si>
    <t>INE477A01020</t>
  </si>
  <si>
    <t>JB Chemicals &amp; Pharmaceuticals Ltd.</t>
  </si>
  <si>
    <t>INE572A01036</t>
  </si>
  <si>
    <t>Edelweiss Flexi Cap Fund</t>
  </si>
  <si>
    <t>PORTFOLIO STATEMENT OF EDELWEISS ELSS TAX SAVER FUND AS ON JULY 31, 2024</t>
  </si>
  <si>
    <t>(An open ended equity linked saving scheme with a statutory lock in of 3 years and tax benefit)</t>
  </si>
  <si>
    <t>Zensar Technologies Ltd.</t>
  </si>
  <si>
    <t>INE520A01027</t>
  </si>
  <si>
    <t>India Shelter Finance Corporation Ltd.</t>
  </si>
  <si>
    <t>INE922K01024</t>
  </si>
  <si>
    <t>Concord Biotech Ltd.</t>
  </si>
  <si>
    <t>INE338H01029</t>
  </si>
  <si>
    <t>KEC International Ltd.</t>
  </si>
  <si>
    <t>INE389H01022</t>
  </si>
  <si>
    <t>Jio Financial Services Ltd.</t>
  </si>
  <si>
    <t>INE758E01017</t>
  </si>
  <si>
    <t>Mahindra &amp; Mahindra Financial Services Ltd</t>
  </si>
  <si>
    <t>INE774D01024</t>
  </si>
  <si>
    <t>Spandana Sphoorty Financial Ltd.</t>
  </si>
  <si>
    <t>INE572J01011</t>
  </si>
  <si>
    <t>APL Apollo Tubes Ltd.</t>
  </si>
  <si>
    <t>INE702C01027</t>
  </si>
  <si>
    <t>Kaynes Technology India Ltd.</t>
  </si>
  <si>
    <t>INE918Z01012</t>
  </si>
  <si>
    <t>Max Healthcare Institute Ltd.</t>
  </si>
  <si>
    <t>INE027H01010</t>
  </si>
  <si>
    <t>Ajanta Pharma Ltd.</t>
  </si>
  <si>
    <t>INE031B01049</t>
  </si>
  <si>
    <t>Equitas Small Finance Bank Ltd.</t>
  </si>
  <si>
    <t>INE063P01018</t>
  </si>
  <si>
    <t>Transformers And Rectifiers (India) Ltd.</t>
  </si>
  <si>
    <t>INE763I01026</t>
  </si>
  <si>
    <t>TBO Tek Ltd.</t>
  </si>
  <si>
    <t>INE673O01025</t>
  </si>
  <si>
    <t>Edelweiss ELSS Tax saver Fund</t>
  </si>
  <si>
    <t>PORTFOLIO STATEMENT OF EDELWEISS LARGE &amp; MID CAP FUND AS ON JULY 31, 2024</t>
  </si>
  <si>
    <t>(An open ended equity scheme investing in both large cap and mid cap stocks)</t>
  </si>
  <si>
    <t>Jubilant Foodworks Ltd.</t>
  </si>
  <si>
    <t>INE797F01020</t>
  </si>
  <si>
    <t>Max Financial Services Ltd.</t>
  </si>
  <si>
    <t>INE180A01020</t>
  </si>
  <si>
    <t>Sona BLW Precision Forgings Ltd.</t>
  </si>
  <si>
    <t>INE073K01018</t>
  </si>
  <si>
    <t>Grindwell Norton Ltd.</t>
  </si>
  <si>
    <t>INE536A01023</t>
  </si>
  <si>
    <t>Century Plyboards (India) Ltd.</t>
  </si>
  <si>
    <t>INE348B01021</t>
  </si>
  <si>
    <t>Metro Brands Ltd.</t>
  </si>
  <si>
    <t>INE317I01021</t>
  </si>
  <si>
    <t>JK Cement Ltd.</t>
  </si>
  <si>
    <t>INE823G01014</t>
  </si>
  <si>
    <t>Amber Enterprises India Ltd.</t>
  </si>
  <si>
    <t>INE371P01015</t>
  </si>
  <si>
    <t>Triveni Turbine Ltd.</t>
  </si>
  <si>
    <t>INE152M01016</t>
  </si>
  <si>
    <t>GMM Pfaudler Ltd.</t>
  </si>
  <si>
    <t>INE541A01023</t>
  </si>
  <si>
    <t>Tata Technologies Ltd.</t>
  </si>
  <si>
    <t>INE142M01025</t>
  </si>
  <si>
    <t>IT - Services</t>
  </si>
  <si>
    <t>Edelweiss Large and Mid Cap Fund</t>
  </si>
  <si>
    <t>PORTFOLIO STATEMENT OF EDELWEISS SMALL CAP FUND AS ON JULY 31, 2024</t>
  </si>
  <si>
    <t>(An open ended scheme predominantly investing in small cap stocks)</t>
  </si>
  <si>
    <t>Kirloskar Pneumatic Co.Ltd.</t>
  </si>
  <si>
    <t>INE811A01020</t>
  </si>
  <si>
    <t>Jubilant Ingrevia Ltd.</t>
  </si>
  <si>
    <t>INE0BY001018</t>
  </si>
  <si>
    <t>Ahluwalia Contracts (India) Ltd.</t>
  </si>
  <si>
    <t>INE758C01029</t>
  </si>
  <si>
    <t>Dodla Dairy Ltd.</t>
  </si>
  <si>
    <t>INE021O01019</t>
  </si>
  <si>
    <t>Westlife Foodworld Ltd.</t>
  </si>
  <si>
    <t>INE274F01020</t>
  </si>
  <si>
    <t>Teamlease Services Ltd.</t>
  </si>
  <si>
    <t>INE985S01024</t>
  </si>
  <si>
    <t>Commercial Services &amp; Supplies</t>
  </si>
  <si>
    <t>Voltamp Transformers Ltd.</t>
  </si>
  <si>
    <t>INE540H01012</t>
  </si>
  <si>
    <t>Emami Ltd.</t>
  </si>
  <si>
    <t>INE548C01032</t>
  </si>
  <si>
    <t>Krishna Inst of Medical Sciences Ltd.</t>
  </si>
  <si>
    <t>INE967H01017</t>
  </si>
  <si>
    <t>V-Mart Retail Ltd.</t>
  </si>
  <si>
    <t>INE665J01013</t>
  </si>
  <si>
    <t>PNC Infratech Ltd.</t>
  </si>
  <si>
    <t>INE195J01029</t>
  </si>
  <si>
    <t>Arvind Fashions Ltd.</t>
  </si>
  <si>
    <t>INE955V01021</t>
  </si>
  <si>
    <t>Tejas Networks Ltd.</t>
  </si>
  <si>
    <t>INE010J01012</t>
  </si>
  <si>
    <t>Telecom - Equipment &amp; Accessories</t>
  </si>
  <si>
    <t>Suven Pharmaceuticals Ltd.</t>
  </si>
  <si>
    <t>INE03QK01018</t>
  </si>
  <si>
    <t>Ratnamani Metals &amp; Tubes Ltd.</t>
  </si>
  <si>
    <t>INE703B01027</t>
  </si>
  <si>
    <t>Minda Corporation Ltd.</t>
  </si>
  <si>
    <t>INE842C01021</t>
  </si>
  <si>
    <t>JK Lakshmi Cement Ltd.</t>
  </si>
  <si>
    <t>INE786A01032</t>
  </si>
  <si>
    <t>Rategain Travel Technologies Ltd.</t>
  </si>
  <si>
    <t>INE0CLI01024</t>
  </si>
  <si>
    <t>KNR Constructions Ltd.</t>
  </si>
  <si>
    <t>INE634I01029</t>
  </si>
  <si>
    <t>K.P.R. Mill Ltd.</t>
  </si>
  <si>
    <t>INE930H01031</t>
  </si>
  <si>
    <t>Mold-Tek Packaging Ltd.</t>
  </si>
  <si>
    <t>INE893J01029</t>
  </si>
  <si>
    <t>Avalon Technologies Ltd.</t>
  </si>
  <si>
    <t>INE0LCL01028</t>
  </si>
  <si>
    <t>Jamna Auto Industries Ltd.</t>
  </si>
  <si>
    <t>INE039C01032</t>
  </si>
  <si>
    <t>RHI Magnesita India Ltd.</t>
  </si>
  <si>
    <t>INE743M01012</t>
  </si>
  <si>
    <t>Action Construction Equipment Ltd.</t>
  </si>
  <si>
    <t>INE731H01025</t>
  </si>
  <si>
    <t>Garware Technical Fibres Ltd.</t>
  </si>
  <si>
    <t>INE276A01018</t>
  </si>
  <si>
    <t>Rolex Rings Ltd.</t>
  </si>
  <si>
    <t>INE645S01016</t>
  </si>
  <si>
    <t>Cera Sanitaryware Ltd.</t>
  </si>
  <si>
    <t>INE739E01017</t>
  </si>
  <si>
    <t>Praj Industries Ltd.</t>
  </si>
  <si>
    <t>INE074A01025</t>
  </si>
  <si>
    <t>Carborundum Universal Ltd.</t>
  </si>
  <si>
    <t>INE120A01034</t>
  </si>
  <si>
    <t>Mahindra Logistics Ltd.</t>
  </si>
  <si>
    <t>INE766P01016</t>
  </si>
  <si>
    <t>CSB Bank Ltd.</t>
  </si>
  <si>
    <t>INE679A01013</t>
  </si>
  <si>
    <t>NOCIL Ltd.</t>
  </si>
  <si>
    <t>INE163A01018</t>
  </si>
  <si>
    <t>Gateway Distriparks Ltd.</t>
  </si>
  <si>
    <t>INE079J01017</t>
  </si>
  <si>
    <t>Edelweiss Small Cap Fund</t>
  </si>
  <si>
    <t>PORTFOLIO STATEMENT OF EDELWEISS EQUITY SAVINGS FUND AS ON JULY 31, 2024</t>
  </si>
  <si>
    <t>(An Open ended scheme investing in equity, arbitrage and debt)</t>
  </si>
  <si>
    <t>TCNS Clothing Company Ltd.</t>
  </si>
  <si>
    <t>INE778U01029</t>
  </si>
  <si>
    <t>Aster DM Healthcare Ltd.</t>
  </si>
  <si>
    <t>INE914M01019</t>
  </si>
  <si>
    <t>AWFIS Space Solutions Ltd.</t>
  </si>
  <si>
    <t>INE108V01019</t>
  </si>
  <si>
    <t>Gabriel India Ltd.</t>
  </si>
  <si>
    <t>INE524A01029</t>
  </si>
  <si>
    <t>Stylam Industries Ltd.</t>
  </si>
  <si>
    <t>INE239C01020</t>
  </si>
  <si>
    <t>Procter &amp; Gamble Hygiene&amp;HealthCare Ltd.</t>
  </si>
  <si>
    <t>INE179A01014</t>
  </si>
  <si>
    <t>CCL Products (India) Ltd.</t>
  </si>
  <si>
    <t>INE421D01022</t>
  </si>
  <si>
    <t>MINDSPACE BUSINESS PARKS REIT</t>
  </si>
  <si>
    <t>INE0CCU25019</t>
  </si>
  <si>
    <t>Aditya Birla Fashion and Retail Ltd.26/09/2024</t>
  </si>
  <si>
    <t>Edelweiss Equity Savings Fund</t>
  </si>
  <si>
    <t>PORTFOLIO STATEMENT OF EDELWEISS FOCUSED FUND AS ON JULY 31, 2024</t>
  </si>
  <si>
    <t>(An open-ended equity scheme investing in maximum 30 stocks, with focus in multi-cap space)</t>
  </si>
  <si>
    <t>Edelweiss Focused Fund</t>
  </si>
  <si>
    <t>PORTFOLIO STATEMENT OF EDELWEISS NIFTY 100 QUALITY 30 INDEX FND AS ON JULY 31, 2024</t>
  </si>
  <si>
    <t>(An open ended scheme replicating Nifty 100 Quality 30 Index)</t>
  </si>
  <si>
    <t>Godrej Consumer Products Ltd.</t>
  </si>
  <si>
    <t>INE102D01028</t>
  </si>
  <si>
    <t>Edelweiss NIFTY 100 Quality 30 Index Fund</t>
  </si>
  <si>
    <t>PORTFOLIO STATEMENT OF EDELWEISS NIFTY 50 INDEX FUND AS ON JULY 31, 2024</t>
  </si>
  <si>
    <t>(An open ended scheme replicating Nifty 50 Index)</t>
  </si>
  <si>
    <t>Edelweiss NIFTY 50 Index Fund</t>
  </si>
  <si>
    <t>PORTFOLIO STATEMENT OF EDELWEISS NIFTY LARGE MID CAP 250 INDEX FUND AS ON JULY 31, 2024</t>
  </si>
  <si>
    <t>(An Open-ended Equity Scheme replicating Nifty LargeMidcap 250 Index)</t>
  </si>
  <si>
    <t>Yes Bank Ltd.</t>
  </si>
  <si>
    <t>INE528G01035</t>
  </si>
  <si>
    <t>Tube Investments Of India Ltd.</t>
  </si>
  <si>
    <t>INE974X01010</t>
  </si>
  <si>
    <t>Macrotech Developers Ltd.</t>
  </si>
  <si>
    <t>INE670K01029</t>
  </si>
  <si>
    <t>IDFC First Bank Ltd.</t>
  </si>
  <si>
    <t>INE092T01019</t>
  </si>
  <si>
    <t>NHPC Ltd.</t>
  </si>
  <si>
    <t>INE848E01016</t>
  </si>
  <si>
    <t>FSN E-Commerce Ventures Ltd.</t>
  </si>
  <si>
    <t>INE388Y01029</t>
  </si>
  <si>
    <t>Deepak Nitrite Ltd.</t>
  </si>
  <si>
    <t>INE288B01029</t>
  </si>
  <si>
    <t>Thermax Ltd.</t>
  </si>
  <si>
    <t>INE152A01029</t>
  </si>
  <si>
    <t>Apollo Tyres Ltd.</t>
  </si>
  <si>
    <t>INE438A01022</t>
  </si>
  <si>
    <t>AIA Engineering Ltd.</t>
  </si>
  <si>
    <t>INE212H01026</t>
  </si>
  <si>
    <t>Linde India Ltd.</t>
  </si>
  <si>
    <t>INE473A01011</t>
  </si>
  <si>
    <t>Schaeffler India Ltd.</t>
  </si>
  <si>
    <t>INE513A01022</t>
  </si>
  <si>
    <t>Delhivery Ltd.</t>
  </si>
  <si>
    <t>INE148O01028</t>
  </si>
  <si>
    <t>Adani Power Ltd.</t>
  </si>
  <si>
    <t>INE814H01011</t>
  </si>
  <si>
    <t>Adani Green Energy Ltd.</t>
  </si>
  <si>
    <t>INE364U01010</t>
  </si>
  <si>
    <t>Patanjali Foods Ltd.</t>
  </si>
  <si>
    <t>INE619A01035</t>
  </si>
  <si>
    <t>One 97 Communications Ltd.</t>
  </si>
  <si>
    <t>INE982J01020</t>
  </si>
  <si>
    <t>Bank of India</t>
  </si>
  <si>
    <t>INE084A01016</t>
  </si>
  <si>
    <t>Sundram Fasteners Ltd.</t>
  </si>
  <si>
    <t>INE387A01021</t>
  </si>
  <si>
    <t>United Breweries Ltd.</t>
  </si>
  <si>
    <t>INE686F01025</t>
  </si>
  <si>
    <t>Gland Pharma Ltd.</t>
  </si>
  <si>
    <t>INE068V01023</t>
  </si>
  <si>
    <t>L&amp;T Technology Services Ltd.</t>
  </si>
  <si>
    <t>INE010V01017</t>
  </si>
  <si>
    <t>Zee Entertainment Enterprises Ltd.</t>
  </si>
  <si>
    <t>INE256A01028</t>
  </si>
  <si>
    <t>Gujarat Fluorochemicals Ltd.</t>
  </si>
  <si>
    <t>INE09N301011</t>
  </si>
  <si>
    <t>Timken India Ltd.</t>
  </si>
  <si>
    <t>INE325A01013</t>
  </si>
  <si>
    <t>SKF India Ltd.</t>
  </si>
  <si>
    <t>INE640A01023</t>
  </si>
  <si>
    <t>Motherson Sumi Wiring India Ltd.</t>
  </si>
  <si>
    <t>INE0FS801015</t>
  </si>
  <si>
    <t>Honeywell Automation India Ltd.</t>
  </si>
  <si>
    <t>INE671A01010</t>
  </si>
  <si>
    <t>Gujarat Gas Ltd.</t>
  </si>
  <si>
    <t>INE844O01030</t>
  </si>
  <si>
    <t>Dr. Lal Path Labs Ltd.</t>
  </si>
  <si>
    <t>INE600L01024</t>
  </si>
  <si>
    <t>3M India Ltd.</t>
  </si>
  <si>
    <t>INE470A01017</t>
  </si>
  <si>
    <t>Diversified</t>
  </si>
  <si>
    <t>CRISIL Ltd.</t>
  </si>
  <si>
    <t>INE007A01025</t>
  </si>
  <si>
    <t>General Insurance Corporation of India</t>
  </si>
  <si>
    <t>INE481Y01014</t>
  </si>
  <si>
    <t>SJVN Ltd.</t>
  </si>
  <si>
    <t>INE002L01015</t>
  </si>
  <si>
    <t>Poonawalla Fincorp Ltd.</t>
  </si>
  <si>
    <t>INE511C01022</t>
  </si>
  <si>
    <t>Star Health &amp; Allied Insurance Co Ltd.</t>
  </si>
  <si>
    <t>INE575P01011</t>
  </si>
  <si>
    <t>Bajaj Holdings &amp; Investment Ltd.</t>
  </si>
  <si>
    <t>INE118A01012</t>
  </si>
  <si>
    <t>Bayer Cropscience Ltd.</t>
  </si>
  <si>
    <t>INE462A01022</t>
  </si>
  <si>
    <t>Indian Railway Finance Corporation Ltd.</t>
  </si>
  <si>
    <t>INE053F01010</t>
  </si>
  <si>
    <t>Adani Energy Solutions Ltd.</t>
  </si>
  <si>
    <t>INE931S01010</t>
  </si>
  <si>
    <t>Lloyds Metals And Energy Ltd.</t>
  </si>
  <si>
    <t>INE281B01032</t>
  </si>
  <si>
    <t>ZF Commercial Vehicle Ctrl Sys Ind Ltd.</t>
  </si>
  <si>
    <t>INE342J01019</t>
  </si>
  <si>
    <t>The New India Assurance Company Ltd.</t>
  </si>
  <si>
    <t>INE470Y01017</t>
  </si>
  <si>
    <t>Devyani International Ltd.</t>
  </si>
  <si>
    <t>INE872J01023</t>
  </si>
  <si>
    <t>Vedant Fashions Ltd.</t>
  </si>
  <si>
    <t>INE825V01034</t>
  </si>
  <si>
    <t>Fertilizers &amp; Chemicals Travancore Ltd.</t>
  </si>
  <si>
    <t>INE188A01015</t>
  </si>
  <si>
    <t>Bank of Maharashtra</t>
  </si>
  <si>
    <t>INE457A01014</t>
  </si>
  <si>
    <t>Sumitomo Chemical India Ltd.</t>
  </si>
  <si>
    <t>INE258G01013</t>
  </si>
  <si>
    <t>ICICI Securities Ltd.</t>
  </si>
  <si>
    <t>INE763G01038</t>
  </si>
  <si>
    <t>Kansai Nerolac Paints Ltd.</t>
  </si>
  <si>
    <t>INE531A01024</t>
  </si>
  <si>
    <t>Adani Total Gas Ltd.</t>
  </si>
  <si>
    <t>INE399L01023</t>
  </si>
  <si>
    <t>Godrej Industries Ltd.</t>
  </si>
  <si>
    <t>INE233A01035</t>
  </si>
  <si>
    <t>IDBI Bank Ltd.</t>
  </si>
  <si>
    <t>INE008A01015</t>
  </si>
  <si>
    <t>Life Insurance Corporation of India</t>
  </si>
  <si>
    <t>INE0J1Y01017</t>
  </si>
  <si>
    <t>Adani Wilmar Ltd.</t>
  </si>
  <si>
    <t>INE699H01024</t>
  </si>
  <si>
    <t>SBI Cards &amp; Payment Services Ltd.</t>
  </si>
  <si>
    <t>INE018E01016</t>
  </si>
  <si>
    <t>Edelweiss NIFTY Large Mid Cap 250 Index Fund</t>
  </si>
  <si>
    <t>PORTFOLIO STATEMENT OF EDELWEISS NIFTY MIDCAP150 MOMENTUM 50 INDEX FUND AS ON JULY 31, 2024</t>
  </si>
  <si>
    <t>(An Open-ended Equity Scheme replicating Nifty Midcap150 Momentum 50 Index)</t>
  </si>
  <si>
    <t>Edelweiss NIFTY Midcap 150 Momentum 50 Index Fund</t>
  </si>
  <si>
    <t>PORTFOLIO STATEMENT OF EDELWEISS MULTI ASSET ALLOCATION FUND AS ON JULY 31, 2024</t>
  </si>
  <si>
    <t>(An open-ended scheme investing in Equity, Debt, Commodities and in units of REITs &amp; InvITs)</t>
  </si>
  <si>
    <t>(b) Exchange Traded Commodity Derivatives</t>
  </si>
  <si>
    <t>GOLD-05Aug2024-MCX</t>
  </si>
  <si>
    <t>GOLD-04Oct2024-MCX</t>
  </si>
  <si>
    <t>SILVER-05Sep2024-MCX</t>
  </si>
  <si>
    <t>SILVER-05Dec2024-MCX</t>
  </si>
  <si>
    <t>SILVERMINI-30Aug2024-MCX1</t>
  </si>
  <si>
    <t>SILVERMINI-29Nov2024-MCX1</t>
  </si>
  <si>
    <t>8.3333%HDB FIN SR 213 A1 NCD 06-08-27**</t>
  </si>
  <si>
    <t>INE756I07FA8</t>
  </si>
  <si>
    <t>7.75% TATA CAP HSG FIN SR A 18-05-2027**</t>
  </si>
  <si>
    <t>INE033L07HQ8</t>
  </si>
  <si>
    <t>6.80% AXIS FIN LTD NCD R 18-11-26**</t>
  </si>
  <si>
    <t>INE891K07721</t>
  </si>
  <si>
    <t>8.0359% KOTAK MAH INVEST NCD R 06-10-26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</si>
  <si>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</si>
  <si>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</si>
  <si>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</si>
  <si>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</si>
  <si>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</si>
  <si>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7.90% BAJAJ FIN LTD NCD RED 17-11-2025**</t>
  </si>
  <si>
    <t>INE296A07SF4</t>
  </si>
  <si>
    <t>6.35% HDB FIN A1 FX 169 RED 11-09-26**</t>
  </si>
  <si>
    <t>INE756I07DX5</t>
  </si>
  <si>
    <t>Others</t>
  </si>
  <si>
    <t>a) Silver</t>
  </si>
  <si>
    <t>Silver</t>
  </si>
  <si>
    <t>INE854780000</t>
  </si>
  <si>
    <t>Edelweiss Multi Asset Allocation Fund</t>
  </si>
  <si>
    <t>PORTFOLIO STATEMENT OF EDELWEISS MULTI CAP FUND AS ON JULY 31, 2024</t>
  </si>
  <si>
    <t>(An open-ended equity scheme investing across large cap, mid cap, small cap stocks)</t>
  </si>
  <si>
    <t>Chalet Hotels Ltd.</t>
  </si>
  <si>
    <t>INE427F01016</t>
  </si>
  <si>
    <t>Birla Corporation Ltd.</t>
  </si>
  <si>
    <t>INE340A01012</t>
  </si>
  <si>
    <t>Edelweiss Multi Cap Fund</t>
  </si>
  <si>
    <t>Nifty 500 MultiCap 50:25:25 TRI</t>
  </si>
  <si>
    <t>PORTFOLIO STATEMENT OF EDELWEISS RECENTLY LISTED IPO FUND AS ON JULY 31, 2024</t>
  </si>
  <si>
    <t>(An open ended equity scheme following investment theme of investing in recently listed 100 companies or upcoming Initial Public Offer (IPOs).)</t>
  </si>
  <si>
    <t>KFIN Technologies Pvt Ltd.</t>
  </si>
  <si>
    <t>INE138Y01010</t>
  </si>
  <si>
    <t>Happy Forgings Ltd.</t>
  </si>
  <si>
    <t>INE330T01021</t>
  </si>
  <si>
    <t>Cyient DLM Ltd.</t>
  </si>
  <si>
    <t>INE055S01018</t>
  </si>
  <si>
    <t>INOX India Limited</t>
  </si>
  <si>
    <t>INE616N01034</t>
  </si>
  <si>
    <t>Azad Engineering Ltd.</t>
  </si>
  <si>
    <t>INE02IJ01035</t>
  </si>
  <si>
    <t>Jupiter Life Line Hospitals Ltd.</t>
  </si>
  <si>
    <t>INE682M01012</t>
  </si>
  <si>
    <t>Doms Industries Ltd.</t>
  </si>
  <si>
    <t>INE321T01012</t>
  </si>
  <si>
    <t>Household Products</t>
  </si>
  <si>
    <t>Samhi Hotels Ltd.</t>
  </si>
  <si>
    <t>INE08U801020</t>
  </si>
  <si>
    <t>SBFC Finance Ltd.</t>
  </si>
  <si>
    <t>INE423Y01016</t>
  </si>
  <si>
    <t>Five Star Business Finance Ltd.</t>
  </si>
  <si>
    <t>INE128S01021</t>
  </si>
  <si>
    <t>Ask Automotive Ltd.</t>
  </si>
  <si>
    <t>INE491J01022</t>
  </si>
  <si>
    <t>Latent View Analytics Ltd.</t>
  </si>
  <si>
    <t>INE0I7C01011</t>
  </si>
  <si>
    <t>Innova Captab Ltd.</t>
  </si>
  <si>
    <t>INE0DUT01020</t>
  </si>
  <si>
    <t>Landmark Cars Ltd.</t>
  </si>
  <si>
    <t>INE559R01029</t>
  </si>
  <si>
    <t>Blue Jet Healthcare Ltd.</t>
  </si>
  <si>
    <t>INE0KBH01020</t>
  </si>
  <si>
    <t>Apeejay Surrendra Park Hotels Ltd.</t>
  </si>
  <si>
    <t>INE988S01028</t>
  </si>
  <si>
    <t>Cello World Ltd.</t>
  </si>
  <si>
    <t>INE0LMW01024</t>
  </si>
  <si>
    <t>Utkarsh Small Finance Bank Ltd.</t>
  </si>
  <si>
    <t>INE735W01017</t>
  </si>
  <si>
    <t>Updater Services Ltd.</t>
  </si>
  <si>
    <t>INE851I01011</t>
  </si>
  <si>
    <t>Yatra Online Ltd.</t>
  </si>
  <si>
    <t>INE0JR601024</t>
  </si>
  <si>
    <t>Fedbank Financial Services Ltd.</t>
  </si>
  <si>
    <t>INE007N01010</t>
  </si>
  <si>
    <t>Go Digit General Insurance Ltd.</t>
  </si>
  <si>
    <t>INE03JT01014</t>
  </si>
  <si>
    <t>Emcure Pharmaceuticals Ltd.</t>
  </si>
  <si>
    <t>INE168P01015</t>
  </si>
  <si>
    <t>Divgi Torqtransfer Systems Ltd.</t>
  </si>
  <si>
    <t>INE753U01022</t>
  </si>
  <si>
    <t>JNK India Ltd.</t>
  </si>
  <si>
    <t>INE0OAF01028</t>
  </si>
  <si>
    <t>Rainbow Children's Medicare Ltd.</t>
  </si>
  <si>
    <t>INE961O01016</t>
  </si>
  <si>
    <t>Juniper Hotels Ltd.</t>
  </si>
  <si>
    <t>INE696F01016</t>
  </si>
  <si>
    <t>Medi Assist Healthcare Services Ltd.</t>
  </si>
  <si>
    <t>INE456Z01021</t>
  </si>
  <si>
    <t>Data Patterns (India) Ltd.</t>
  </si>
  <si>
    <t>INE0IX101010</t>
  </si>
  <si>
    <t>Aadhar Housing Finance Ltd.</t>
  </si>
  <si>
    <t>INE883F01010</t>
  </si>
  <si>
    <t>Bansal Wire Industries Ltd.</t>
  </si>
  <si>
    <t>INE0B9K01025</t>
  </si>
  <si>
    <t>Gopal Snacks Ltd.</t>
  </si>
  <si>
    <t>INE0L9R01028</t>
  </si>
  <si>
    <t>Sai Silk (Kalamandir) Ltd.</t>
  </si>
  <si>
    <t>INE438K01021</t>
  </si>
  <si>
    <t>Flair Writing Industries Ltd.</t>
  </si>
  <si>
    <t>INE00Y201027</t>
  </si>
  <si>
    <t>Uniparts India Ltd.</t>
  </si>
  <si>
    <t>INE244O01017</t>
  </si>
  <si>
    <t>Stanley Lifestyles Ltd.</t>
  </si>
  <si>
    <t>INE01A001028</t>
  </si>
  <si>
    <t>Edelweiss Recently Listed IPO Fund</t>
  </si>
  <si>
    <t>PORTFOLIO STATEMENT OF EDELWEISS NIFTY NEXT 50 INDEX FUND AS ON JULY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</si>
  <si>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</si>
  <si>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</si>
  <si>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</si>
  <si>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JULY 31, 2024</t>
  </si>
  <si>
    <t>(An open ended hybrid scheme investing predominantly in equity and equity related instruments)</t>
  </si>
  <si>
    <t>Housing &amp; Urban Development Corp Ltd.</t>
  </si>
  <si>
    <t>INE031A01017</t>
  </si>
  <si>
    <t>Senco Gold Ltd.</t>
  </si>
  <si>
    <t>INE602W01019</t>
  </si>
  <si>
    <t>EDELWEISS-NIFTY 50-INDEX FUND</t>
  </si>
  <si>
    <t>INF754K01NB3</t>
  </si>
  <si>
    <t>Direct Plan IDCW</t>
  </si>
  <si>
    <t>Edelweiss Aggressive Hybrid Fund</t>
  </si>
  <si>
    <t>PORTFOLIO STATEMENT OF EDELWEISS NIFTY SMALLCAP 250 INDEX FUND AS ON JULY 31, 2024</t>
  </si>
  <si>
    <t>(An Open-ended Equity Scheme replicating Nifty Smallcap 250 Index)</t>
  </si>
  <si>
    <t>Computer Age Management Services Ltd.</t>
  </si>
  <si>
    <t>INE596I01012</t>
  </si>
  <si>
    <t>Amara Raja Energy &amp; Mobility Ltd.</t>
  </si>
  <si>
    <t>INE885A01032</t>
  </si>
  <si>
    <t>Cochin Shipyard Ltd.</t>
  </si>
  <si>
    <t>INE704P01025</t>
  </si>
  <si>
    <t>NCC Ltd.</t>
  </si>
  <si>
    <t>INE868B01028</t>
  </si>
  <si>
    <t>Apar Industries Ltd.</t>
  </si>
  <si>
    <t>INE372A01015</t>
  </si>
  <si>
    <t>Elgi Equipments Ltd.</t>
  </si>
  <si>
    <t>INE285A01027</t>
  </si>
  <si>
    <t>Cyient Ltd.</t>
  </si>
  <si>
    <t>INE136B01020</t>
  </si>
  <si>
    <t>360 One Wam Ltd.</t>
  </si>
  <si>
    <t>INE466L01038</t>
  </si>
  <si>
    <t>Sonata Software Ltd.</t>
  </si>
  <si>
    <t>INE269A01021</t>
  </si>
  <si>
    <t>The Great Eastern Shipping Company Ltd.</t>
  </si>
  <si>
    <t>INE017A01032</t>
  </si>
  <si>
    <t>Kalpataru Projects International Ltd.</t>
  </si>
  <si>
    <t>INE220B01022</t>
  </si>
  <si>
    <t>Castrol India Ltd.</t>
  </si>
  <si>
    <t>INE172A01027</t>
  </si>
  <si>
    <t>Redington Ltd.</t>
  </si>
  <si>
    <t>INE891D01026</t>
  </si>
  <si>
    <t>Angel One Ltd.</t>
  </si>
  <si>
    <t>INE732I01013</t>
  </si>
  <si>
    <t>National Buildings Construction Corporation Ltd.</t>
  </si>
  <si>
    <t>INE095N01031</t>
  </si>
  <si>
    <t>Natco Pharma Ltd.</t>
  </si>
  <si>
    <t>INE987B01026</t>
  </si>
  <si>
    <t>Century Textiles &amp; Industries Ltd.</t>
  </si>
  <si>
    <t>INE055A01016</t>
  </si>
  <si>
    <t>Paper, Forest &amp; Jute Products</t>
  </si>
  <si>
    <t>HFCL Ltd.</t>
  </si>
  <si>
    <t>INE548A01028</t>
  </si>
  <si>
    <t>Finolex Cables Ltd.</t>
  </si>
  <si>
    <t>INE235A01022</t>
  </si>
  <si>
    <t>Nippon Life India Asset Management Ltd.</t>
  </si>
  <si>
    <t>INE298J01013</t>
  </si>
  <si>
    <t>CESC Ltd.</t>
  </si>
  <si>
    <t>INE486A01021</t>
  </si>
  <si>
    <t>Piramal Pharma Ltd.</t>
  </si>
  <si>
    <t>INE0DK501011</t>
  </si>
  <si>
    <t>PVR Inox Ltd.</t>
  </si>
  <si>
    <t>INE191H01014</t>
  </si>
  <si>
    <t>Inox Wind Ltd.</t>
  </si>
  <si>
    <t>INE066P01011</t>
  </si>
  <si>
    <t>Aegis Logistics Ltd.</t>
  </si>
  <si>
    <t>INE208C01025</t>
  </si>
  <si>
    <t>Swan Energy Ltd.</t>
  </si>
  <si>
    <t>INE665A01038</t>
  </si>
  <si>
    <t>Himadri Speciality Chemical Ltd.</t>
  </si>
  <si>
    <t>INE019C01026</t>
  </si>
  <si>
    <t>IIFL Finance Ltd.</t>
  </si>
  <si>
    <t>INE530B01024</t>
  </si>
  <si>
    <t>Gujarat State Petronet Ltd.</t>
  </si>
  <si>
    <t>INE246F01010</t>
  </si>
  <si>
    <t>IRB Infrastructure Developers Ltd.</t>
  </si>
  <si>
    <t>INE821I01022</t>
  </si>
  <si>
    <t>Aavas Financiers Ltd.</t>
  </si>
  <si>
    <t>INE216P01012</t>
  </si>
  <si>
    <t>Motilal Oswal Financial Services Ltd.</t>
  </si>
  <si>
    <t>INE338I01027</t>
  </si>
  <si>
    <t>NLC India Ltd.</t>
  </si>
  <si>
    <t>INE589A01014</t>
  </si>
  <si>
    <t>Finolex Industries Ltd.</t>
  </si>
  <si>
    <t>INE183A01024</t>
  </si>
  <si>
    <t>BEML Ltd.</t>
  </si>
  <si>
    <t>INE258A01016</t>
  </si>
  <si>
    <t>Ramkrishna Forgings Ltd.</t>
  </si>
  <si>
    <t>INE399G01023</t>
  </si>
  <si>
    <t>Intellect Design Arena Ltd.</t>
  </si>
  <si>
    <t>INE306R01017</t>
  </si>
  <si>
    <t>Firstsource Solutions Ltd.</t>
  </si>
  <si>
    <t>INE684F01012</t>
  </si>
  <si>
    <t>Narayana Hrudayalaya ltd.</t>
  </si>
  <si>
    <t>INE410P01011</t>
  </si>
  <si>
    <t>Poly Medicure Ltd.</t>
  </si>
  <si>
    <t>INE205C01021</t>
  </si>
  <si>
    <t>Healthcare Equipment &amp; Supplies</t>
  </si>
  <si>
    <t>V-Guard Industries Ltd.</t>
  </si>
  <si>
    <t>INE951I01027</t>
  </si>
  <si>
    <t>Welspun Corp Ltd.</t>
  </si>
  <si>
    <t>INE191B01025</t>
  </si>
  <si>
    <t>Tata Investment Corporation Ltd.</t>
  </si>
  <si>
    <t>INE672A01018</t>
  </si>
  <si>
    <t>EID Parry India Ltd.</t>
  </si>
  <si>
    <t>INE126A01031</t>
  </si>
  <si>
    <t>Ujjivan Small Finance Bank Ltd.</t>
  </si>
  <si>
    <t>INE551W01018</t>
  </si>
  <si>
    <t>PNB Housing Finance Ltd.</t>
  </si>
  <si>
    <t>INE572E01012</t>
  </si>
  <si>
    <t>Affle (India) Ltd.</t>
  </si>
  <si>
    <t>INE00WC01027</t>
  </si>
  <si>
    <t>Sammaan Capital Ltd.</t>
  </si>
  <si>
    <t>INE148I01020</t>
  </si>
  <si>
    <t>Sterling &amp; Wilson Renewable Energy Ltd.</t>
  </si>
  <si>
    <t>INE00M201021</t>
  </si>
  <si>
    <t>Jindal Saw Ltd.</t>
  </si>
  <si>
    <t>INE324A01024</t>
  </si>
  <si>
    <t>Lemon Tree Hotels Ltd.</t>
  </si>
  <si>
    <t>INE970X01018</t>
  </si>
  <si>
    <t>CIE Automotive India Ltd.</t>
  </si>
  <si>
    <t>INE536H01010</t>
  </si>
  <si>
    <t>Asahi India Glass Ltd.</t>
  </si>
  <si>
    <t>INE439A01020</t>
  </si>
  <si>
    <t>Engineers India Ltd.</t>
  </si>
  <si>
    <t>INE510A01028</t>
  </si>
  <si>
    <t>Sapphire Foods India Ltd.</t>
  </si>
  <si>
    <t>INE806T01012</t>
  </si>
  <si>
    <t>Jyothy Labs Ltd.</t>
  </si>
  <si>
    <t>INE668F01031</t>
  </si>
  <si>
    <t>Tanla Platforms Ltd.</t>
  </si>
  <si>
    <t>INE483C01032</t>
  </si>
  <si>
    <t>HBL Power Systems Ltd.</t>
  </si>
  <si>
    <t>INE292B01021</t>
  </si>
  <si>
    <t>Olectra Greentech Ltd.</t>
  </si>
  <si>
    <t>INE260D01016</t>
  </si>
  <si>
    <t>NMDC Steel Ltd.</t>
  </si>
  <si>
    <t>INE0NNS01018</t>
  </si>
  <si>
    <t>Anand Rathi Wealth Ltd.</t>
  </si>
  <si>
    <t>INE463V01026</t>
  </si>
  <si>
    <t>Raymond Ltd.</t>
  </si>
  <si>
    <t>INE301A01014</t>
  </si>
  <si>
    <t>Sobha Ltd.</t>
  </si>
  <si>
    <t>INE671H01015</t>
  </si>
  <si>
    <t>Gillette India Ltd.</t>
  </si>
  <si>
    <t>INE322A01010</t>
  </si>
  <si>
    <t>Usha Martin Ltd.</t>
  </si>
  <si>
    <t>INE228A01035</t>
  </si>
  <si>
    <t>Gujarat Pipavav Port Ltd.</t>
  </si>
  <si>
    <t>INE517F01014</t>
  </si>
  <si>
    <t>Deepak Fertilizers &amp; Petrochem Corp Ltd.</t>
  </si>
  <si>
    <t>INE501A01019</t>
  </si>
  <si>
    <t>Sanofi India Ltd.</t>
  </si>
  <si>
    <t>INE058A01010</t>
  </si>
  <si>
    <t>Godawari Power And Ispat Ltd.</t>
  </si>
  <si>
    <t>INE177H01021</t>
  </si>
  <si>
    <t>Happiest Minds Technologies Ltd.</t>
  </si>
  <si>
    <t>INE419U01012</t>
  </si>
  <si>
    <t>Jubilant Pharmova Ltd.</t>
  </si>
  <si>
    <t>INE700A01033</t>
  </si>
  <si>
    <t>Godfrey Phillips India Ltd.</t>
  </si>
  <si>
    <t>INE260B01028</t>
  </si>
  <si>
    <t>Cigarettes &amp; Tobacco Products</t>
  </si>
  <si>
    <t>CEAT Ltd.</t>
  </si>
  <si>
    <t>INE482A01020</t>
  </si>
  <si>
    <t>PCBL Ltd.</t>
  </si>
  <si>
    <t>INE602A01031</t>
  </si>
  <si>
    <t>Nuvama Wealth Management Ltd.</t>
  </si>
  <si>
    <t>INE531F01015</t>
  </si>
  <si>
    <t>Vardhman Textiles Ltd.</t>
  </si>
  <si>
    <t>INE825A01020</t>
  </si>
  <si>
    <t>Elecon Engineering Company Ltd.</t>
  </si>
  <si>
    <t>INE205B01031</t>
  </si>
  <si>
    <t>Gujarat State Fertilizers &amp; Chem Ltd.</t>
  </si>
  <si>
    <t>INE026A01025</t>
  </si>
  <si>
    <t>Signatureglobal (India) Ltd.</t>
  </si>
  <si>
    <t>INE903U01023</t>
  </si>
  <si>
    <t>Eris Lifesciences Ltd.</t>
  </si>
  <si>
    <t>INE406M01024</t>
  </si>
  <si>
    <t>Tamilnad Mercantile Bank Ltd.</t>
  </si>
  <si>
    <t>INE668A01016</t>
  </si>
  <si>
    <t>Eclerx Services Ltd.</t>
  </si>
  <si>
    <t>INE738I01010</t>
  </si>
  <si>
    <t>Capri Global Capital Ltd.</t>
  </si>
  <si>
    <t>INE180C01042</t>
  </si>
  <si>
    <t>Shyam Metalics And Energy Ltd.</t>
  </si>
  <si>
    <t>INE810G01011</t>
  </si>
  <si>
    <t>Jai Balaji Industries Ltd.</t>
  </si>
  <si>
    <t>INE091G01018</t>
  </si>
  <si>
    <t>DCM Shriram Ltd.</t>
  </si>
  <si>
    <t>INE499A01024</t>
  </si>
  <si>
    <t>Indian Overseas Bank</t>
  </si>
  <si>
    <t>INE565A01014</t>
  </si>
  <si>
    <t>Aptus Value Housing Finance India Ltd.</t>
  </si>
  <si>
    <t>INE852O01025</t>
  </si>
  <si>
    <t>KSB Ltd.</t>
  </si>
  <si>
    <t>INE999A01023</t>
  </si>
  <si>
    <t>Welspun Living Ltd.</t>
  </si>
  <si>
    <t>INE192B01031</t>
  </si>
  <si>
    <t>Tata Teleservices (Maharashtra) Ltd.</t>
  </si>
  <si>
    <t>INE517B01013</t>
  </si>
  <si>
    <t>Blue Dart Express Ltd.</t>
  </si>
  <si>
    <t>INE233B01017</t>
  </si>
  <si>
    <t>The Jammu &amp; Kashmir Bank Ltd.</t>
  </si>
  <si>
    <t>INE168A01041</t>
  </si>
  <si>
    <t>Trident Ltd.</t>
  </si>
  <si>
    <t>INE064C01022</t>
  </si>
  <si>
    <t>RITES LTD.</t>
  </si>
  <si>
    <t>INE320J01015</t>
  </si>
  <si>
    <t>Chennai Petroleum Corporation Ltd.</t>
  </si>
  <si>
    <t>INE178A01016</t>
  </si>
  <si>
    <t>Honasa Consumer Ltd.</t>
  </si>
  <si>
    <t>INE0J5401028</t>
  </si>
  <si>
    <t>Schneider Electric Infrastructure Ltd.</t>
  </si>
  <si>
    <t>INE839M01018</t>
  </si>
  <si>
    <t>Quess Corp Ltd.</t>
  </si>
  <si>
    <t>INE615P01015</t>
  </si>
  <si>
    <t>Mahindra Lifespace Developers Ltd.</t>
  </si>
  <si>
    <t>INE813A01018</t>
  </si>
  <si>
    <t>Astrazeneca Pharma India Ltd.</t>
  </si>
  <si>
    <t>INE203A01020</t>
  </si>
  <si>
    <t>RailTel Corporation of India Ltd.</t>
  </si>
  <si>
    <t>INE0DD101019</t>
  </si>
  <si>
    <t>Route Mobile Ltd.</t>
  </si>
  <si>
    <t>INE450U01017</t>
  </si>
  <si>
    <t>Mastek Ltd.</t>
  </si>
  <si>
    <t>INE759A01021</t>
  </si>
  <si>
    <t>Fine Organic Industries Ltd.</t>
  </si>
  <si>
    <t>INE686Y01026</t>
  </si>
  <si>
    <t>UTI Asset Management Company Ltd.</t>
  </si>
  <si>
    <t>INE094J01016</t>
  </si>
  <si>
    <t>JM Financial Ltd.</t>
  </si>
  <si>
    <t>INE780C01023</t>
  </si>
  <si>
    <t>Archean Chemical Industries Ltd.</t>
  </si>
  <si>
    <t>INE128X01021</t>
  </si>
  <si>
    <t>Rajesh Exports Ltd.</t>
  </si>
  <si>
    <t>INE343B01030</t>
  </si>
  <si>
    <t>Saregama India Ltd.</t>
  </si>
  <si>
    <t>INE979A01025</t>
  </si>
  <si>
    <t>BLS International Services Ltd.</t>
  </si>
  <si>
    <t>INE153T01027</t>
  </si>
  <si>
    <t>Jbm Auto Ltd.</t>
  </si>
  <si>
    <t>INE927D01044</t>
  </si>
  <si>
    <t>Safari Industries India Ltd.</t>
  </si>
  <si>
    <t>INE429E01023</t>
  </si>
  <si>
    <t>Shree Renuka Sugars Ltd.</t>
  </si>
  <si>
    <t>INE087H01022</t>
  </si>
  <si>
    <t>Bombay Burmah Trading Corporation Ltd.</t>
  </si>
  <si>
    <t>INE050A01025</t>
  </si>
  <si>
    <t>Chemplast Sanmar Ltd.</t>
  </si>
  <si>
    <t>INE488A01050</t>
  </si>
  <si>
    <t>Central Bank of India</t>
  </si>
  <si>
    <t>INE483A01010</t>
  </si>
  <si>
    <t>Restaurant Brands Asia Ltd.</t>
  </si>
  <si>
    <t>INE07T201019</t>
  </si>
  <si>
    <t>JK Paper Ltd.</t>
  </si>
  <si>
    <t>INE789E01012</t>
  </si>
  <si>
    <t>HEG Ltd.</t>
  </si>
  <si>
    <t>INE545A01016</t>
  </si>
  <si>
    <t>Sterlite Technologies Ltd.</t>
  </si>
  <si>
    <t>INE089C01029</t>
  </si>
  <si>
    <t>Vijaya Diagnostic Centre Ltd.</t>
  </si>
  <si>
    <t>INE043W01024</t>
  </si>
  <si>
    <t>MTAR Technologies Ltd.</t>
  </si>
  <si>
    <t>INE864I01014</t>
  </si>
  <si>
    <t>Clean Science and Technology Ltd.</t>
  </si>
  <si>
    <t>INE227W01023</t>
  </si>
  <si>
    <t>Triveni Engineering &amp; Industries Ltd.</t>
  </si>
  <si>
    <t>INE256C01024</t>
  </si>
  <si>
    <t>Nuvoco Vistas Corporation Ltd.</t>
  </si>
  <si>
    <t>INE118D01016</t>
  </si>
  <si>
    <t>Graphite India Ltd.</t>
  </si>
  <si>
    <t>INE371A01025</t>
  </si>
  <si>
    <t>UCO Bank</t>
  </si>
  <si>
    <t>INE691A01018</t>
  </si>
  <si>
    <t>Alok Industries Ltd.</t>
  </si>
  <si>
    <t>INE270A01029</t>
  </si>
  <si>
    <t>Gujarat Mineral Development Corporation Ltd.</t>
  </si>
  <si>
    <t>INE131A01031</t>
  </si>
  <si>
    <t>Sunteck Realty Ltd.</t>
  </si>
  <si>
    <t>INE805D01034</t>
  </si>
  <si>
    <t>Medplus Health Services Ltd.</t>
  </si>
  <si>
    <t>INE804L01022</t>
  </si>
  <si>
    <t>TV18 Broadcast Ltd.</t>
  </si>
  <si>
    <t>INE886H01027</t>
  </si>
  <si>
    <t>C.E. Info Systems Ltd.</t>
  </si>
  <si>
    <t>INE0BV301023</t>
  </si>
  <si>
    <t>Caplin Point Laboratories Ltd.</t>
  </si>
  <si>
    <t>INE475E01026</t>
  </si>
  <si>
    <t>VIP Industries Ltd.</t>
  </si>
  <si>
    <t>INE054A01027</t>
  </si>
  <si>
    <t>Mahindra Holidays &amp; Resorts India Ltd.</t>
  </si>
  <si>
    <t>INE998I01010</t>
  </si>
  <si>
    <t>Rashtriya Chemicals and Fertilizers Ltd.</t>
  </si>
  <si>
    <t>INE027A01015</t>
  </si>
  <si>
    <t>ITI Ltd.</t>
  </si>
  <si>
    <t>INE248A01017</t>
  </si>
  <si>
    <t>EPL Ltd.</t>
  </si>
  <si>
    <t>INE255A01020</t>
  </si>
  <si>
    <t>Alkyl Amines Chemicals Ltd.</t>
  </si>
  <si>
    <t>INE150B01039</t>
  </si>
  <si>
    <t>Syrma Sgs Technology Ltd.</t>
  </si>
  <si>
    <t>INE0DYJ01015</t>
  </si>
  <si>
    <t>Prince Pipes And Fittings Ltd.</t>
  </si>
  <si>
    <t>INE689W01016</t>
  </si>
  <si>
    <t>Just Dial Ltd.</t>
  </si>
  <si>
    <t>INE599M01018</t>
  </si>
  <si>
    <t>RattanIndia Enterprises Ltd.</t>
  </si>
  <si>
    <t>INE834M01019</t>
  </si>
  <si>
    <t>Glenmark Life Sciences Ltd.</t>
  </si>
  <si>
    <t>INE03Q201024</t>
  </si>
  <si>
    <t>Maharashtra Seamless Ltd.</t>
  </si>
  <si>
    <t>INE271B01025</t>
  </si>
  <si>
    <t>Avanti Feeds Ltd.</t>
  </si>
  <si>
    <t>INE871C01038</t>
  </si>
  <si>
    <t>Balaji Amines Ltd.</t>
  </si>
  <si>
    <t>INE050E01027</t>
  </si>
  <si>
    <t>TVS Supply Chain Solutions Ltd.</t>
  </si>
  <si>
    <t>INE395N01027</t>
  </si>
  <si>
    <t>BOROSIL RENEWABLES LTD.</t>
  </si>
  <si>
    <t>INE666D01022</t>
  </si>
  <si>
    <t>Campus Activewear Ltd.</t>
  </si>
  <si>
    <t>INE278Y01022</t>
  </si>
  <si>
    <t>FDC Ltd.</t>
  </si>
  <si>
    <t>INE258B01022</t>
  </si>
  <si>
    <t>Network18 Media &amp; Investments Ltd.</t>
  </si>
  <si>
    <t>INE870H01013</t>
  </si>
  <si>
    <t>Varroc Engineering Ltd.</t>
  </si>
  <si>
    <t>INE665L01035</t>
  </si>
  <si>
    <t>Easy Trip Planners Ltd.</t>
  </si>
  <si>
    <t>INE07O001026</t>
  </si>
  <si>
    <t>Sun Pharma Advanced Research Co. Ltd.</t>
  </si>
  <si>
    <t>INE232I01014</t>
  </si>
  <si>
    <t>KRBL Ltd.</t>
  </si>
  <si>
    <t>INE001B01026</t>
  </si>
  <si>
    <t>Laxmi Organic Industries Ltd.</t>
  </si>
  <si>
    <t>INE576O01020</t>
  </si>
  <si>
    <t>Aether Industries Ltd.</t>
  </si>
  <si>
    <t>INE0BWX01014</t>
  </si>
  <si>
    <t>Prism Johnson Ltd.</t>
  </si>
  <si>
    <t>INE010A01011</t>
  </si>
  <si>
    <t>Gujarat Ambuja Exports Ltd.</t>
  </si>
  <si>
    <t>INE036B01030</t>
  </si>
  <si>
    <t>Allcargo Logistics Ltd.</t>
  </si>
  <si>
    <t>INE418H01029</t>
  </si>
  <si>
    <t>Vaibhav Global Ltd.</t>
  </si>
  <si>
    <t>INE884A01027</t>
  </si>
  <si>
    <t>Anupam Rasayan India Limited</t>
  </si>
  <si>
    <t>INE930P01018</t>
  </si>
  <si>
    <t>MMTC Ltd.</t>
  </si>
  <si>
    <t>INE123F01029</t>
  </si>
  <si>
    <t>Indigo Paints Ltd.</t>
  </si>
  <si>
    <t>INE09VQ01012</t>
  </si>
  <si>
    <t>Raymond Lifestyle Ltd.</t>
  </si>
  <si>
    <t>INE02ID01020</t>
  </si>
  <si>
    <t>Sanofi Consumer Healthcare India Ltd.</t>
  </si>
  <si>
    <t>INE0UOS01011</t>
  </si>
  <si>
    <t>Edelweiss NIFTY Smallcap 250 Index Fund</t>
  </si>
  <si>
    <t>PORTFOLIO STATEMENT OF EDELWEISS MID CAP FUND AS ON JULY 31, 2024</t>
  </si>
  <si>
    <t>(An open ended equity scheme predominantly investing in mid cap stocks)</t>
  </si>
  <si>
    <t>Edelweiss Mid Cap Fund</t>
  </si>
  <si>
    <t>PORTFOLIO STATEMENT OF EDELWEISS TECHNOLOGY FUND AS ON JULY 31, 2024</t>
  </si>
  <si>
    <t>(An open-ended equity scheme investing in technology &amp; technology-related companies)</t>
  </si>
  <si>
    <t xml:space="preserve">(c) Listed / Awaiting listing on International Stock Exchanges 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</si>
  <si>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</si>
  <si>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</si>
  <si>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</si>
  <si>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</si>
  <si>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</si>
  <si>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</si>
  <si>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</si>
  <si>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</si>
  <si>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</si>
  <si>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</si>
  <si>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ADOBE INC</t>
  </si>
  <si>
    <t>US00724F1012</t>
  </si>
  <si>
    <t>SALESFORCE INC</t>
  </si>
  <si>
    <t>US79466L3024</t>
  </si>
  <si>
    <t>ADVANCED MICRO DEVICES INC</t>
  </si>
  <si>
    <t>US0079031078</t>
  </si>
  <si>
    <t>ORACLE CORPORATION</t>
  </si>
  <si>
    <t>US68389X1054</t>
  </si>
  <si>
    <t>ACCENTURE PLC</t>
  </si>
  <si>
    <t>IE00B4BNMY34</t>
  </si>
  <si>
    <t>QUALCOMM INC</t>
  </si>
  <si>
    <t>US7475251036</t>
  </si>
  <si>
    <t>TEXAS INSTRUMENTS INC</t>
  </si>
  <si>
    <t>US8825081040</t>
  </si>
  <si>
    <t>INTUIT INC</t>
  </si>
  <si>
    <t>US4612021034</t>
  </si>
  <si>
    <t>Computers - Software &amp; Consulting</t>
  </si>
  <si>
    <t>CISCO SYSTEMS INC</t>
  </si>
  <si>
    <t>US17275R1023</t>
  </si>
  <si>
    <t>SERVICENOW INC.</t>
  </si>
  <si>
    <t>US81762P1021</t>
  </si>
  <si>
    <t>IBM</t>
  </si>
  <si>
    <t>US4592001014</t>
  </si>
  <si>
    <t>APPLIED MATERIALS INC</t>
  </si>
  <si>
    <t>US0382221051</t>
  </si>
  <si>
    <t>INTEL CORP</t>
  </si>
  <si>
    <t>US4581401001</t>
  </si>
  <si>
    <t>MICRON TECHNOLOGY INC</t>
  </si>
  <si>
    <t>US5951121038</t>
  </si>
  <si>
    <t>LAM RESEARCH CORPORATION</t>
  </si>
  <si>
    <t>US5128071082</t>
  </si>
  <si>
    <t>ANALOG DEVICES INC</t>
  </si>
  <si>
    <t>US0326541051</t>
  </si>
  <si>
    <t>KLA CORP</t>
  </si>
  <si>
    <t>US4824801009</t>
  </si>
  <si>
    <t>PALO ALTO NETWORKS INC</t>
  </si>
  <si>
    <t>US6974351057</t>
  </si>
  <si>
    <t>SYNOPSYS INC</t>
  </si>
  <si>
    <t>US8716071076</t>
  </si>
  <si>
    <t>ARISTA NETWORKS INC.</t>
  </si>
  <si>
    <t>US0404131064</t>
  </si>
  <si>
    <t>AMPHENOL CORP</t>
  </si>
  <si>
    <t>US0320951017</t>
  </si>
  <si>
    <t>CADENCE DESIGN SYS INC</t>
  </si>
  <si>
    <t>US1273871087</t>
  </si>
  <si>
    <t>NXP SEMICONDUCTORS NV</t>
  </si>
  <si>
    <t>NL0009538784</t>
  </si>
  <si>
    <t>MOTOROLA SOLUTIONS INC</t>
  </si>
  <si>
    <t>US6200763075</t>
  </si>
  <si>
    <t>ROPER TECHNOLOGIES INC</t>
  </si>
  <si>
    <t>US7766961061</t>
  </si>
  <si>
    <t>AUTODESK INC</t>
  </si>
  <si>
    <t>US0527691069</t>
  </si>
  <si>
    <t>TE CONNECTIVITY LTD</t>
  </si>
  <si>
    <t>CH0102993182</t>
  </si>
  <si>
    <t>MICROCHIP TECHNOLOGY INC</t>
  </si>
  <si>
    <t>US5950171042</t>
  </si>
  <si>
    <t>MONOLITHIC POWER SYSTEM INC</t>
  </si>
  <si>
    <t>US6098391054</t>
  </si>
  <si>
    <t>COGNIZANT TECH SOLUTIONS</t>
  </si>
  <si>
    <t>US1924461023</t>
  </si>
  <si>
    <t>FAIR ISAAC CORP</t>
  </si>
  <si>
    <t>US3032501047</t>
  </si>
  <si>
    <t>GARTNER INC</t>
  </si>
  <si>
    <t>US3666511072</t>
  </si>
  <si>
    <t>FORTINET INC</t>
  </si>
  <si>
    <t>US34959E1091</t>
  </si>
  <si>
    <t>HP INC</t>
  </si>
  <si>
    <t>US40434L1052</t>
  </si>
  <si>
    <t>ON SEMICONDUCTOR CORPORATION</t>
  </si>
  <si>
    <t>US6821891057</t>
  </si>
  <si>
    <t>CORNING INC</t>
  </si>
  <si>
    <t>US2193501051</t>
  </si>
  <si>
    <t>CDW CORP/DE</t>
  </si>
  <si>
    <t>US12514G1085</t>
  </si>
  <si>
    <t>ANSYS INC</t>
  </si>
  <si>
    <t>US03662Q1058</t>
  </si>
  <si>
    <t>NETAPP INC</t>
  </si>
  <si>
    <t>US64110D1046</t>
  </si>
  <si>
    <t>KEYSIGHT TECHNOLOGIES INC</t>
  </si>
  <si>
    <t>US49338L1035</t>
  </si>
  <si>
    <t>HEWLETT PACKARD ENTERPRISE CO</t>
  </si>
  <si>
    <t>US42824C1099</t>
  </si>
  <si>
    <t>IT Enabled Services</t>
  </si>
  <si>
    <t>WESTERN DIGITAL CORP</t>
  </si>
  <si>
    <t>US9581021055</t>
  </si>
  <si>
    <t>SEAGATE TECHNOLOGY HOLDINGS PLC</t>
  </si>
  <si>
    <t>IE00BKVD2N49</t>
  </si>
  <si>
    <t>PTC INC</t>
  </si>
  <si>
    <t>US69370C1009</t>
  </si>
  <si>
    <t>TELEDYNE TECHNOLOGIES INC</t>
  </si>
  <si>
    <t>US8793601050</t>
  </si>
  <si>
    <t>VERISIGN INC</t>
  </si>
  <si>
    <t>US92343E1029</t>
  </si>
  <si>
    <t>Edelweiss Technology Fund</t>
  </si>
  <si>
    <t>PORTFOLIO STATEMENT OF EDELWEISS GOLD ETF FUND AS ON JULY 31,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</si>
  <si>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</si>
  <si>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</si>
  <si>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</si>
  <si>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</si>
  <si>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</si>
  <si>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JULY 31,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</si>
  <si>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</si>
  <si>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</si>
  <si>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</si>
  <si>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</si>
  <si>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</si>
  <si>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</si>
  <si>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 LIQUID FUND AS ON JULY 31, 2024</t>
  </si>
  <si>
    <t>(An open-ended liquid scheme)</t>
  </si>
  <si>
    <t>7% HPCL NCD RED 14-08-2024**</t>
  </si>
  <si>
    <t>INE094A08036</t>
  </si>
  <si>
    <t>182 DAYS TBILL RED 26-09-2024</t>
  </si>
  <si>
    <t>IN002023Y540</t>
  </si>
  <si>
    <t>91 DAYS TBILL RED 02-08-2024</t>
  </si>
  <si>
    <t>IN002024X060</t>
  </si>
  <si>
    <t>182 DAYS TBILL RED 08-08-2024</t>
  </si>
  <si>
    <t>IN002023Y466</t>
  </si>
  <si>
    <t>91 DAYS TBILL RED 18-10-2024</t>
  </si>
  <si>
    <t>IN002024X177</t>
  </si>
  <si>
    <t>182 DAYS TBILL RED 03-10-2024</t>
  </si>
  <si>
    <t>IN002024Y019</t>
  </si>
  <si>
    <t>182 DAYS TBILL RED 24-10-2024</t>
  </si>
  <si>
    <t>IN002024Y043</t>
  </si>
  <si>
    <t>CANARA BANK CD RED 25-10-2024#**</t>
  </si>
  <si>
    <t>INE476A16YU0</t>
  </si>
  <si>
    <t>PUNJAB NATIONAL BK CD R 23-09-24#**</t>
  </si>
  <si>
    <t>INE160A16PH5</t>
  </si>
  <si>
    <t>UNION BANK OF INDIA CD RED 25-09-2024#**</t>
  </si>
  <si>
    <t>INE692A16HQ5</t>
  </si>
  <si>
    <t>BANK OF BARODA CD RED 28-08-2024#**</t>
  </si>
  <si>
    <t>INE028A16FQ6</t>
  </si>
  <si>
    <t>HDFC BANK CD RED 04-09-2024#**</t>
  </si>
  <si>
    <t>INE040A16EY8</t>
  </si>
  <si>
    <t>CANARA BANK CD RED 18-09-2024#**</t>
  </si>
  <si>
    <t>INE476A16YN5</t>
  </si>
  <si>
    <t>PUNJAB NATIONAL BK CD 26-09-2024#**</t>
  </si>
  <si>
    <t>INE160A16PD4</t>
  </si>
  <si>
    <t>INDIAN BANK CD RED 01-10-2024#**</t>
  </si>
  <si>
    <t>INE562A16NE4</t>
  </si>
  <si>
    <t>PUNJAB NATIONAL BANK CD 01-10-24#**</t>
  </si>
  <si>
    <t>INE160A16PI3</t>
  </si>
  <si>
    <t>BANK OF BARODA CD RED 04-10-2024#**</t>
  </si>
  <si>
    <t>INE028A16FV6</t>
  </si>
  <si>
    <t>BANK OF BARODA CD RED21-10-2024#</t>
  </si>
  <si>
    <t>INE028A16FI3</t>
  </si>
  <si>
    <t>PUNJAB NATIONAL BANK CD RED 25-10-2024#**</t>
  </si>
  <si>
    <t>INE160A16PL7</t>
  </si>
  <si>
    <t>HDFC BANK CD RED 15-10-2024#**</t>
  </si>
  <si>
    <t>INE040A16EF7</t>
  </si>
  <si>
    <t>PUNJAB NATIONAL BK CD R 29-10-24#**</t>
  </si>
  <si>
    <t>INE160A16PM5</t>
  </si>
  <si>
    <t>IDFC FIRST BANK LTD. CD RED 10-10-2024#**</t>
  </si>
  <si>
    <t>INE092T16WX3</t>
  </si>
  <si>
    <t>BANK OF BARODA CD RED 28-10-2024#**</t>
  </si>
  <si>
    <t>INE028A16FX2</t>
  </si>
  <si>
    <t>KOTAK MAHINDRA BANK CD RED 27-09-2024#**</t>
  </si>
  <si>
    <t>INE237A168U0</t>
  </si>
  <si>
    <t>RELIANCE RETAIL VEN CP RED 30-08-2024**</t>
  </si>
  <si>
    <t>INE929O14BV0</t>
  </si>
  <si>
    <t>MOTILAL OSWAL FIN SER CP RED 02-09-2024**</t>
  </si>
  <si>
    <t>INE338I14HO8</t>
  </si>
  <si>
    <t>NATIONAL HSG BANK CP RED 26-09-2024**</t>
  </si>
  <si>
    <t>INE557F14FJ3</t>
  </si>
  <si>
    <t>ADITYA BIRLA HSG FIN CP RED 18-10-2024**</t>
  </si>
  <si>
    <t>INE831R14DX3</t>
  </si>
  <si>
    <t>LARSEN &amp; TOUBRO LTD CP RED 12-08-2024**</t>
  </si>
  <si>
    <t>INE018A14KV2</t>
  </si>
  <si>
    <t>RELIANCE RET VENT CP 16-08-24</t>
  </si>
  <si>
    <t>INE929O14BS6</t>
  </si>
  <si>
    <t>RELIANCE RETAIL VEN CP 23-08-2024</t>
  </si>
  <si>
    <t>INE929O14BT4</t>
  </si>
  <si>
    <t>BOBCARD LTD. CP RED 27-08-2024**</t>
  </si>
  <si>
    <t>INE027214613</t>
  </si>
  <si>
    <t>NABARD CP RED 02-09-2024**</t>
  </si>
  <si>
    <t>INE261F14LT9</t>
  </si>
  <si>
    <t>SIDBI CP RED 04-09-2024**</t>
  </si>
  <si>
    <t>INE556F14KJ5</t>
  </si>
  <si>
    <t>ICICI SECURITIES CP RED 03-09-2024**</t>
  </si>
  <si>
    <t>INE763G14TK4</t>
  </si>
  <si>
    <t>KOTAK SECURITIES LTD CP RED 04-09-2024**</t>
  </si>
  <si>
    <t>INE028E14OE1</t>
  </si>
  <si>
    <t>RELIANCE RETAIL VENTURES CP 23-09-2024**</t>
  </si>
  <si>
    <t>INE929O14CC8</t>
  </si>
  <si>
    <t>NABARD CP RED 26-09-2024**</t>
  </si>
  <si>
    <t>INE261F14MB5</t>
  </si>
  <si>
    <t>EXIM BANK CP RED 22-10-2024**</t>
  </si>
  <si>
    <t>INE514E14RX3</t>
  </si>
  <si>
    <t>KOTAK SECURITIES LTD CP RED 18-10-2024**</t>
  </si>
  <si>
    <t>INE028E14OM4</t>
  </si>
  <si>
    <t>BOBCARD LTD. CP RED 28-10-2024**</t>
  </si>
  <si>
    <t>INE027214654</t>
  </si>
  <si>
    <t>GODREJ INDUSTRIES LTD CP RED 30-08-2024**</t>
  </si>
  <si>
    <t>INE233A14N25</t>
  </si>
  <si>
    <t>ICICI SECURITIES CP RED 30-08-2024**</t>
  </si>
  <si>
    <t>INE763G14UQ9</t>
  </si>
  <si>
    <t>NABARD CP RED 11-09-2024**</t>
  </si>
  <si>
    <t>INE261F14LX1</t>
  </si>
  <si>
    <t>BAJAJ FINANCE LTD CP RED 10-09-2024**</t>
  </si>
  <si>
    <t>INE296A14YG6</t>
  </si>
  <si>
    <t>SHRIRAM FINANCE LTD. CP RED 10-09-2024**</t>
  </si>
  <si>
    <t>INE721A14DU8</t>
  </si>
  <si>
    <t>ICICI SECURITIES CP RED 21-08-2024**</t>
  </si>
  <si>
    <t>INE763G14UK2</t>
  </si>
  <si>
    <t>HERO HOUSING FIN CP RED 13-09-2024**</t>
  </si>
  <si>
    <t>INE800X14226</t>
  </si>
  <si>
    <t>BOBCARD LTD. CP RED 13-09-2024**</t>
  </si>
  <si>
    <t>INE027214647</t>
  </si>
  <si>
    <t>NABARD CP RED 23-09-2024**</t>
  </si>
  <si>
    <t>INE261F14MC3</t>
  </si>
  <si>
    <t>NETWORK18 MED&amp;INV CP RED 04-10-2024**</t>
  </si>
  <si>
    <t>INE870H14TC2</t>
  </si>
  <si>
    <t>BAJAJ FINANCE LTD CP RED 17-10-2024</t>
  </si>
  <si>
    <t>INE296A14YU7</t>
  </si>
  <si>
    <t>HDFC SECURITIES LTD. CP RED 23-10-2024**</t>
  </si>
  <si>
    <t>INE700G14KY6</t>
  </si>
  <si>
    <t>HDFC SECURITIES LTD. CP RED 21-08-2024**</t>
  </si>
  <si>
    <t>INE700G14KD0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</si>
  <si>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</si>
  <si>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</si>
  <si>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</si>
  <si>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</si>
  <si>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</si>
  <si>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</si>
  <si>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</si>
  <si>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</si>
  <si>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</si>
  <si>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</si>
  <si>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</si>
  <si>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</si>
  <si>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</si>
  <si>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</si>
  <si>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</si>
  <si>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</si>
  <si>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</si>
  <si>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JULY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</si>
  <si>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</si>
  <si>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</si>
  <si>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</si>
  <si>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</si>
  <si>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</si>
  <si>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</si>
  <si>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</si>
  <si>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</si>
  <si>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JULY 31,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</si>
  <si>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</si>
  <si>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</si>
  <si>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</si>
  <si>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</si>
  <si>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JULY 31, 2024</t>
  </si>
  <si>
    <t>(An Open-ended Equity Scheme replicating MSCI India Domestic &amp; World Healthcare 45 Index)</t>
  </si>
  <si>
    <t>Pfizer Ltd.</t>
  </si>
  <si>
    <t>INE182A01018</t>
  </si>
  <si>
    <t>Sanofi Consumer Healthcare India Ltd.#</t>
  </si>
  <si>
    <t>ELI LILLY &amp; CO</t>
  </si>
  <si>
    <t>US5324571083</t>
  </si>
  <si>
    <t>Pharmaceuticals</t>
  </si>
  <si>
    <t>NOVO-NORDISK A/S</t>
  </si>
  <si>
    <t>US6701002056</t>
  </si>
  <si>
    <t>JOHNSON &amp; JOHNSON</t>
  </si>
  <si>
    <t>US4781601046</t>
  </si>
  <si>
    <t>ABBVIE INC</t>
  </si>
  <si>
    <t>US00287Y1091</t>
  </si>
  <si>
    <t>Biotechnology</t>
  </si>
  <si>
    <t>MERCK &amp; CO.INC</t>
  </si>
  <si>
    <t>US58933Y1055</t>
  </si>
  <si>
    <t>THERMO FISHER SCIENTIFIC INC</t>
  </si>
  <si>
    <t>US8835561023</t>
  </si>
  <si>
    <t>Life Sciences Tools &amp; Services</t>
  </si>
  <si>
    <t>NOVARTIS AG</t>
  </si>
  <si>
    <t>US66987V1098</t>
  </si>
  <si>
    <t>DANAHER CORP</t>
  </si>
  <si>
    <t>US2358511028</t>
  </si>
  <si>
    <t>Health Care Equipment &amp; Supplies</t>
  </si>
  <si>
    <t>ABBOTT LABORATORIES</t>
  </si>
  <si>
    <t>US0028241000</t>
  </si>
  <si>
    <t>AMGEN INC</t>
  </si>
  <si>
    <t>US0311621009</t>
  </si>
  <si>
    <t>INTUITIVE SURGICAL INC</t>
  </si>
  <si>
    <t>US46120E6023</t>
  </si>
  <si>
    <t>VERTEX PHARMACEUTICALS INC</t>
  </si>
  <si>
    <t>US92532F1003</t>
  </si>
  <si>
    <t>STRYKER CORP</t>
  </si>
  <si>
    <t>US8636671013</t>
  </si>
  <si>
    <t>MEDTRONIC PLC</t>
  </si>
  <si>
    <t>IE00BTN1Y115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</si>
  <si>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</si>
  <si>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</si>
  <si>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</si>
  <si>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</si>
  <si>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</si>
  <si>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</si>
  <si>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</si>
  <si>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</si>
  <si>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</si>
  <si>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</si>
  <si>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</si>
  <si>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</si>
  <si>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</si>
  <si>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(d) Unlisted</t>
  </si>
  <si>
    <t>GRAIL INC#</t>
  </si>
  <si>
    <t>US3847471014</t>
  </si>
  <si>
    <t>10. Total value and percentage of Illiquiid Equity shares &amp; Equity related instruments</t>
  </si>
  <si>
    <t>Edelweiss MSCI India Domestic &amp; World Healthcare 45 Index Fund</t>
  </si>
  <si>
    <t>PORTFOLIO STATEMENT OF EDELWEISS  EUROPE DYNAMIC EQUITY OFF-SHORE FUND AS ON JULY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</si>
  <si>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</si>
  <si>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</si>
  <si>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</si>
  <si>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</si>
  <si>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JULY 31,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</si>
  <si>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</si>
  <si>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</si>
  <si>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</si>
  <si>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</si>
  <si>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JULY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</si>
  <si>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</si>
  <si>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</si>
  <si>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</si>
  <si>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</si>
  <si>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JULY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</si>
  <si>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</si>
  <si>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</si>
  <si>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</si>
  <si>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</si>
  <si>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JULY 31,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</si>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</sst>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0.0000"/>
    <numFmt numFmtId="170" formatCode="#,##0.000000"/>
    <numFmt numFmtId="171" formatCode="#,##0.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6" fillId="0" borderId="0"/>
  </cellStyleXfs>
  <cellXfs count="84">
    <xf numFmtId="0" fontId="0" fillId="0" borderId="0" xfId="0"/>
    <xf numFmtId="0" fontId="3" fillId="0" borderId="0" xfId="0" applyFont="1"/>
    <xf numFmtId="0" fontId="4" fillId="0" borderId="0" xfId="1"/>
    <xf numFmtId="4" fontId="0" fillId="0" borderId="8" xfId="2" applyNumberFormat="1" applyFont="1" applyBorder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/>
    <xf numFmtId="4" fontId="3" fillId="0" borderId="8" xfId="0" applyNumberFormat="1" applyFont="1" applyBorder="1"/>
    <xf numFmtId="10" fontId="3" fillId="0" borderId="8" xfId="0" applyNumberFormat="1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4" fontId="3" fillId="0" borderId="4" xfId="0" applyNumberFormat="1" applyFont="1" applyBorder="1"/>
    <xf numFmtId="10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8" fontId="3" fillId="0" borderId="0" xfId="0" applyNumberFormat="1" applyFont="1"/>
    <xf numFmtId="169" fontId="0" fillId="0" borderId="0" xfId="0" applyNumberFormat="1"/>
    <xf numFmtId="4" fontId="0" fillId="0" borderId="0" xfId="0" applyNumberFormat="1" applyAlignment="1">
      <alignment horizontal="right"/>
    </xf>
    <xf numFmtId="166" fontId="0" fillId="0" borderId="4" xfId="0" applyNumberFormat="1" applyBorder="1"/>
    <xf numFmtId="167" fontId="0" fillId="0" borderId="4" xfId="0" applyNumberFormat="1" applyBorder="1"/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70" fontId="0" fillId="0" borderId="1" xfId="0" applyNumberFormat="1" applyBorder="1"/>
    <xf numFmtId="0" fontId="0" fillId="0" borderId="8" xfId="0" applyBorder="1"/>
    <xf numFmtId="0" fontId="0" fillId="0" borderId="8" xfId="0" applyBorder="1" applyAlignment="1">
      <alignment wrapText="1"/>
    </xf>
    <xf numFmtId="4" fontId="0" fillId="0" borderId="8" xfId="0" applyNumberFormat="1" applyBorder="1"/>
    <xf numFmtId="15" fontId="0" fillId="0" borderId="8" xfId="0" applyNumberForma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2" applyNumberFormat="1" applyFont="1"/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0" fillId="0" borderId="0" xfId="0" applyNumberFormat="1"/>
    <xf numFmtId="4" fontId="0" fillId="0" borderId="8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166" fontId="3" fillId="0" borderId="8" xfId="0" applyNumberFormat="1" applyFont="1" applyBorder="1"/>
    <xf numFmtId="167" fontId="3" fillId="0" borderId="8" xfId="0" applyNumberFormat="1" applyFont="1" applyBorder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171" fontId="0" fillId="0" borderId="0" xfId="0" applyNumberFormat="1" applyAlignment="1">
      <alignment vertical="top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sqref="A1:B1"/>
    </sheetView>
  </sheetViews>
  <sheetFormatPr defaultRowHeight="15" x14ac:dyDescent="0.25"/>
  <cols>
    <col min="1" max="1" width="8.42578125" bestFit="1" customWidth="1"/>
    <col min="2" max="2" width="40" style="40" customWidth="1"/>
    <col min="3" max="3" width="22" customWidth="1"/>
    <col min="4" max="4" width="36.7109375" style="40" customWidth="1"/>
    <col min="5" max="5" width="23.28515625" bestFit="1" customWidth="1"/>
    <col min="6" max="6" width="37" style="40" customWidth="1"/>
    <col min="7" max="7" width="23.28515625" bestFit="1" customWidth="1"/>
  </cols>
  <sheetData>
    <row r="1" spans="1:7" s="1" customFormat="1" x14ac:dyDescent="0.25">
      <c r="A1" s="76" t="s">
        <v>0</v>
      </c>
      <c r="B1" s="76"/>
      <c r="D1" s="80"/>
      <c r="F1" s="80"/>
    </row>
    <row r="2" spans="1:7" s="1" customFormat="1" x14ac:dyDescent="0.25">
      <c r="A2" s="76" t="s">
        <v>1</v>
      </c>
      <c r="B2" s="76"/>
      <c r="D2" s="80"/>
      <c r="F2" s="80"/>
    </row>
    <row r="3" spans="1:7" s="1" customFormat="1" x14ac:dyDescent="0.25">
      <c r="A3" s="1" t="s">
        <v>2</v>
      </c>
      <c r="B3" s="80" t="s">
        <v>3</v>
      </c>
      <c r="C3" s="74" t="s">
        <v>4</v>
      </c>
      <c r="D3" s="82" t="s">
        <v>5</v>
      </c>
      <c r="E3" s="74" t="s">
        <v>6</v>
      </c>
      <c r="F3" s="82" t="s">
        <v>5</v>
      </c>
      <c r="G3" s="74" t="s">
        <v>6</v>
      </c>
    </row>
    <row r="4" spans="1:7" ht="69.95" customHeight="1" x14ac:dyDescent="0.25">
      <c r="A4" t="s">
        <v>7</v>
      </c>
      <c r="B4" s="81" t="str">
        <f>HYPERLINK("[EDEL_Portfolio Monthly Notes 31-Jul-2024.xlsx]EDACBF!A1","Edelweiss Money Market Fund")</f>
        <v>Edelweiss Money Market Fund</v>
      </c>
      <c r="C4" s="74"/>
      <c r="D4" s="82" t="s">
        <v>8</v>
      </c>
      <c r="E4" s="74"/>
      <c r="F4" s="82" t="s">
        <v>9</v>
      </c>
      <c r="G4" s="74"/>
    </row>
    <row r="5" spans="1:7" ht="69.95" customHeight="1" x14ac:dyDescent="0.25">
      <c r="A5" t="s">
        <v>10</v>
      </c>
      <c r="B5" s="81" t="str">
        <f>HYPERLINK("[EDEL_Portfolio Monthly Notes 31-Jul-2024.xlsx]EDBE25!A1","BHARAT Bond ETF - April 2025")</f>
        <v>BHARAT Bond ETF - April 2025</v>
      </c>
      <c r="C5" s="74"/>
      <c r="D5" s="82" t="s">
        <v>11</v>
      </c>
      <c r="E5" s="74"/>
      <c r="F5" s="83" t="s">
        <v>12</v>
      </c>
      <c r="G5" s="75" t="s">
        <v>12</v>
      </c>
    </row>
    <row r="6" spans="1:7" ht="69.95" customHeight="1" x14ac:dyDescent="0.25">
      <c r="A6" t="s">
        <v>13</v>
      </c>
      <c r="B6" s="81" t="str">
        <f>HYPERLINK("[EDEL_Portfolio Monthly Notes 31-Jul-2024.xlsx]EDBE30!A1","BHARAT Bond ETF - April 2030")</f>
        <v>BHARAT Bond ETF - April 2030</v>
      </c>
      <c r="C6" s="74"/>
      <c r="D6" s="82" t="s">
        <v>14</v>
      </c>
      <c r="E6" s="74"/>
      <c r="F6" s="83" t="s">
        <v>12</v>
      </c>
      <c r="G6" s="75" t="s">
        <v>12</v>
      </c>
    </row>
    <row r="7" spans="1:7" ht="69.95" customHeight="1" x14ac:dyDescent="0.25">
      <c r="A7" t="s">
        <v>15</v>
      </c>
      <c r="B7" s="81" t="str">
        <f>HYPERLINK("[EDEL_Portfolio Monthly Notes 31-Jul-2024.xlsx]EDBE31!A1","BHARAT Bond ETF - April 2031")</f>
        <v>BHARAT Bond ETF - April 2031</v>
      </c>
      <c r="C7" s="74"/>
      <c r="D7" s="82" t="s">
        <v>16</v>
      </c>
      <c r="E7" s="74"/>
      <c r="F7" s="83" t="s">
        <v>12</v>
      </c>
      <c r="G7" s="75" t="s">
        <v>12</v>
      </c>
    </row>
    <row r="8" spans="1:7" ht="69.95" customHeight="1" x14ac:dyDescent="0.25">
      <c r="A8" t="s">
        <v>17</v>
      </c>
      <c r="B8" s="81" t="str">
        <f>HYPERLINK("[EDEL_Portfolio Monthly Notes 31-Jul-2024.xlsx]EDBE32!A1","BHARAT Bond ETF - April 2032")</f>
        <v>BHARAT Bond ETF - April 2032</v>
      </c>
      <c r="C8" s="74"/>
      <c r="D8" s="82" t="s">
        <v>18</v>
      </c>
      <c r="E8" s="74"/>
      <c r="F8" s="83" t="s">
        <v>12</v>
      </c>
      <c r="G8" s="75" t="s">
        <v>12</v>
      </c>
    </row>
    <row r="9" spans="1:7" ht="69.95" customHeight="1" x14ac:dyDescent="0.25">
      <c r="A9" t="s">
        <v>19</v>
      </c>
      <c r="B9" s="81" t="str">
        <f>HYPERLINK("[EDEL_Portfolio Monthly Notes 31-Jul-2024.xlsx]EDBE33!A1","BHARAT Bond ETF - April 2033")</f>
        <v>BHARAT Bond ETF - April 2033</v>
      </c>
      <c r="C9" s="74"/>
      <c r="D9" s="82" t="s">
        <v>20</v>
      </c>
      <c r="E9" s="74"/>
      <c r="F9" s="83" t="s">
        <v>12</v>
      </c>
      <c r="G9" s="75" t="s">
        <v>12</v>
      </c>
    </row>
    <row r="10" spans="1:7" ht="69.95" customHeight="1" x14ac:dyDescent="0.25">
      <c r="A10" t="s">
        <v>21</v>
      </c>
      <c r="B10" s="81" t="str">
        <f>HYPERLINK("[EDEL_Portfolio Monthly Notes 31-Jul-2024.xlsx]EDBPDF!A1","Edelweiss Banking and PSU Debt Fund")</f>
        <v>Edelweiss Banking and PSU Debt Fund</v>
      </c>
      <c r="C10" s="74"/>
      <c r="D10" s="82" t="s">
        <v>22</v>
      </c>
      <c r="E10" s="74"/>
      <c r="F10" s="82" t="s">
        <v>23</v>
      </c>
      <c r="G10" s="74"/>
    </row>
    <row r="11" spans="1:7" ht="69.95" customHeight="1" x14ac:dyDescent="0.25">
      <c r="A11" t="s">
        <v>24</v>
      </c>
      <c r="B11" s="81" t="str">
        <f>HYPERLINK("[EDEL_Portfolio Monthly Notes 31-Jul-2024.xlsx]EDCG27!A1","Edelweiss CRISIL IBX 50 50 Gilt Plus SDL June 2027 Index Fund")</f>
        <v>Edelweiss CRISIL IBX 50 50 Gilt Plus SDL June 2027 Index Fund</v>
      </c>
      <c r="C11" s="74"/>
      <c r="D11" s="82" t="s">
        <v>25</v>
      </c>
      <c r="E11" s="74"/>
      <c r="F11" s="83" t="s">
        <v>12</v>
      </c>
      <c r="G11" s="75" t="s">
        <v>12</v>
      </c>
    </row>
    <row r="12" spans="1:7" ht="69.95" customHeight="1" x14ac:dyDescent="0.25">
      <c r="A12" t="s">
        <v>26</v>
      </c>
      <c r="B12" s="81" t="str">
        <f>HYPERLINK("[EDEL_Portfolio Monthly Notes 31-Jul-2024.xlsx]EDCG28!A1","Edelweiss_CRISIL_IBX 50 50 Gilt Plus SDL Sep 2028 Index Fund")</f>
        <v>Edelweiss_CRISIL_IBX 50 50 Gilt Plus SDL Sep 2028 Index Fund</v>
      </c>
      <c r="C12" s="74"/>
      <c r="D12" s="82" t="s">
        <v>27</v>
      </c>
      <c r="E12" s="74"/>
      <c r="F12" s="83" t="s">
        <v>12</v>
      </c>
      <c r="G12" s="75" t="s">
        <v>12</v>
      </c>
    </row>
    <row r="13" spans="1:7" ht="69.95" customHeight="1" x14ac:dyDescent="0.25">
      <c r="A13" t="s">
        <v>28</v>
      </c>
      <c r="B13" s="81" t="str">
        <f>HYPERLINK("[EDEL_Portfolio Monthly Notes 31-Jul-2024.xlsx]EDCG37!A1","Edelweiss_CRISIL IBX 50 50 Gilt Plus SDL April 2037 Index Fund")</f>
        <v>Edelweiss_CRISIL IBX 50 50 Gilt Plus SDL April 2037 Index Fund</v>
      </c>
      <c r="C13" s="74"/>
      <c r="D13" s="82" t="s">
        <v>29</v>
      </c>
      <c r="E13" s="74"/>
      <c r="F13" s="83" t="s">
        <v>12</v>
      </c>
      <c r="G13" s="75" t="s">
        <v>12</v>
      </c>
    </row>
    <row r="14" spans="1:7" ht="69.95" customHeight="1" x14ac:dyDescent="0.25">
      <c r="A14" t="s">
        <v>30</v>
      </c>
      <c r="B14" s="81" t="str">
        <f>HYPERLINK("[EDEL_Portfolio Monthly Notes 31-Jul-2024.xlsx]EDCPSF!A1","Edelweiss CRL PSU PL SDL 50 50 Oct-25 FD")</f>
        <v>Edelweiss CRL PSU PL SDL 50 50 Oct-25 FD</v>
      </c>
      <c r="C14" s="74"/>
      <c r="D14" s="82" t="s">
        <v>31</v>
      </c>
      <c r="E14" s="74"/>
      <c r="F14" s="83" t="s">
        <v>12</v>
      </c>
      <c r="G14" s="75" t="s">
        <v>12</v>
      </c>
    </row>
    <row r="15" spans="1:7" ht="69.95" customHeight="1" x14ac:dyDescent="0.25">
      <c r="A15" t="s">
        <v>32</v>
      </c>
      <c r="B15" s="81" t="str">
        <f>HYPERLINK("[EDEL_Portfolio Monthly Notes 31-Jul-2024.xlsx]EDCSDF!A1","Edelweiss CRL IBX 50 50 Gilt Plus SDL Short Duration Index Fund")</f>
        <v>Edelweiss CRL IBX 50 50 Gilt Plus SDL Short Duration Index Fund</v>
      </c>
      <c r="C15" s="74"/>
      <c r="D15" s="82" t="s">
        <v>33</v>
      </c>
      <c r="E15" s="74"/>
      <c r="F15" s="83" t="s">
        <v>12</v>
      </c>
      <c r="G15" s="75" t="s">
        <v>12</v>
      </c>
    </row>
    <row r="16" spans="1:7" ht="69.95" customHeight="1" x14ac:dyDescent="0.25">
      <c r="A16" t="s">
        <v>34</v>
      </c>
      <c r="B16" s="81" t="str">
        <f>HYPERLINK("[EDEL_Portfolio Monthly Notes 31-Jul-2024.xlsx]EDFF25!A1","BHARAT Bond FOF - April 2025")</f>
        <v>BHARAT Bond FOF - April 2025</v>
      </c>
      <c r="C16" s="74"/>
      <c r="D16" s="82" t="s">
        <v>11</v>
      </c>
      <c r="E16" s="74"/>
      <c r="F16" s="83" t="s">
        <v>12</v>
      </c>
      <c r="G16" s="75" t="s">
        <v>12</v>
      </c>
    </row>
    <row r="17" spans="1:7" ht="69.95" customHeight="1" x14ac:dyDescent="0.25">
      <c r="A17" t="s">
        <v>35</v>
      </c>
      <c r="B17" s="81" t="str">
        <f>HYPERLINK("[EDEL_Portfolio Monthly Notes 31-Jul-2024.xlsx]EDFF30!A1","BHARAT Bond FOF - April 2030")</f>
        <v>BHARAT Bond FOF - April 2030</v>
      </c>
      <c r="C17" s="74"/>
      <c r="D17" s="82" t="s">
        <v>14</v>
      </c>
      <c r="E17" s="74"/>
      <c r="F17" s="83" t="s">
        <v>12</v>
      </c>
      <c r="G17" s="75" t="s">
        <v>12</v>
      </c>
    </row>
    <row r="18" spans="1:7" ht="69.95" customHeight="1" x14ac:dyDescent="0.25">
      <c r="A18" t="s">
        <v>36</v>
      </c>
      <c r="B18" s="81" t="str">
        <f>HYPERLINK("[EDEL_Portfolio Monthly Notes 31-Jul-2024.xlsx]EDFF31!A1","BHARAT Bond FOF - April 2031")</f>
        <v>BHARAT Bond FOF - April 2031</v>
      </c>
      <c r="C18" s="74"/>
      <c r="D18" s="82" t="s">
        <v>16</v>
      </c>
      <c r="E18" s="74"/>
      <c r="F18" s="83" t="s">
        <v>12</v>
      </c>
      <c r="G18" s="75" t="s">
        <v>12</v>
      </c>
    </row>
    <row r="19" spans="1:7" ht="69.95" customHeight="1" x14ac:dyDescent="0.25">
      <c r="A19" t="s">
        <v>37</v>
      </c>
      <c r="B19" s="81" t="str">
        <f>HYPERLINK("[EDEL_Portfolio Monthly Notes 31-Jul-2024.xlsx]EDFF32!A1","BHARAT Bond FOF - April 2032")</f>
        <v>BHARAT Bond FOF - April 2032</v>
      </c>
      <c r="C19" s="74"/>
      <c r="D19" s="82" t="s">
        <v>18</v>
      </c>
      <c r="E19" s="74"/>
      <c r="F19" s="83" t="s">
        <v>12</v>
      </c>
      <c r="G19" s="75" t="s">
        <v>12</v>
      </c>
    </row>
    <row r="20" spans="1:7" ht="69.95" customHeight="1" x14ac:dyDescent="0.25">
      <c r="A20" t="s">
        <v>38</v>
      </c>
      <c r="B20" s="81" t="str">
        <f>HYPERLINK("[EDEL_Portfolio Monthly Notes 31-Jul-2024.xlsx]EDFF33!A1","BHARAT Bond FOF - April 2033")</f>
        <v>BHARAT Bond FOF - April 2033</v>
      </c>
      <c r="C20" s="74"/>
      <c r="D20" s="82" t="s">
        <v>20</v>
      </c>
      <c r="E20" s="74"/>
      <c r="F20" s="83" t="s">
        <v>12</v>
      </c>
      <c r="G20" s="75" t="s">
        <v>12</v>
      </c>
    </row>
    <row r="21" spans="1:7" ht="69.95" customHeight="1" x14ac:dyDescent="0.25">
      <c r="A21" t="s">
        <v>39</v>
      </c>
      <c r="B21" s="81" t="str">
        <f>HYPERLINK("[EDEL_Portfolio Monthly Notes 31-Jul-2024.xlsx]EDGSEC!A1","Edelweiss Government Securities Fund")</f>
        <v>Edelweiss Government Securities Fund</v>
      </c>
      <c r="C21" s="74"/>
      <c r="D21" s="82" t="s">
        <v>40</v>
      </c>
      <c r="E21" s="74"/>
      <c r="F21" s="82" t="s">
        <v>41</v>
      </c>
      <c r="G21" s="74"/>
    </row>
    <row r="22" spans="1:7" ht="69.95" customHeight="1" x14ac:dyDescent="0.25">
      <c r="A22" t="s">
        <v>42</v>
      </c>
      <c r="B22" s="81" t="str">
        <f>HYPERLINK("[EDEL_Portfolio Monthly Notes 31-Jul-2024.xlsx]EDNP27!A1","Edelweiss Nifty PSU Bond Plus SDL Apr2027 50 50 Index")</f>
        <v>Edelweiss Nifty PSU Bond Plus SDL Apr2027 50 50 Index</v>
      </c>
      <c r="C22" s="74"/>
      <c r="D22" s="82" t="s">
        <v>43</v>
      </c>
      <c r="E22" s="74"/>
      <c r="F22" s="83" t="s">
        <v>12</v>
      </c>
      <c r="G22" s="75" t="s">
        <v>12</v>
      </c>
    </row>
    <row r="23" spans="1:7" ht="69.95" customHeight="1" x14ac:dyDescent="0.25">
      <c r="A23" t="s">
        <v>44</v>
      </c>
      <c r="B23" s="81" t="str">
        <f>HYPERLINK("[EDEL_Portfolio Monthly Notes 31-Jul-2024.xlsx]EDNPSF!A1","Edelweiss Nifty PSU Bond Plus SDL Apr2026 50 50 Index Fund")</f>
        <v>Edelweiss Nifty PSU Bond Plus SDL Apr2026 50 50 Index Fund</v>
      </c>
      <c r="C23" s="74"/>
      <c r="D23" s="82" t="s">
        <v>45</v>
      </c>
      <c r="E23" s="74"/>
      <c r="F23" s="83" t="s">
        <v>12</v>
      </c>
      <c r="G23" s="75" t="s">
        <v>12</v>
      </c>
    </row>
    <row r="24" spans="1:7" ht="69.95" customHeight="1" x14ac:dyDescent="0.25">
      <c r="A24" t="s">
        <v>46</v>
      </c>
      <c r="B24" s="81" t="str">
        <f>HYPERLINK("[EDEL_Portfolio Monthly Notes 31-Jul-2024.xlsx]EDONTF!A1","EDELWEISS OVERNIGHT FUND")</f>
        <v>EDELWEISS OVERNIGHT FUND</v>
      </c>
      <c r="C24" s="74"/>
      <c r="D24" s="82" t="s">
        <v>47</v>
      </c>
      <c r="E24" s="74"/>
      <c r="F24" s="83" t="s">
        <v>12</v>
      </c>
      <c r="G24" s="75" t="s">
        <v>12</v>
      </c>
    </row>
    <row r="25" spans="1:7" ht="69.95" customHeight="1" x14ac:dyDescent="0.25">
      <c r="A25" t="s">
        <v>48</v>
      </c>
      <c r="B25" s="81" t="str">
        <f>HYPERLINK("[EDEL_Portfolio Monthly Notes 31-Jul-2024.xlsx]EEALVF!A1","Edel Nifty Alpha Low Volatility 30 Index Fund")</f>
        <v>Edel Nifty Alpha Low Volatility 30 Index Fund</v>
      </c>
      <c r="C25" s="74"/>
      <c r="D25" s="82" t="s">
        <v>49</v>
      </c>
      <c r="E25" s="74"/>
      <c r="F25" s="83" t="s">
        <v>12</v>
      </c>
      <c r="G25" s="75" t="s">
        <v>12</v>
      </c>
    </row>
    <row r="26" spans="1:7" ht="69.95" customHeight="1" x14ac:dyDescent="0.25">
      <c r="A26" t="s">
        <v>50</v>
      </c>
      <c r="B26" s="81" t="str">
        <f>HYPERLINK("[EDEL_Portfolio Monthly Notes 31-Jul-2024.xlsx]EEARBF!A1","Edelweiss Arbitrage Fund")</f>
        <v>Edelweiss Arbitrage Fund</v>
      </c>
      <c r="C26" s="74"/>
      <c r="D26" s="82" t="s">
        <v>51</v>
      </c>
      <c r="E26" s="74"/>
      <c r="F26" s="83" t="s">
        <v>12</v>
      </c>
      <c r="G26" s="75" t="s">
        <v>12</v>
      </c>
    </row>
    <row r="27" spans="1:7" ht="69.95" customHeight="1" x14ac:dyDescent="0.25">
      <c r="A27" t="s">
        <v>52</v>
      </c>
      <c r="B27" s="81" t="str">
        <f>HYPERLINK("[EDEL_Portfolio Monthly Notes 31-Jul-2024.xlsx]EEARFD!A1","Edelweiss Balanced Advantage Fund")</f>
        <v>Edelweiss Balanced Advantage Fund</v>
      </c>
      <c r="C27" s="74"/>
      <c r="D27" s="82" t="s">
        <v>53</v>
      </c>
      <c r="E27" s="74"/>
      <c r="F27" s="83" t="s">
        <v>12</v>
      </c>
      <c r="G27" s="75" t="s">
        <v>12</v>
      </c>
    </row>
    <row r="28" spans="1:7" ht="69.95" customHeight="1" x14ac:dyDescent="0.25">
      <c r="A28" t="s">
        <v>54</v>
      </c>
      <c r="B28" s="81" t="str">
        <f>HYPERLINK("[EDEL_Portfolio Monthly Notes 31-Jul-2024.xlsx]EEBCYF!A1","Edelweiss Business Cycle Fund")</f>
        <v>Edelweiss Business Cycle Fund</v>
      </c>
      <c r="C28" s="74"/>
      <c r="D28" s="82" t="s">
        <v>55</v>
      </c>
      <c r="E28" s="74"/>
      <c r="F28" s="83" t="s">
        <v>12</v>
      </c>
      <c r="G28" s="75" t="s">
        <v>12</v>
      </c>
    </row>
    <row r="29" spans="1:7" ht="69.95" customHeight="1" x14ac:dyDescent="0.25">
      <c r="A29" t="s">
        <v>56</v>
      </c>
      <c r="B29" s="81" t="str">
        <f>HYPERLINK("[EDEL_Portfolio Monthly Notes 31-Jul-2024.xlsx]EEDGEF!A1","Edelweiss Large Cap Fund")</f>
        <v>Edelweiss Large Cap Fund</v>
      </c>
      <c r="C29" s="74"/>
      <c r="D29" s="82" t="s">
        <v>57</v>
      </c>
      <c r="E29" s="74"/>
      <c r="F29" s="83" t="s">
        <v>12</v>
      </c>
      <c r="G29" s="75" t="s">
        <v>12</v>
      </c>
    </row>
    <row r="30" spans="1:7" ht="69.95" customHeight="1" x14ac:dyDescent="0.25">
      <c r="A30" t="s">
        <v>58</v>
      </c>
      <c r="B30" s="81" t="str">
        <f>HYPERLINK("[EDEL_Portfolio Monthly Notes 31-Jul-2024.xlsx]EEECRF!A1","Edelweiss Flexi-Cap Fund")</f>
        <v>Edelweiss Flexi-Cap Fund</v>
      </c>
      <c r="C30" s="74"/>
      <c r="D30" s="82" t="s">
        <v>55</v>
      </c>
      <c r="E30" s="74"/>
      <c r="F30" s="83" t="s">
        <v>12</v>
      </c>
      <c r="G30" s="75" t="s">
        <v>12</v>
      </c>
    </row>
    <row r="31" spans="1:7" ht="69.95" customHeight="1" x14ac:dyDescent="0.25">
      <c r="A31" t="s">
        <v>59</v>
      </c>
      <c r="B31" s="81" t="str">
        <f>HYPERLINK("[EDEL_Portfolio Monthly Notes 31-Jul-2024.xlsx]EEELSS!A1","Edelweiss ELSS Tax saver Fund")</f>
        <v>Edelweiss ELSS Tax saver Fund</v>
      </c>
      <c r="C31" s="74"/>
      <c r="D31" s="82" t="s">
        <v>55</v>
      </c>
      <c r="E31" s="74"/>
      <c r="F31" s="83" t="s">
        <v>12</v>
      </c>
      <c r="G31" s="75" t="s">
        <v>12</v>
      </c>
    </row>
    <row r="32" spans="1:7" ht="69.95" customHeight="1" x14ac:dyDescent="0.25">
      <c r="A32" t="s">
        <v>60</v>
      </c>
      <c r="B32" s="81" t="str">
        <f>HYPERLINK("[EDEL_Portfolio Monthly Notes 31-Jul-2024.xlsx]EEEQTF!A1","Edelweiss Large &amp; Mid Cap Fund")</f>
        <v>Edelweiss Large &amp; Mid Cap Fund</v>
      </c>
      <c r="C32" s="74"/>
      <c r="D32" s="82" t="s">
        <v>61</v>
      </c>
      <c r="E32" s="74"/>
      <c r="F32" s="83" t="s">
        <v>12</v>
      </c>
      <c r="G32" s="75" t="s">
        <v>12</v>
      </c>
    </row>
    <row r="33" spans="1:7" ht="69.95" customHeight="1" x14ac:dyDescent="0.25">
      <c r="A33" t="s">
        <v>62</v>
      </c>
      <c r="B33" s="81" t="str">
        <f>HYPERLINK("[EDEL_Portfolio Monthly Notes 31-Jul-2024.xlsx]EEESCF!A1","Edelweiss Small Cap Fund")</f>
        <v>Edelweiss Small Cap Fund</v>
      </c>
      <c r="C33" s="74"/>
      <c r="D33" s="82" t="s">
        <v>63</v>
      </c>
      <c r="E33" s="74"/>
      <c r="F33" s="83" t="s">
        <v>12</v>
      </c>
      <c r="G33" s="75" t="s">
        <v>12</v>
      </c>
    </row>
    <row r="34" spans="1:7" ht="69.95" customHeight="1" x14ac:dyDescent="0.25">
      <c r="A34" t="s">
        <v>64</v>
      </c>
      <c r="B34" s="81" t="str">
        <f>HYPERLINK("[EDEL_Portfolio Monthly Notes 31-Jul-2024.xlsx]EEESSF!A1","Edelweiss Equity Savings Fund")</f>
        <v>Edelweiss Equity Savings Fund</v>
      </c>
      <c r="C34" s="74"/>
      <c r="D34" s="82" t="s">
        <v>65</v>
      </c>
      <c r="E34" s="74"/>
      <c r="F34" s="83" t="s">
        <v>12</v>
      </c>
      <c r="G34" s="75" t="s">
        <v>12</v>
      </c>
    </row>
    <row r="35" spans="1:7" ht="69.95" customHeight="1" x14ac:dyDescent="0.25">
      <c r="A35" t="s">
        <v>66</v>
      </c>
      <c r="B35" s="81" t="str">
        <f>HYPERLINK("[EDEL_Portfolio Monthly Notes 31-Jul-2024.xlsx]EEFOCF!A1","Edelweiss Focused Fund")</f>
        <v>Edelweiss Focused Fund</v>
      </c>
      <c r="C35" s="74"/>
      <c r="D35" s="82" t="s">
        <v>55</v>
      </c>
      <c r="E35" s="74"/>
      <c r="F35" s="83" t="s">
        <v>12</v>
      </c>
      <c r="G35" s="75" t="s">
        <v>12</v>
      </c>
    </row>
    <row r="36" spans="1:7" ht="69.95" customHeight="1" x14ac:dyDescent="0.25">
      <c r="A36" t="s">
        <v>67</v>
      </c>
      <c r="B36" s="81" t="str">
        <f>HYPERLINK("[EDEL_Portfolio Monthly Notes 31-Jul-2024.xlsx]EEIF30!A1","Edelweiss Nifty 100 Quality 30 Index Fnd")</f>
        <v>Edelweiss Nifty 100 Quality 30 Index Fnd</v>
      </c>
      <c r="C36" s="74"/>
      <c r="D36" s="82" t="s">
        <v>68</v>
      </c>
      <c r="E36" s="74"/>
      <c r="F36" s="83" t="s">
        <v>12</v>
      </c>
      <c r="G36" s="75" t="s">
        <v>12</v>
      </c>
    </row>
    <row r="37" spans="1:7" ht="69.95" customHeight="1" x14ac:dyDescent="0.25">
      <c r="A37" t="s">
        <v>69</v>
      </c>
      <c r="B37" s="81" t="str">
        <f>HYPERLINK("[EDEL_Portfolio Monthly Notes 31-Jul-2024.xlsx]EEIF50!A1","Edelweiss Nifty 50 Index Fund")</f>
        <v>Edelweiss Nifty 50 Index Fund</v>
      </c>
      <c r="C37" s="74"/>
      <c r="D37" s="82" t="s">
        <v>70</v>
      </c>
      <c r="E37" s="74"/>
      <c r="F37" s="83" t="s">
        <v>12</v>
      </c>
      <c r="G37" s="75" t="s">
        <v>12</v>
      </c>
    </row>
    <row r="38" spans="1:7" ht="69.95" customHeight="1" x14ac:dyDescent="0.25">
      <c r="A38" t="s">
        <v>71</v>
      </c>
      <c r="B38" s="81" t="str">
        <f>HYPERLINK("[EDEL_Portfolio Monthly Notes 31-Jul-2024.xlsx]EELMIF!A1","Edelweiss NIFTY Large Mid Cap 250 Index Fund")</f>
        <v>Edelweiss NIFTY Large Mid Cap 250 Index Fund</v>
      </c>
      <c r="C38" s="74"/>
      <c r="D38" s="82" t="s">
        <v>61</v>
      </c>
      <c r="E38" s="74"/>
      <c r="F38" s="83" t="s">
        <v>12</v>
      </c>
      <c r="G38" s="75" t="s">
        <v>12</v>
      </c>
    </row>
    <row r="39" spans="1:7" ht="69.95" customHeight="1" x14ac:dyDescent="0.25">
      <c r="A39" t="s">
        <v>72</v>
      </c>
      <c r="B39" s="81" t="str">
        <f>HYPERLINK("[EDEL_Portfolio Monthly Notes 31-Jul-2024.xlsx]EEM150!A1","Edelweiss Nifty Midcap150 Momentum 50 Index Fund")</f>
        <v>Edelweiss Nifty Midcap150 Momentum 50 Index Fund</v>
      </c>
      <c r="C39" s="74"/>
      <c r="D39" s="82" t="s">
        <v>73</v>
      </c>
      <c r="E39" s="74"/>
      <c r="F39" s="83" t="s">
        <v>12</v>
      </c>
      <c r="G39" s="75" t="s">
        <v>12</v>
      </c>
    </row>
    <row r="40" spans="1:7" ht="69.95" customHeight="1" x14ac:dyDescent="0.25">
      <c r="A40" t="s">
        <v>74</v>
      </c>
      <c r="B40" s="81" t="str">
        <f>HYPERLINK("[EDEL_Portfolio Monthly Notes 31-Jul-2024.xlsx]EEMAAF!A1","Edelweiss Multi Asset Allocation Fund")</f>
        <v>Edelweiss Multi Asset Allocation Fund</v>
      </c>
      <c r="C40" s="74"/>
      <c r="D40" s="82" t="s">
        <v>75</v>
      </c>
      <c r="E40" s="74"/>
      <c r="F40" s="83" t="s">
        <v>12</v>
      </c>
      <c r="G40" s="75" t="s">
        <v>12</v>
      </c>
    </row>
    <row r="41" spans="1:7" ht="69.95" customHeight="1" x14ac:dyDescent="0.25">
      <c r="A41" t="s">
        <v>76</v>
      </c>
      <c r="B41" s="81" t="str">
        <f>HYPERLINK("[EDEL_Portfolio Monthly Notes 31-Jul-2024.xlsx]EEMCPF!A1","Edelweiss Multi Cap Fund")</f>
        <v>Edelweiss Multi Cap Fund</v>
      </c>
      <c r="C41" s="74"/>
      <c r="D41" s="82" t="s">
        <v>77</v>
      </c>
      <c r="E41" s="74"/>
      <c r="F41" s="83" t="s">
        <v>12</v>
      </c>
      <c r="G41" s="75" t="s">
        <v>12</v>
      </c>
    </row>
    <row r="42" spans="1:7" ht="69.95" customHeight="1" x14ac:dyDescent="0.25">
      <c r="A42" t="s">
        <v>78</v>
      </c>
      <c r="B42" s="81" t="str">
        <f>HYPERLINK("[EDEL_Portfolio Monthly Notes 31-Jul-2024.xlsx]EEMOF1!A1","EDELWEISS RECENTLY LISTED IPO FUND")</f>
        <v>EDELWEISS RECENTLY LISTED IPO FUND</v>
      </c>
      <c r="C42" s="74"/>
      <c r="D42" s="82" t="s">
        <v>79</v>
      </c>
      <c r="E42" s="74"/>
      <c r="F42" s="83" t="s">
        <v>12</v>
      </c>
      <c r="G42" s="75" t="s">
        <v>12</v>
      </c>
    </row>
    <row r="43" spans="1:7" ht="69.95" customHeight="1" x14ac:dyDescent="0.25">
      <c r="A43" t="s">
        <v>80</v>
      </c>
      <c r="B43" s="81" t="str">
        <f>HYPERLINK("[EDEL_Portfolio Monthly Notes 31-Jul-2024.xlsx]EENN50!A1","Edelweiss Nifty Next 50 Index Fund")</f>
        <v>Edelweiss Nifty Next 50 Index Fund</v>
      </c>
      <c r="C43" s="74"/>
      <c r="D43" s="82" t="s">
        <v>81</v>
      </c>
      <c r="E43" s="74"/>
      <c r="F43" s="83" t="s">
        <v>12</v>
      </c>
      <c r="G43" s="75" t="s">
        <v>12</v>
      </c>
    </row>
    <row r="44" spans="1:7" ht="69.95" customHeight="1" x14ac:dyDescent="0.25">
      <c r="A44" t="s">
        <v>82</v>
      </c>
      <c r="B44" s="81" t="str">
        <f>HYPERLINK("[EDEL_Portfolio Monthly Notes 31-Jul-2024.xlsx]EEPRUA!A1","Edelweiss Aggressive Hybrid Fund")</f>
        <v>Edelweiss Aggressive Hybrid Fund</v>
      </c>
      <c r="C44" s="74"/>
      <c r="D44" s="82" t="s">
        <v>83</v>
      </c>
      <c r="E44" s="74"/>
      <c r="F44" s="83" t="s">
        <v>12</v>
      </c>
      <c r="G44" s="75" t="s">
        <v>12</v>
      </c>
    </row>
    <row r="45" spans="1:7" ht="69.95" customHeight="1" x14ac:dyDescent="0.25">
      <c r="A45" t="s">
        <v>84</v>
      </c>
      <c r="B45" s="81" t="str">
        <f>HYPERLINK("[EDEL_Portfolio Monthly Notes 31-Jul-2024.xlsx]EES250!A1","Edelweiss Nifty Smallcap 250 Index Fund")</f>
        <v>Edelweiss Nifty Smallcap 250 Index Fund</v>
      </c>
      <c r="C45" s="74"/>
      <c r="D45" s="82" t="s">
        <v>63</v>
      </c>
      <c r="E45" s="74"/>
      <c r="F45" s="83" t="s">
        <v>12</v>
      </c>
      <c r="G45" s="75" t="s">
        <v>12</v>
      </c>
    </row>
    <row r="46" spans="1:7" ht="69.95" customHeight="1" x14ac:dyDescent="0.25">
      <c r="A46" t="s">
        <v>85</v>
      </c>
      <c r="B46" s="81" t="str">
        <f>HYPERLINK("[EDEL_Portfolio Monthly Notes 31-Jul-2024.xlsx]EESMCF!A1","Edelweiss Mid Cap Fund")</f>
        <v>Edelweiss Mid Cap Fund</v>
      </c>
      <c r="C46" s="74"/>
      <c r="D46" s="82" t="s">
        <v>86</v>
      </c>
      <c r="E46" s="74"/>
      <c r="F46" s="83" t="s">
        <v>12</v>
      </c>
      <c r="G46" s="75" t="s">
        <v>12</v>
      </c>
    </row>
    <row r="47" spans="1:7" ht="69.95" customHeight="1" x14ac:dyDescent="0.25">
      <c r="A47" t="s">
        <v>87</v>
      </c>
      <c r="B47" s="81" t="str">
        <f>HYPERLINK("[EDEL_Portfolio Monthly Notes 31-Jul-2024.xlsx]EETECF!A1","Edelweiss Technology Fund")</f>
        <v>Edelweiss Technology Fund</v>
      </c>
      <c r="C47" s="74"/>
      <c r="D47" s="82" t="s">
        <v>88</v>
      </c>
      <c r="E47" s="74"/>
      <c r="F47" s="83" t="s">
        <v>12</v>
      </c>
      <c r="G47" s="75" t="s">
        <v>12</v>
      </c>
    </row>
    <row r="48" spans="1:7" ht="69.95" customHeight="1" x14ac:dyDescent="0.25">
      <c r="A48" t="s">
        <v>89</v>
      </c>
      <c r="B48" s="81" t="str">
        <f>HYPERLINK("[EDEL_Portfolio Monthly Notes 31-Jul-2024.xlsx]EGOLDE!A1","Edelweiss Gold ETF Fund")</f>
        <v>Edelweiss Gold ETF Fund</v>
      </c>
      <c r="C48" s="74"/>
      <c r="D48" s="82" t="s">
        <v>90</v>
      </c>
      <c r="E48" s="74"/>
      <c r="F48" s="83" t="s">
        <v>12</v>
      </c>
      <c r="G48" s="75" t="s">
        <v>12</v>
      </c>
    </row>
    <row r="49" spans="1:7" ht="69.95" customHeight="1" x14ac:dyDescent="0.25">
      <c r="A49" t="s">
        <v>91</v>
      </c>
      <c r="B49" s="81" t="str">
        <f>HYPERLINK("[EDEL_Portfolio Monthly Notes 31-Jul-2024.xlsx]EGSFOF!A1","Edelweiss Gold and Silver ETF FOF")</f>
        <v>Edelweiss Gold and Silver ETF FOF</v>
      </c>
      <c r="C49" s="74"/>
      <c r="D49" s="82" t="s">
        <v>92</v>
      </c>
      <c r="E49" s="74"/>
      <c r="F49" s="83" t="s">
        <v>12</v>
      </c>
      <c r="G49" s="75" t="s">
        <v>12</v>
      </c>
    </row>
    <row r="50" spans="1:7" ht="69.95" customHeight="1" x14ac:dyDescent="0.25">
      <c r="A50" t="s">
        <v>93</v>
      </c>
      <c r="B50" s="81" t="str">
        <f>HYPERLINK("[EDEL_Portfolio Monthly Notes 31-Jul-2024.xlsx]ELLIQF!A1","Edelweiss Liquid Fund")</f>
        <v>Edelweiss Liquid Fund</v>
      </c>
      <c r="C50" s="74"/>
      <c r="D50" s="82" t="s">
        <v>94</v>
      </c>
      <c r="E50" s="74"/>
      <c r="F50" s="82" t="s">
        <v>95</v>
      </c>
      <c r="G50" s="74"/>
    </row>
    <row r="51" spans="1:7" ht="69.95" customHeight="1" x14ac:dyDescent="0.25">
      <c r="A51" t="s">
        <v>96</v>
      </c>
      <c r="B51" s="81" t="str">
        <f>HYPERLINK("[EDEL_Portfolio Monthly Notes 31-Jul-2024.xlsx]EOASEF!A1","Edelweiss ASEAN Equity Off-shore Fund")</f>
        <v>Edelweiss ASEAN Equity Off-shore Fund</v>
      </c>
      <c r="C51" s="74"/>
      <c r="D51" s="82" t="s">
        <v>97</v>
      </c>
      <c r="E51" s="74"/>
      <c r="F51" s="83" t="s">
        <v>12</v>
      </c>
      <c r="G51" s="75" t="s">
        <v>12</v>
      </c>
    </row>
    <row r="52" spans="1:7" ht="69.95" customHeight="1" x14ac:dyDescent="0.25">
      <c r="A52" t="s">
        <v>98</v>
      </c>
      <c r="B52" s="81" t="str">
        <f>HYPERLINK("[EDEL_Portfolio Monthly Notes 31-Jul-2024.xlsx]EOCHIF!A1","Edelweiss Greater China Equity Off-shore Fund")</f>
        <v>Edelweiss Greater China Equity Off-shore Fund</v>
      </c>
      <c r="C52" s="74"/>
      <c r="D52" s="82" t="s">
        <v>99</v>
      </c>
      <c r="E52" s="74"/>
      <c r="F52" s="83" t="s">
        <v>12</v>
      </c>
      <c r="G52" s="75" t="s">
        <v>12</v>
      </c>
    </row>
    <row r="53" spans="1:7" ht="69.95" customHeight="1" x14ac:dyDescent="0.25">
      <c r="A53" t="s">
        <v>100</v>
      </c>
      <c r="B53" s="81" t="str">
        <f>HYPERLINK("[EDEL_Portfolio Monthly Notes 31-Jul-2024.xlsx]EODWHF!A1","Edelweiss MSCI (I) DM &amp; WD HC 45 ID Fund")</f>
        <v>Edelweiss MSCI (I) DM &amp; WD HC 45 ID Fund</v>
      </c>
      <c r="C53" s="74"/>
      <c r="D53" s="82" t="s">
        <v>101</v>
      </c>
      <c r="E53" s="74"/>
      <c r="F53" s="83" t="s">
        <v>12</v>
      </c>
      <c r="G53" s="75" t="s">
        <v>12</v>
      </c>
    </row>
    <row r="54" spans="1:7" ht="69.95" customHeight="1" x14ac:dyDescent="0.25">
      <c r="A54" t="s">
        <v>102</v>
      </c>
      <c r="B54" s="81" t="str">
        <f>HYPERLINK("[EDEL_Portfolio Monthly Notes 31-Jul-2024.xlsx]EOEDOF!A1","Edelweiss Europe Dynamic Equity Offshore Fund")</f>
        <v>Edelweiss Europe Dynamic Equity Offshore Fund</v>
      </c>
      <c r="C54" s="74"/>
      <c r="D54" s="82" t="s">
        <v>103</v>
      </c>
      <c r="E54" s="74"/>
      <c r="F54" s="83" t="s">
        <v>12</v>
      </c>
      <c r="G54" s="75" t="s">
        <v>12</v>
      </c>
    </row>
    <row r="55" spans="1:7" ht="69.95" customHeight="1" x14ac:dyDescent="0.25">
      <c r="A55" t="s">
        <v>104</v>
      </c>
      <c r="B55" s="81" t="str">
        <f>HYPERLINK("[EDEL_Portfolio Monthly Notes 31-Jul-2024.xlsx]EOEMOP!A1","Edelweiss Emerging Markets Opportunities Equity Offshore Fund")</f>
        <v>Edelweiss Emerging Markets Opportunities Equity Offshore Fund</v>
      </c>
      <c r="C55" s="74"/>
      <c r="D55" s="82" t="s">
        <v>105</v>
      </c>
      <c r="E55" s="74"/>
      <c r="F55" s="83" t="s">
        <v>12</v>
      </c>
      <c r="G55" s="75" t="s">
        <v>12</v>
      </c>
    </row>
    <row r="56" spans="1:7" ht="69.95" customHeight="1" x14ac:dyDescent="0.25">
      <c r="A56" t="s">
        <v>106</v>
      </c>
      <c r="B56" s="81" t="str">
        <f>HYPERLINK("[EDEL_Portfolio Monthly Notes 31-Jul-2024.xlsx]EOUSEF!A1","Edelweiss US Value Equity Off-shore Fund")</f>
        <v>Edelweiss US Value Equity Off-shore Fund</v>
      </c>
      <c r="C56" s="74"/>
      <c r="D56" s="82" t="s">
        <v>107</v>
      </c>
      <c r="E56" s="74"/>
      <c r="F56" s="83" t="s">
        <v>12</v>
      </c>
      <c r="G56" s="75" t="s">
        <v>12</v>
      </c>
    </row>
    <row r="57" spans="1:7" ht="69.95" customHeight="1" x14ac:dyDescent="0.25">
      <c r="A57" t="s">
        <v>108</v>
      </c>
      <c r="B57" s="81" t="str">
        <f>HYPERLINK("[EDEL_Portfolio Monthly Notes 31-Jul-2024.xlsx]EOUSTF!A1","EDELWEISS US TECHNOLOGY EQUITY FOF")</f>
        <v>EDELWEISS US TECHNOLOGY EQUITY FOF</v>
      </c>
      <c r="C57" s="74"/>
      <c r="D57" s="82" t="s">
        <v>109</v>
      </c>
      <c r="E57" s="74"/>
      <c r="F57" s="83" t="s">
        <v>12</v>
      </c>
      <c r="G57" s="75" t="s">
        <v>12</v>
      </c>
    </row>
    <row r="58" spans="1:7" ht="69.95" customHeight="1" x14ac:dyDescent="0.25">
      <c r="A58" t="s">
        <v>110</v>
      </c>
      <c r="B58" s="81" t="str">
        <f>HYPERLINK("[EDEL_Portfolio Monthly Notes 31-Jul-2024.xlsx]ESLVRE!A1","Edelweiss Silver ETF Fund")</f>
        <v>Edelweiss Silver ETF Fund</v>
      </c>
      <c r="C58" s="74"/>
      <c r="D58" s="82" t="s">
        <v>111</v>
      </c>
      <c r="E58" s="74"/>
      <c r="F58" s="83" t="s">
        <v>12</v>
      </c>
      <c r="G58" s="75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showGridLines="0" workbookViewId="0">
      <pane ySplit="4" topLeftCell="A3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717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718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9" t="s">
        <v>123</v>
      </c>
      <c r="B8" s="15"/>
      <c r="C8" s="15"/>
      <c r="D8" s="16"/>
      <c r="E8" s="17"/>
      <c r="F8" s="18"/>
      <c r="G8" s="18"/>
    </row>
    <row r="9" spans="1:8" x14ac:dyDescent="0.25">
      <c r="A9" s="19" t="s">
        <v>124</v>
      </c>
      <c r="B9" s="15"/>
      <c r="C9" s="15"/>
      <c r="D9" s="16"/>
      <c r="E9" s="17"/>
      <c r="F9" s="18"/>
      <c r="G9" s="18"/>
    </row>
    <row r="10" spans="1:8" x14ac:dyDescent="0.25">
      <c r="A10" s="19" t="s">
        <v>125</v>
      </c>
      <c r="B10" s="15"/>
      <c r="C10" s="15"/>
      <c r="D10" s="16"/>
      <c r="E10" s="49" t="s">
        <v>122</v>
      </c>
      <c r="F10" s="50" t="s">
        <v>122</v>
      </c>
      <c r="G10" s="1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19" t="s">
        <v>467</v>
      </c>
      <c r="B12" s="15"/>
      <c r="C12" s="15"/>
      <c r="D12" s="16"/>
      <c r="E12" s="17"/>
      <c r="F12" s="18"/>
      <c r="G12" s="18"/>
    </row>
    <row r="13" spans="1:8" x14ac:dyDescent="0.25">
      <c r="A13" s="14" t="s">
        <v>719</v>
      </c>
      <c r="B13" s="15" t="s">
        <v>720</v>
      </c>
      <c r="C13" s="15" t="s">
        <v>129</v>
      </c>
      <c r="D13" s="16">
        <v>7225000</v>
      </c>
      <c r="E13" s="17">
        <v>7275.38</v>
      </c>
      <c r="F13" s="18">
        <v>0.41370000000000001</v>
      </c>
      <c r="G13" s="18">
        <v>6.9556195441999993E-2</v>
      </c>
    </row>
    <row r="14" spans="1:8" x14ac:dyDescent="0.25">
      <c r="A14" s="14" t="s">
        <v>721</v>
      </c>
      <c r="B14" s="15" t="s">
        <v>722</v>
      </c>
      <c r="C14" s="15" t="s">
        <v>129</v>
      </c>
      <c r="D14" s="16">
        <v>500000</v>
      </c>
      <c r="E14" s="17">
        <v>487.74</v>
      </c>
      <c r="F14" s="18">
        <v>2.7699999999999999E-2</v>
      </c>
      <c r="G14" s="18">
        <v>6.9811656489000007E-2</v>
      </c>
    </row>
    <row r="15" spans="1:8" x14ac:dyDescent="0.25">
      <c r="A15" s="19" t="s">
        <v>125</v>
      </c>
      <c r="B15" s="25"/>
      <c r="C15" s="25"/>
      <c r="D15" s="26"/>
      <c r="E15" s="29">
        <v>7763.12</v>
      </c>
      <c r="F15" s="30">
        <v>0.44140000000000001</v>
      </c>
      <c r="G15" s="28"/>
    </row>
    <row r="16" spans="1:8" x14ac:dyDescent="0.25">
      <c r="A16" s="14"/>
      <c r="B16" s="15"/>
      <c r="C16" s="15"/>
      <c r="D16" s="16"/>
      <c r="E16" s="17"/>
      <c r="F16" s="18"/>
      <c r="G16" s="18"/>
    </row>
    <row r="17" spans="1:7" x14ac:dyDescent="0.25">
      <c r="A17" s="19" t="s">
        <v>126</v>
      </c>
      <c r="B17" s="15"/>
      <c r="C17" s="15"/>
      <c r="D17" s="16"/>
      <c r="E17" s="17"/>
      <c r="F17" s="18"/>
      <c r="G17" s="18"/>
    </row>
    <row r="18" spans="1:7" x14ac:dyDescent="0.25">
      <c r="A18" s="14" t="s">
        <v>723</v>
      </c>
      <c r="B18" s="15" t="s">
        <v>724</v>
      </c>
      <c r="C18" s="15" t="s">
        <v>129</v>
      </c>
      <c r="D18" s="16">
        <v>5000000</v>
      </c>
      <c r="E18" s="17">
        <v>5226.3599999999997</v>
      </c>
      <c r="F18" s="18">
        <v>0.29720000000000002</v>
      </c>
      <c r="G18" s="18">
        <v>7.2901320290000002E-2</v>
      </c>
    </row>
    <row r="19" spans="1:7" x14ac:dyDescent="0.25">
      <c r="A19" s="14" t="s">
        <v>725</v>
      </c>
      <c r="B19" s="15" t="s">
        <v>726</v>
      </c>
      <c r="C19" s="15" t="s">
        <v>129</v>
      </c>
      <c r="D19" s="16">
        <v>2000000</v>
      </c>
      <c r="E19" s="17">
        <v>2063.9699999999998</v>
      </c>
      <c r="F19" s="18">
        <v>0.1174</v>
      </c>
      <c r="G19" s="18">
        <v>7.2901320290000002E-2</v>
      </c>
    </row>
    <row r="20" spans="1:7" x14ac:dyDescent="0.25">
      <c r="A20" s="14" t="s">
        <v>727</v>
      </c>
      <c r="B20" s="15" t="s">
        <v>728</v>
      </c>
      <c r="C20" s="15" t="s">
        <v>129</v>
      </c>
      <c r="D20" s="16">
        <v>1000000</v>
      </c>
      <c r="E20" s="17">
        <v>1027.58</v>
      </c>
      <c r="F20" s="18">
        <v>5.8400000000000001E-2</v>
      </c>
      <c r="G20" s="18">
        <v>7.2519140625000006E-2</v>
      </c>
    </row>
    <row r="21" spans="1:7" x14ac:dyDescent="0.25">
      <c r="A21" s="14" t="s">
        <v>729</v>
      </c>
      <c r="B21" s="15" t="s">
        <v>730</v>
      </c>
      <c r="C21" s="15" t="s">
        <v>129</v>
      </c>
      <c r="D21" s="16">
        <v>500000</v>
      </c>
      <c r="E21" s="17">
        <v>528.5</v>
      </c>
      <c r="F21" s="18">
        <v>3.0099999999999998E-2</v>
      </c>
      <c r="G21" s="18">
        <v>7.2901320290000002E-2</v>
      </c>
    </row>
    <row r="22" spans="1:7" x14ac:dyDescent="0.25">
      <c r="A22" s="14" t="s">
        <v>731</v>
      </c>
      <c r="B22" s="15" t="s">
        <v>732</v>
      </c>
      <c r="C22" s="15" t="s">
        <v>129</v>
      </c>
      <c r="D22" s="16">
        <v>500000</v>
      </c>
      <c r="E22" s="17">
        <v>515.95000000000005</v>
      </c>
      <c r="F22" s="18">
        <v>2.93E-2</v>
      </c>
      <c r="G22" s="18">
        <v>7.3031836256000002E-2</v>
      </c>
    </row>
    <row r="23" spans="1:7" x14ac:dyDescent="0.25">
      <c r="A23" s="19" t="s">
        <v>125</v>
      </c>
      <c r="B23" s="25"/>
      <c r="C23" s="25"/>
      <c r="D23" s="26"/>
      <c r="E23" s="29">
        <v>9362.36</v>
      </c>
      <c r="F23" s="30">
        <v>0.53239999999999998</v>
      </c>
      <c r="G23" s="28"/>
    </row>
    <row r="24" spans="1:7" x14ac:dyDescent="0.25">
      <c r="A24" s="14"/>
      <c r="B24" s="15"/>
      <c r="C24" s="15"/>
      <c r="D24" s="16"/>
      <c r="E24" s="17"/>
      <c r="F24" s="18"/>
      <c r="G24" s="18"/>
    </row>
    <row r="25" spans="1:7" x14ac:dyDescent="0.25">
      <c r="A25" s="14"/>
      <c r="B25" s="15"/>
      <c r="C25" s="15"/>
      <c r="D25" s="16"/>
      <c r="E25" s="17"/>
      <c r="F25" s="18"/>
      <c r="G25" s="18"/>
    </row>
    <row r="26" spans="1:7" x14ac:dyDescent="0.25">
      <c r="A26" s="19" t="s">
        <v>130</v>
      </c>
      <c r="B26" s="15"/>
      <c r="C26" s="15"/>
      <c r="D26" s="16"/>
      <c r="E26" s="17"/>
      <c r="F26" s="18"/>
      <c r="G26" s="18"/>
    </row>
    <row r="27" spans="1:7" x14ac:dyDescent="0.25">
      <c r="A27" s="19" t="s">
        <v>125</v>
      </c>
      <c r="B27" s="15"/>
      <c r="C27" s="15"/>
      <c r="D27" s="16"/>
      <c r="E27" s="49" t="s">
        <v>122</v>
      </c>
      <c r="F27" s="50" t="s">
        <v>122</v>
      </c>
      <c r="G27" s="18"/>
    </row>
    <row r="28" spans="1:7" x14ac:dyDescent="0.25">
      <c r="A28" s="14"/>
      <c r="B28" s="15"/>
      <c r="C28" s="15"/>
      <c r="D28" s="16"/>
      <c r="E28" s="17"/>
      <c r="F28" s="18"/>
      <c r="G28" s="18"/>
    </row>
    <row r="29" spans="1:7" x14ac:dyDescent="0.25">
      <c r="A29" s="19" t="s">
        <v>131</v>
      </c>
      <c r="B29" s="15"/>
      <c r="C29" s="15"/>
      <c r="D29" s="16"/>
      <c r="E29" s="17"/>
      <c r="F29" s="18"/>
      <c r="G29" s="18"/>
    </row>
    <row r="30" spans="1:7" x14ac:dyDescent="0.25">
      <c r="A30" s="19" t="s">
        <v>125</v>
      </c>
      <c r="B30" s="15"/>
      <c r="C30" s="15"/>
      <c r="D30" s="16"/>
      <c r="E30" s="49" t="s">
        <v>122</v>
      </c>
      <c r="F30" s="50" t="s">
        <v>122</v>
      </c>
      <c r="G30" s="18"/>
    </row>
    <row r="31" spans="1:7" x14ac:dyDescent="0.25">
      <c r="A31" s="14"/>
      <c r="B31" s="15"/>
      <c r="C31" s="15"/>
      <c r="D31" s="16"/>
      <c r="E31" s="17"/>
      <c r="F31" s="18"/>
      <c r="G31" s="18"/>
    </row>
    <row r="32" spans="1:7" x14ac:dyDescent="0.25">
      <c r="A32" s="31" t="s">
        <v>132</v>
      </c>
      <c r="B32" s="32"/>
      <c r="C32" s="32"/>
      <c r="D32" s="33"/>
      <c r="E32" s="29">
        <v>17125.48</v>
      </c>
      <c r="F32" s="30">
        <v>0.9738</v>
      </c>
      <c r="G32" s="28"/>
    </row>
    <row r="33" spans="1:7" x14ac:dyDescent="0.25">
      <c r="A33" s="14"/>
      <c r="B33" s="15"/>
      <c r="C33" s="15"/>
      <c r="D33" s="16"/>
      <c r="E33" s="17"/>
      <c r="F33" s="18"/>
      <c r="G33" s="18"/>
    </row>
    <row r="34" spans="1:7" x14ac:dyDescent="0.25">
      <c r="A34" s="14"/>
      <c r="B34" s="15"/>
      <c r="C34" s="15"/>
      <c r="D34" s="16"/>
      <c r="E34" s="17"/>
      <c r="F34" s="18"/>
      <c r="G34" s="18"/>
    </row>
    <row r="35" spans="1:7" x14ac:dyDescent="0.25">
      <c r="A35" s="19" t="s">
        <v>182</v>
      </c>
      <c r="B35" s="15"/>
      <c r="C35" s="15"/>
      <c r="D35" s="16"/>
      <c r="E35" s="17"/>
      <c r="F35" s="18"/>
      <c r="G35" s="18"/>
    </row>
    <row r="36" spans="1:7" x14ac:dyDescent="0.25">
      <c r="A36" s="14" t="s">
        <v>183</v>
      </c>
      <c r="B36" s="15"/>
      <c r="C36" s="15"/>
      <c r="D36" s="16"/>
      <c r="E36" s="17">
        <v>47.99</v>
      </c>
      <c r="F36" s="18">
        <v>2.7000000000000001E-3</v>
      </c>
      <c r="G36" s="18">
        <v>6.4020999999999995E-2</v>
      </c>
    </row>
    <row r="37" spans="1:7" x14ac:dyDescent="0.25">
      <c r="A37" s="19" t="s">
        <v>125</v>
      </c>
      <c r="B37" s="25"/>
      <c r="C37" s="25"/>
      <c r="D37" s="26"/>
      <c r="E37" s="29">
        <v>47.99</v>
      </c>
      <c r="F37" s="30">
        <v>2.7000000000000001E-3</v>
      </c>
      <c r="G37" s="28"/>
    </row>
    <row r="38" spans="1:7" x14ac:dyDescent="0.25">
      <c r="A38" s="14"/>
      <c r="B38" s="15"/>
      <c r="C38" s="15"/>
      <c r="D38" s="16"/>
      <c r="E38" s="17"/>
      <c r="F38" s="18"/>
      <c r="G38" s="18"/>
    </row>
    <row r="39" spans="1:7" x14ac:dyDescent="0.25">
      <c r="A39" s="31" t="s">
        <v>132</v>
      </c>
      <c r="B39" s="32"/>
      <c r="C39" s="32"/>
      <c r="D39" s="33"/>
      <c r="E39" s="29">
        <v>47.99</v>
      </c>
      <c r="F39" s="30">
        <v>2.7000000000000001E-3</v>
      </c>
      <c r="G39" s="28"/>
    </row>
    <row r="40" spans="1:7" x14ac:dyDescent="0.25">
      <c r="A40" s="14" t="s">
        <v>184</v>
      </c>
      <c r="B40" s="15"/>
      <c r="C40" s="15"/>
      <c r="D40" s="16"/>
      <c r="E40" s="17">
        <v>413.9735149</v>
      </c>
      <c r="F40" s="18">
        <v>2.3542E-2</v>
      </c>
      <c r="G40" s="18"/>
    </row>
    <row r="41" spans="1:7" x14ac:dyDescent="0.25">
      <c r="A41" s="14" t="s">
        <v>185</v>
      </c>
      <c r="B41" s="15"/>
      <c r="C41" s="15"/>
      <c r="D41" s="16"/>
      <c r="E41" s="45">
        <v>-3.1735148999999998</v>
      </c>
      <c r="F41" s="46">
        <v>-4.1999999999999998E-5</v>
      </c>
      <c r="G41" s="18">
        <v>6.4020999999999995E-2</v>
      </c>
    </row>
    <row r="42" spans="1:7" x14ac:dyDescent="0.25">
      <c r="A42" s="34" t="s">
        <v>186</v>
      </c>
      <c r="B42" s="35"/>
      <c r="C42" s="35"/>
      <c r="D42" s="36"/>
      <c r="E42" s="37">
        <v>17584.27</v>
      </c>
      <c r="F42" s="38">
        <v>1</v>
      </c>
      <c r="G42" s="38"/>
    </row>
    <row r="44" spans="1:7" x14ac:dyDescent="0.25">
      <c r="A44" s="1" t="s">
        <v>188</v>
      </c>
    </row>
    <row r="47" spans="1:7" x14ac:dyDescent="0.25">
      <c r="A47" s="1" t="s">
        <v>189</v>
      </c>
    </row>
    <row r="48" spans="1:7" x14ac:dyDescent="0.25">
      <c r="A48" s="40" t="s">
        <v>190</v>
      </c>
      <c r="B48" s="41" t="s">
        <v>122</v>
      </c>
    </row>
    <row r="49" spans="1:5" x14ac:dyDescent="0.25">
      <c r="A49" t="s">
        <v>191</v>
      </c>
    </row>
    <row r="50" spans="1:5" x14ac:dyDescent="0.25">
      <c r="A50" t="s">
        <v>192</v>
      </c>
      <c r="B50" t="s">
        <v>193</v>
      </c>
      <c r="C50" t="s">
        <v>193</v>
      </c>
    </row>
    <row r="51" spans="1:5" x14ac:dyDescent="0.25">
      <c r="B51" s="42">
        <v>45473</v>
      </c>
      <c r="C51" s="42">
        <v>45504</v>
      </c>
    </row>
    <row r="52" spans="1:5" x14ac:dyDescent="0.25">
      <c r="A52" t="s">
        <v>712</v>
      </c>
      <c r="B52">
        <v>11.366899999999999</v>
      </c>
      <c r="C52">
        <v>11.4909</v>
      </c>
      <c r="E52" s="39"/>
    </row>
    <row r="53" spans="1:5" x14ac:dyDescent="0.25">
      <c r="A53" t="s">
        <v>198</v>
      </c>
      <c r="B53">
        <v>11.367100000000001</v>
      </c>
      <c r="C53">
        <v>11.491099999999999</v>
      </c>
      <c r="E53" s="39"/>
    </row>
    <row r="54" spans="1:5" x14ac:dyDescent="0.25">
      <c r="A54" t="s">
        <v>713</v>
      </c>
      <c r="B54">
        <v>11.3187</v>
      </c>
      <c r="C54">
        <v>11.4398</v>
      </c>
      <c r="E54" s="39"/>
    </row>
    <row r="55" spans="1:5" x14ac:dyDescent="0.25">
      <c r="A55" t="s">
        <v>677</v>
      </c>
      <c r="B55">
        <v>11.3188</v>
      </c>
      <c r="C55">
        <v>11.4398</v>
      </c>
      <c r="E55" s="39"/>
    </row>
    <row r="56" spans="1:5" x14ac:dyDescent="0.25">
      <c r="E56" s="39"/>
    </row>
    <row r="57" spans="1:5" x14ac:dyDescent="0.25">
      <c r="A57" t="s">
        <v>208</v>
      </c>
      <c r="B57" s="41" t="s">
        <v>122</v>
      </c>
    </row>
    <row r="58" spans="1:5" x14ac:dyDescent="0.25">
      <c r="A58" t="s">
        <v>209</v>
      </c>
      <c r="B58" s="41" t="s">
        <v>122</v>
      </c>
    </row>
    <row r="59" spans="1:5" ht="30" customHeight="1" x14ac:dyDescent="0.25">
      <c r="A59" s="40" t="s">
        <v>210</v>
      </c>
      <c r="B59" s="41" t="s">
        <v>122</v>
      </c>
    </row>
    <row r="60" spans="1:5" ht="30" customHeight="1" x14ac:dyDescent="0.25">
      <c r="A60" s="40" t="s">
        <v>211</v>
      </c>
      <c r="B60" s="41" t="s">
        <v>122</v>
      </c>
    </row>
    <row r="61" spans="1:5" x14ac:dyDescent="0.25">
      <c r="A61" t="s">
        <v>212</v>
      </c>
      <c r="B61" s="44">
        <f>+B75</f>
        <v>3.81399062076756</v>
      </c>
    </row>
    <row r="62" spans="1:5" ht="45" customHeight="1" x14ac:dyDescent="0.25">
      <c r="A62" s="40" t="s">
        <v>213</v>
      </c>
      <c r="B62" s="41" t="s">
        <v>122</v>
      </c>
    </row>
    <row r="63" spans="1:5" ht="45" customHeight="1" x14ac:dyDescent="0.25">
      <c r="A63" s="40" t="s">
        <v>214</v>
      </c>
      <c r="B63" s="41" t="s">
        <v>122</v>
      </c>
    </row>
    <row r="64" spans="1:5" ht="30" customHeight="1" x14ac:dyDescent="0.25">
      <c r="A64" s="40" t="s">
        <v>215</v>
      </c>
      <c r="B64" s="41" t="s">
        <v>122</v>
      </c>
    </row>
    <row r="65" spans="1:4" x14ac:dyDescent="0.25">
      <c r="A65" t="s">
        <v>216</v>
      </c>
      <c r="B65" s="41" t="s">
        <v>122</v>
      </c>
    </row>
    <row r="66" spans="1:4" x14ac:dyDescent="0.25">
      <c r="A66" t="s">
        <v>217</v>
      </c>
      <c r="B66" s="41" t="s">
        <v>122</v>
      </c>
    </row>
    <row r="68" spans="1:4" x14ac:dyDescent="0.25">
      <c r="A68" t="s">
        <v>218</v>
      </c>
    </row>
    <row r="69" spans="1:4" ht="75" customHeight="1" x14ac:dyDescent="0.25">
      <c r="A69" s="52" t="s">
        <v>219</v>
      </c>
      <c r="B69" s="53" t="s">
        <v>733</v>
      </c>
    </row>
    <row r="70" spans="1:4" ht="45" customHeight="1" x14ac:dyDescent="0.25">
      <c r="A70" s="52" t="s">
        <v>221</v>
      </c>
      <c r="B70" s="53" t="s">
        <v>734</v>
      </c>
    </row>
    <row r="71" spans="1:4" x14ac:dyDescent="0.25">
      <c r="A71" s="52"/>
      <c r="B71" s="52"/>
    </row>
    <row r="72" spans="1:4" x14ac:dyDescent="0.25">
      <c r="A72" s="52" t="s">
        <v>223</v>
      </c>
      <c r="B72" s="3">
        <v>7.1375211956442364</v>
      </c>
    </row>
    <row r="73" spans="1:4" x14ac:dyDescent="0.25">
      <c r="A73" s="52"/>
      <c r="B73" s="52"/>
    </row>
    <row r="74" spans="1:4" x14ac:dyDescent="0.25">
      <c r="A74" s="52" t="s">
        <v>224</v>
      </c>
      <c r="B74" s="54">
        <v>3.2972000000000001</v>
      </c>
    </row>
    <row r="75" spans="1:4" x14ac:dyDescent="0.25">
      <c r="A75" s="52" t="s">
        <v>225</v>
      </c>
      <c r="B75" s="54">
        <v>3.81399062076756</v>
      </c>
    </row>
    <row r="76" spans="1:4" x14ac:dyDescent="0.25">
      <c r="A76" s="52"/>
      <c r="B76" s="52"/>
    </row>
    <row r="77" spans="1:4" x14ac:dyDescent="0.25">
      <c r="A77" s="52" t="s">
        <v>226</v>
      </c>
      <c r="B77" s="55">
        <v>45504</v>
      </c>
    </row>
    <row r="79" spans="1:4" ht="69.95" customHeight="1" x14ac:dyDescent="0.25">
      <c r="A79" s="74" t="s">
        <v>227</v>
      </c>
      <c r="B79" s="74" t="s">
        <v>228</v>
      </c>
      <c r="C79" s="74" t="s">
        <v>5</v>
      </c>
      <c r="D79" s="74" t="s">
        <v>6</v>
      </c>
    </row>
    <row r="80" spans="1:4" ht="69.95" customHeight="1" x14ac:dyDescent="0.25">
      <c r="A80" s="74" t="s">
        <v>735</v>
      </c>
      <c r="B80" s="74"/>
      <c r="C80" s="74" t="s">
        <v>27</v>
      </c>
      <c r="D8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8"/>
  <sheetViews>
    <sheetView showGridLines="0" workbookViewId="0">
      <pane ySplit="4" topLeftCell="A46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736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737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9" t="s">
        <v>123</v>
      </c>
      <c r="B8" s="15"/>
      <c r="C8" s="15"/>
      <c r="D8" s="16"/>
      <c r="E8" s="17"/>
      <c r="F8" s="18"/>
      <c r="G8" s="18"/>
    </row>
    <row r="9" spans="1:8" x14ac:dyDescent="0.25">
      <c r="A9" s="19" t="s">
        <v>124</v>
      </c>
      <c r="B9" s="15"/>
      <c r="C9" s="15"/>
      <c r="D9" s="16"/>
      <c r="E9" s="17"/>
      <c r="F9" s="18"/>
      <c r="G9" s="18"/>
    </row>
    <row r="10" spans="1:8" x14ac:dyDescent="0.25">
      <c r="A10" s="19" t="s">
        <v>125</v>
      </c>
      <c r="B10" s="15"/>
      <c r="C10" s="15"/>
      <c r="D10" s="16"/>
      <c r="E10" s="49" t="s">
        <v>122</v>
      </c>
      <c r="F10" s="50" t="s">
        <v>122</v>
      </c>
      <c r="G10" s="1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19" t="s">
        <v>467</v>
      </c>
      <c r="B12" s="15"/>
      <c r="C12" s="15"/>
      <c r="D12" s="16"/>
      <c r="E12" s="17"/>
      <c r="F12" s="18"/>
      <c r="G12" s="18"/>
    </row>
    <row r="13" spans="1:8" x14ac:dyDescent="0.25">
      <c r="A13" s="14" t="s">
        <v>738</v>
      </c>
      <c r="B13" s="15" t="s">
        <v>739</v>
      </c>
      <c r="C13" s="15" t="s">
        <v>129</v>
      </c>
      <c r="D13" s="16">
        <v>29500000</v>
      </c>
      <c r="E13" s="17">
        <v>30525.8</v>
      </c>
      <c r="F13" s="18">
        <v>0.3105</v>
      </c>
      <c r="G13" s="18">
        <v>7.1064581005999994E-2</v>
      </c>
    </row>
    <row r="14" spans="1:8" x14ac:dyDescent="0.25">
      <c r="A14" s="14" t="s">
        <v>740</v>
      </c>
      <c r="B14" s="15" t="s">
        <v>741</v>
      </c>
      <c r="C14" s="15" t="s">
        <v>129</v>
      </c>
      <c r="D14" s="16">
        <v>17500000</v>
      </c>
      <c r="E14" s="17">
        <v>18264.75</v>
      </c>
      <c r="F14" s="18">
        <v>0.18579999999999999</v>
      </c>
      <c r="G14" s="18">
        <v>7.1107013248999998E-2</v>
      </c>
    </row>
    <row r="15" spans="1:8" x14ac:dyDescent="0.25">
      <c r="A15" s="19" t="s">
        <v>125</v>
      </c>
      <c r="B15" s="25"/>
      <c r="C15" s="25"/>
      <c r="D15" s="26"/>
      <c r="E15" s="29">
        <v>48790.55</v>
      </c>
      <c r="F15" s="30">
        <v>0.49630000000000002</v>
      </c>
      <c r="G15" s="28"/>
    </row>
    <row r="16" spans="1:8" x14ac:dyDescent="0.25">
      <c r="A16" s="14"/>
      <c r="B16" s="15"/>
      <c r="C16" s="15"/>
      <c r="D16" s="16"/>
      <c r="E16" s="17"/>
      <c r="F16" s="18"/>
      <c r="G16" s="18"/>
    </row>
    <row r="17" spans="1:7" x14ac:dyDescent="0.25">
      <c r="A17" s="19" t="s">
        <v>126</v>
      </c>
      <c r="B17" s="15"/>
      <c r="C17" s="15"/>
      <c r="D17" s="16"/>
      <c r="E17" s="17"/>
      <c r="F17" s="18"/>
      <c r="G17" s="18"/>
    </row>
    <row r="18" spans="1:7" x14ac:dyDescent="0.25">
      <c r="A18" s="14" t="s">
        <v>742</v>
      </c>
      <c r="B18" s="15" t="s">
        <v>743</v>
      </c>
      <c r="C18" s="15" t="s">
        <v>129</v>
      </c>
      <c r="D18" s="16">
        <v>12000000</v>
      </c>
      <c r="E18" s="17">
        <v>12480.94</v>
      </c>
      <c r="F18" s="18">
        <v>0.127</v>
      </c>
      <c r="G18" s="18">
        <v>7.4664992259999993E-2</v>
      </c>
    </row>
    <row r="19" spans="1:7" x14ac:dyDescent="0.25">
      <c r="A19" s="14" t="s">
        <v>744</v>
      </c>
      <c r="B19" s="15" t="s">
        <v>745</v>
      </c>
      <c r="C19" s="15" t="s">
        <v>129</v>
      </c>
      <c r="D19" s="16">
        <v>9323700</v>
      </c>
      <c r="E19" s="17">
        <v>9640.31</v>
      </c>
      <c r="F19" s="18">
        <v>9.8100000000000007E-2</v>
      </c>
      <c r="G19" s="18">
        <v>7.4556145663999998E-2</v>
      </c>
    </row>
    <row r="20" spans="1:7" x14ac:dyDescent="0.25">
      <c r="A20" s="14" t="s">
        <v>746</v>
      </c>
      <c r="B20" s="15" t="s">
        <v>747</v>
      </c>
      <c r="C20" s="15" t="s">
        <v>129</v>
      </c>
      <c r="D20" s="16">
        <v>5000000</v>
      </c>
      <c r="E20" s="17">
        <v>5278.86</v>
      </c>
      <c r="F20" s="18">
        <v>5.3699999999999998E-2</v>
      </c>
      <c r="G20" s="18">
        <v>7.4559255490000004E-2</v>
      </c>
    </row>
    <row r="21" spans="1:7" x14ac:dyDescent="0.25">
      <c r="A21" s="14" t="s">
        <v>748</v>
      </c>
      <c r="B21" s="15" t="s">
        <v>749</v>
      </c>
      <c r="C21" s="15" t="s">
        <v>129</v>
      </c>
      <c r="D21" s="16">
        <v>5000000</v>
      </c>
      <c r="E21" s="17">
        <v>5221.95</v>
      </c>
      <c r="F21" s="18">
        <v>5.3100000000000001E-2</v>
      </c>
      <c r="G21" s="18">
        <v>7.4664992259999993E-2</v>
      </c>
    </row>
    <row r="22" spans="1:7" x14ac:dyDescent="0.25">
      <c r="A22" s="14" t="s">
        <v>750</v>
      </c>
      <c r="B22" s="15" t="s">
        <v>751</v>
      </c>
      <c r="C22" s="15" t="s">
        <v>129</v>
      </c>
      <c r="D22" s="16">
        <v>5000000</v>
      </c>
      <c r="E22" s="17">
        <v>5168.47</v>
      </c>
      <c r="F22" s="18">
        <v>5.2600000000000001E-2</v>
      </c>
      <c r="G22" s="18">
        <v>7.461108659E-2</v>
      </c>
    </row>
    <row r="23" spans="1:7" x14ac:dyDescent="0.25">
      <c r="A23" s="14" t="s">
        <v>752</v>
      </c>
      <c r="B23" s="15" t="s">
        <v>753</v>
      </c>
      <c r="C23" s="15" t="s">
        <v>129</v>
      </c>
      <c r="D23" s="16">
        <v>3107800</v>
      </c>
      <c r="E23" s="17">
        <v>3206.12</v>
      </c>
      <c r="F23" s="18">
        <v>3.2599999999999997E-2</v>
      </c>
      <c r="G23" s="18">
        <v>7.4559255490000004E-2</v>
      </c>
    </row>
    <row r="24" spans="1:7" x14ac:dyDescent="0.25">
      <c r="A24" s="14" t="s">
        <v>754</v>
      </c>
      <c r="B24" s="15" t="s">
        <v>755</v>
      </c>
      <c r="C24" s="15" t="s">
        <v>129</v>
      </c>
      <c r="D24" s="16">
        <v>3000000</v>
      </c>
      <c r="E24" s="17">
        <v>3118.45</v>
      </c>
      <c r="F24" s="18">
        <v>3.1699999999999999E-2</v>
      </c>
      <c r="G24" s="18">
        <v>7.4664992259999993E-2</v>
      </c>
    </row>
    <row r="25" spans="1:7" x14ac:dyDescent="0.25">
      <c r="A25" s="14" t="s">
        <v>756</v>
      </c>
      <c r="B25" s="15" t="s">
        <v>757</v>
      </c>
      <c r="C25" s="15" t="s">
        <v>129</v>
      </c>
      <c r="D25" s="16">
        <v>1000000</v>
      </c>
      <c r="E25" s="17">
        <v>1013.34</v>
      </c>
      <c r="F25" s="18">
        <v>1.03E-2</v>
      </c>
      <c r="G25" s="18">
        <v>7.4386148676000005E-2</v>
      </c>
    </row>
    <row r="26" spans="1:7" x14ac:dyDescent="0.25">
      <c r="A26" s="14" t="s">
        <v>758</v>
      </c>
      <c r="B26" s="15" t="s">
        <v>759</v>
      </c>
      <c r="C26" s="15" t="s">
        <v>129</v>
      </c>
      <c r="D26" s="16">
        <v>500000</v>
      </c>
      <c r="E26" s="17">
        <v>525.6</v>
      </c>
      <c r="F26" s="18">
        <v>5.3E-3</v>
      </c>
      <c r="G26" s="18">
        <v>7.4559255490000004E-2</v>
      </c>
    </row>
    <row r="27" spans="1:7" x14ac:dyDescent="0.25">
      <c r="A27" s="14" t="s">
        <v>760</v>
      </c>
      <c r="B27" s="15" t="s">
        <v>761</v>
      </c>
      <c r="C27" s="15" t="s">
        <v>129</v>
      </c>
      <c r="D27" s="16">
        <v>500000</v>
      </c>
      <c r="E27" s="17">
        <v>523.82000000000005</v>
      </c>
      <c r="F27" s="18">
        <v>5.3E-3</v>
      </c>
      <c r="G27" s="18">
        <v>7.4664992259999993E-2</v>
      </c>
    </row>
    <row r="28" spans="1:7" x14ac:dyDescent="0.25">
      <c r="A28" s="14" t="s">
        <v>762</v>
      </c>
      <c r="B28" s="15" t="s">
        <v>763</v>
      </c>
      <c r="C28" s="15" t="s">
        <v>129</v>
      </c>
      <c r="D28" s="16">
        <v>500000</v>
      </c>
      <c r="E28" s="17">
        <v>516.72</v>
      </c>
      <c r="F28" s="18">
        <v>5.3E-3</v>
      </c>
      <c r="G28" s="18">
        <v>7.4388221729000004E-2</v>
      </c>
    </row>
    <row r="29" spans="1:7" x14ac:dyDescent="0.25">
      <c r="A29" s="14" t="s">
        <v>764</v>
      </c>
      <c r="B29" s="15" t="s">
        <v>765</v>
      </c>
      <c r="C29" s="15" t="s">
        <v>129</v>
      </c>
      <c r="D29" s="16">
        <v>500000</v>
      </c>
      <c r="E29" s="17">
        <v>506.46</v>
      </c>
      <c r="F29" s="18">
        <v>5.1999999999999998E-3</v>
      </c>
      <c r="G29" s="18">
        <v>7.4231711852000004E-2</v>
      </c>
    </row>
    <row r="30" spans="1:7" x14ac:dyDescent="0.25">
      <c r="A30" s="14" t="s">
        <v>766</v>
      </c>
      <c r="B30" s="15" t="s">
        <v>767</v>
      </c>
      <c r="C30" s="15" t="s">
        <v>129</v>
      </c>
      <c r="D30" s="16">
        <v>500000</v>
      </c>
      <c r="E30" s="17">
        <v>506.36</v>
      </c>
      <c r="F30" s="18">
        <v>5.1999999999999998E-3</v>
      </c>
      <c r="G30" s="18">
        <v>7.4254513906000005E-2</v>
      </c>
    </row>
    <row r="31" spans="1:7" x14ac:dyDescent="0.25">
      <c r="A31" s="19" t="s">
        <v>125</v>
      </c>
      <c r="B31" s="25"/>
      <c r="C31" s="25"/>
      <c r="D31" s="26"/>
      <c r="E31" s="29">
        <v>47707.4</v>
      </c>
      <c r="F31" s="30">
        <v>0.4854</v>
      </c>
      <c r="G31" s="28"/>
    </row>
    <row r="32" spans="1:7" x14ac:dyDescent="0.25">
      <c r="A32" s="14"/>
      <c r="B32" s="15"/>
      <c r="C32" s="15"/>
      <c r="D32" s="16"/>
      <c r="E32" s="17"/>
      <c r="F32" s="18"/>
      <c r="G32" s="18"/>
    </row>
    <row r="33" spans="1:7" x14ac:dyDescent="0.25">
      <c r="A33" s="14"/>
      <c r="B33" s="15"/>
      <c r="C33" s="15"/>
      <c r="D33" s="16"/>
      <c r="E33" s="17"/>
      <c r="F33" s="18"/>
      <c r="G33" s="18"/>
    </row>
    <row r="34" spans="1:7" x14ac:dyDescent="0.25">
      <c r="A34" s="19" t="s">
        <v>130</v>
      </c>
      <c r="B34" s="15"/>
      <c r="C34" s="15"/>
      <c r="D34" s="16"/>
      <c r="E34" s="17"/>
      <c r="F34" s="18"/>
      <c r="G34" s="18"/>
    </row>
    <row r="35" spans="1:7" x14ac:dyDescent="0.25">
      <c r="A35" s="19" t="s">
        <v>125</v>
      </c>
      <c r="B35" s="15"/>
      <c r="C35" s="15"/>
      <c r="D35" s="16"/>
      <c r="E35" s="49" t="s">
        <v>122</v>
      </c>
      <c r="F35" s="50" t="s">
        <v>122</v>
      </c>
      <c r="G35" s="18"/>
    </row>
    <row r="36" spans="1:7" x14ac:dyDescent="0.25">
      <c r="A36" s="14"/>
      <c r="B36" s="15"/>
      <c r="C36" s="15"/>
      <c r="D36" s="16"/>
      <c r="E36" s="17"/>
      <c r="F36" s="18"/>
      <c r="G36" s="18"/>
    </row>
    <row r="37" spans="1:7" x14ac:dyDescent="0.25">
      <c r="A37" s="19" t="s">
        <v>131</v>
      </c>
      <c r="B37" s="15"/>
      <c r="C37" s="15"/>
      <c r="D37" s="16"/>
      <c r="E37" s="17"/>
      <c r="F37" s="18"/>
      <c r="G37" s="18"/>
    </row>
    <row r="38" spans="1:7" x14ac:dyDescent="0.25">
      <c r="A38" s="19" t="s">
        <v>125</v>
      </c>
      <c r="B38" s="15"/>
      <c r="C38" s="15"/>
      <c r="D38" s="16"/>
      <c r="E38" s="49" t="s">
        <v>122</v>
      </c>
      <c r="F38" s="50" t="s">
        <v>122</v>
      </c>
      <c r="G38" s="18"/>
    </row>
    <row r="39" spans="1:7" x14ac:dyDescent="0.25">
      <c r="A39" s="14"/>
      <c r="B39" s="15"/>
      <c r="C39" s="15"/>
      <c r="D39" s="16"/>
      <c r="E39" s="17"/>
      <c r="F39" s="18"/>
      <c r="G39" s="18"/>
    </row>
    <row r="40" spans="1:7" x14ac:dyDescent="0.25">
      <c r="A40" s="31" t="s">
        <v>132</v>
      </c>
      <c r="B40" s="32"/>
      <c r="C40" s="32"/>
      <c r="D40" s="33"/>
      <c r="E40" s="29">
        <v>96497.95</v>
      </c>
      <c r="F40" s="30">
        <v>0.98170000000000002</v>
      </c>
      <c r="G40" s="28"/>
    </row>
    <row r="41" spans="1:7" x14ac:dyDescent="0.25">
      <c r="A41" s="14"/>
      <c r="B41" s="15"/>
      <c r="C41" s="15"/>
      <c r="D41" s="16"/>
      <c r="E41" s="17"/>
      <c r="F41" s="18"/>
      <c r="G41" s="18"/>
    </row>
    <row r="42" spans="1:7" x14ac:dyDescent="0.25">
      <c r="A42" s="14"/>
      <c r="B42" s="15"/>
      <c r="C42" s="15"/>
      <c r="D42" s="16"/>
      <c r="E42" s="17"/>
      <c r="F42" s="18"/>
      <c r="G42" s="18"/>
    </row>
    <row r="43" spans="1:7" x14ac:dyDescent="0.25">
      <c r="A43" s="19" t="s">
        <v>182</v>
      </c>
      <c r="B43" s="15"/>
      <c r="C43" s="15"/>
      <c r="D43" s="16"/>
      <c r="E43" s="17"/>
      <c r="F43" s="18"/>
      <c r="G43" s="18"/>
    </row>
    <row r="44" spans="1:7" x14ac:dyDescent="0.25">
      <c r="A44" s="14" t="s">
        <v>183</v>
      </c>
      <c r="B44" s="15"/>
      <c r="C44" s="15"/>
      <c r="D44" s="16"/>
      <c r="E44" s="17">
        <v>156.97</v>
      </c>
      <c r="F44" s="18">
        <v>1.6000000000000001E-3</v>
      </c>
      <c r="G44" s="18">
        <v>6.4020999999999995E-2</v>
      </c>
    </row>
    <row r="45" spans="1:7" x14ac:dyDescent="0.25">
      <c r="A45" s="19" t="s">
        <v>125</v>
      </c>
      <c r="B45" s="25"/>
      <c r="C45" s="25"/>
      <c r="D45" s="26"/>
      <c r="E45" s="29">
        <v>156.97</v>
      </c>
      <c r="F45" s="30">
        <v>1.6000000000000001E-3</v>
      </c>
      <c r="G45" s="28"/>
    </row>
    <row r="46" spans="1:7" x14ac:dyDescent="0.25">
      <c r="A46" s="14"/>
      <c r="B46" s="15"/>
      <c r="C46" s="15"/>
      <c r="D46" s="16"/>
      <c r="E46" s="17"/>
      <c r="F46" s="18"/>
      <c r="G46" s="18"/>
    </row>
    <row r="47" spans="1:7" x14ac:dyDescent="0.25">
      <c r="A47" s="31" t="s">
        <v>132</v>
      </c>
      <c r="B47" s="32"/>
      <c r="C47" s="32"/>
      <c r="D47" s="33"/>
      <c r="E47" s="29">
        <v>156.97</v>
      </c>
      <c r="F47" s="30">
        <v>1.6000000000000001E-3</v>
      </c>
      <c r="G47" s="28"/>
    </row>
    <row r="48" spans="1:7" x14ac:dyDescent="0.25">
      <c r="A48" s="14" t="s">
        <v>184</v>
      </c>
      <c r="B48" s="15"/>
      <c r="C48" s="15"/>
      <c r="D48" s="16"/>
      <c r="E48" s="17">
        <v>1658.5621804</v>
      </c>
      <c r="F48" s="18">
        <v>1.6872000000000002E-2</v>
      </c>
      <c r="G48" s="18"/>
    </row>
    <row r="49" spans="1:7" x14ac:dyDescent="0.25">
      <c r="A49" s="14" t="s">
        <v>185</v>
      </c>
      <c r="B49" s="15"/>
      <c r="C49" s="15"/>
      <c r="D49" s="16"/>
      <c r="E49" s="45">
        <v>-11.9121804</v>
      </c>
      <c r="F49" s="46">
        <v>-1.7200000000000001E-4</v>
      </c>
      <c r="G49" s="18">
        <v>6.4020999999999995E-2</v>
      </c>
    </row>
    <row r="50" spans="1:7" x14ac:dyDescent="0.25">
      <c r="A50" s="34" t="s">
        <v>186</v>
      </c>
      <c r="B50" s="35"/>
      <c r="C50" s="35"/>
      <c r="D50" s="36"/>
      <c r="E50" s="37">
        <v>98301.57</v>
      </c>
      <c r="F50" s="38">
        <v>1</v>
      </c>
      <c r="G50" s="38"/>
    </row>
    <row r="52" spans="1:7" x14ac:dyDescent="0.25">
      <c r="A52" s="1" t="s">
        <v>188</v>
      </c>
    </row>
    <row r="55" spans="1:7" x14ac:dyDescent="0.25">
      <c r="A55" s="1" t="s">
        <v>189</v>
      </c>
    </row>
    <row r="56" spans="1:7" x14ac:dyDescent="0.25">
      <c r="A56" s="40" t="s">
        <v>190</v>
      </c>
      <c r="B56" s="41" t="s">
        <v>122</v>
      </c>
    </row>
    <row r="57" spans="1:7" x14ac:dyDescent="0.25">
      <c r="A57" t="s">
        <v>191</v>
      </c>
    </row>
    <row r="58" spans="1:7" x14ac:dyDescent="0.25">
      <c r="A58" t="s">
        <v>192</v>
      </c>
      <c r="B58" t="s">
        <v>193</v>
      </c>
      <c r="C58" t="s">
        <v>193</v>
      </c>
    </row>
    <row r="59" spans="1:7" x14ac:dyDescent="0.25">
      <c r="B59" s="42">
        <v>45473</v>
      </c>
      <c r="C59" s="42">
        <v>45504</v>
      </c>
    </row>
    <row r="60" spans="1:7" x14ac:dyDescent="0.25">
      <c r="A60" t="s">
        <v>712</v>
      </c>
      <c r="B60">
        <v>11.7219</v>
      </c>
      <c r="C60">
        <v>11.830500000000001</v>
      </c>
      <c r="E60" s="39"/>
    </row>
    <row r="61" spans="1:7" x14ac:dyDescent="0.25">
      <c r="A61" t="s">
        <v>198</v>
      </c>
      <c r="B61">
        <v>11.7219</v>
      </c>
      <c r="C61">
        <v>11.830500000000001</v>
      </c>
      <c r="E61" s="39"/>
    </row>
    <row r="62" spans="1:7" x14ac:dyDescent="0.25">
      <c r="A62" t="s">
        <v>713</v>
      </c>
      <c r="B62">
        <v>11.667199999999999</v>
      </c>
      <c r="C62">
        <v>11.7727</v>
      </c>
      <c r="E62" s="39"/>
    </row>
    <row r="63" spans="1:7" x14ac:dyDescent="0.25">
      <c r="A63" t="s">
        <v>677</v>
      </c>
      <c r="B63">
        <v>11.6671</v>
      </c>
      <c r="C63">
        <v>11.7729</v>
      </c>
      <c r="E63" s="39"/>
    </row>
    <row r="64" spans="1:7" x14ac:dyDescent="0.25">
      <c r="E64" s="39"/>
    </row>
    <row r="65" spans="1:2" x14ac:dyDescent="0.25">
      <c r="A65" t="s">
        <v>208</v>
      </c>
      <c r="B65" s="41" t="s">
        <v>122</v>
      </c>
    </row>
    <row r="66" spans="1:2" x14ac:dyDescent="0.25">
      <c r="A66" t="s">
        <v>209</v>
      </c>
      <c r="B66" s="41" t="s">
        <v>122</v>
      </c>
    </row>
    <row r="67" spans="1:2" ht="30" customHeight="1" x14ac:dyDescent="0.25">
      <c r="A67" s="40" t="s">
        <v>210</v>
      </c>
      <c r="B67" s="41" t="s">
        <v>122</v>
      </c>
    </row>
    <row r="68" spans="1:2" ht="30" customHeight="1" x14ac:dyDescent="0.25">
      <c r="A68" s="40" t="s">
        <v>211</v>
      </c>
      <c r="B68" s="41" t="s">
        <v>122</v>
      </c>
    </row>
    <row r="69" spans="1:2" x14ac:dyDescent="0.25">
      <c r="A69" t="s">
        <v>212</v>
      </c>
      <c r="B69" s="44">
        <f>+B83</f>
        <v>12.193139608759861</v>
      </c>
    </row>
    <row r="70" spans="1:2" ht="45" customHeight="1" x14ac:dyDescent="0.25">
      <c r="A70" s="40" t="s">
        <v>213</v>
      </c>
      <c r="B70" s="41" t="s">
        <v>122</v>
      </c>
    </row>
    <row r="71" spans="1:2" ht="45" customHeight="1" x14ac:dyDescent="0.25">
      <c r="A71" s="40" t="s">
        <v>214</v>
      </c>
      <c r="B71" s="41" t="s">
        <v>122</v>
      </c>
    </row>
    <row r="72" spans="1:2" ht="30" customHeight="1" x14ac:dyDescent="0.25">
      <c r="A72" s="40" t="s">
        <v>215</v>
      </c>
      <c r="B72" s="41" t="s">
        <v>122</v>
      </c>
    </row>
    <row r="73" spans="1:2" x14ac:dyDescent="0.25">
      <c r="A73" t="s">
        <v>216</v>
      </c>
      <c r="B73" s="41" t="s">
        <v>122</v>
      </c>
    </row>
    <row r="74" spans="1:2" x14ac:dyDescent="0.25">
      <c r="A74" t="s">
        <v>217</v>
      </c>
      <c r="B74" s="41" t="s">
        <v>122</v>
      </c>
    </row>
    <row r="76" spans="1:2" x14ac:dyDescent="0.25">
      <c r="A76" t="s">
        <v>218</v>
      </c>
    </row>
    <row r="77" spans="1:2" ht="75" customHeight="1" x14ac:dyDescent="0.25">
      <c r="A77" s="52" t="s">
        <v>219</v>
      </c>
      <c r="B77" s="53" t="s">
        <v>768</v>
      </c>
    </row>
    <row r="78" spans="1:2" ht="45" customHeight="1" x14ac:dyDescent="0.25">
      <c r="A78" s="52" t="s">
        <v>221</v>
      </c>
      <c r="B78" s="53" t="s">
        <v>769</v>
      </c>
    </row>
    <row r="79" spans="1:2" x14ac:dyDescent="0.25">
      <c r="A79" s="52"/>
      <c r="B79" s="52"/>
    </row>
    <row r="80" spans="1:2" x14ac:dyDescent="0.25">
      <c r="A80" s="52" t="s">
        <v>223</v>
      </c>
      <c r="B80" s="3">
        <v>7.2844738477717303</v>
      </c>
    </row>
    <row r="81" spans="1:4" x14ac:dyDescent="0.25">
      <c r="A81" s="52"/>
      <c r="B81" s="52"/>
    </row>
    <row r="82" spans="1:4" x14ac:dyDescent="0.25">
      <c r="A82" s="52" t="s">
        <v>224</v>
      </c>
      <c r="B82" s="54">
        <v>8.0832999999999995</v>
      </c>
    </row>
    <row r="83" spans="1:4" x14ac:dyDescent="0.25">
      <c r="A83" s="52" t="s">
        <v>225</v>
      </c>
      <c r="B83" s="54">
        <v>12.193139608759861</v>
      </c>
    </row>
    <row r="84" spans="1:4" x14ac:dyDescent="0.25">
      <c r="A84" s="52"/>
      <c r="B84" s="52"/>
    </row>
    <row r="85" spans="1:4" x14ac:dyDescent="0.25">
      <c r="A85" s="52" t="s">
        <v>226</v>
      </c>
      <c r="B85" s="55">
        <v>45504</v>
      </c>
    </row>
    <row r="87" spans="1:4" ht="69.95" customHeight="1" x14ac:dyDescent="0.25">
      <c r="A87" s="74" t="s">
        <v>227</v>
      </c>
      <c r="B87" s="74" t="s">
        <v>228</v>
      </c>
      <c r="C87" s="74" t="s">
        <v>5</v>
      </c>
      <c r="D87" s="74" t="s">
        <v>6</v>
      </c>
    </row>
    <row r="88" spans="1:4" ht="69.95" customHeight="1" x14ac:dyDescent="0.25">
      <c r="A88" s="74" t="s">
        <v>770</v>
      </c>
      <c r="B88" s="74"/>
      <c r="C88" s="74" t="s">
        <v>29</v>
      </c>
      <c r="D8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5"/>
  <sheetViews>
    <sheetView showGridLines="0" workbookViewId="0">
      <pane ySplit="4" topLeftCell="A63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771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772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773</v>
      </c>
      <c r="B11" s="15" t="s">
        <v>774</v>
      </c>
      <c r="C11" s="15" t="s">
        <v>237</v>
      </c>
      <c r="D11" s="16">
        <v>6000000</v>
      </c>
      <c r="E11" s="17">
        <v>5982.21</v>
      </c>
      <c r="F11" s="18">
        <v>6.9500000000000006E-2</v>
      </c>
      <c r="G11" s="18">
        <v>7.485E-2</v>
      </c>
    </row>
    <row r="12" spans="1:8" x14ac:dyDescent="0.25">
      <c r="A12" s="14" t="s">
        <v>775</v>
      </c>
      <c r="B12" s="15" t="s">
        <v>776</v>
      </c>
      <c r="C12" s="15" t="s">
        <v>237</v>
      </c>
      <c r="D12" s="16">
        <v>6000000</v>
      </c>
      <c r="E12" s="17">
        <v>5890.03</v>
      </c>
      <c r="F12" s="18">
        <v>6.8400000000000002E-2</v>
      </c>
      <c r="G12" s="18">
        <v>7.6774999999999996E-2</v>
      </c>
    </row>
    <row r="13" spans="1:8" x14ac:dyDescent="0.25">
      <c r="A13" s="14" t="s">
        <v>777</v>
      </c>
      <c r="B13" s="15" t="s">
        <v>778</v>
      </c>
      <c r="C13" s="15" t="s">
        <v>248</v>
      </c>
      <c r="D13" s="16">
        <v>5500000</v>
      </c>
      <c r="E13" s="17">
        <v>5476.26</v>
      </c>
      <c r="F13" s="18">
        <v>6.3600000000000004E-2</v>
      </c>
      <c r="G13" s="18">
        <v>7.7100000000000002E-2</v>
      </c>
    </row>
    <row r="14" spans="1:8" x14ac:dyDescent="0.25">
      <c r="A14" s="14" t="s">
        <v>779</v>
      </c>
      <c r="B14" s="15" t="s">
        <v>780</v>
      </c>
      <c r="C14" s="15" t="s">
        <v>237</v>
      </c>
      <c r="D14" s="16">
        <v>5000000</v>
      </c>
      <c r="E14" s="17">
        <v>5023.01</v>
      </c>
      <c r="F14" s="18">
        <v>5.8400000000000001E-2</v>
      </c>
      <c r="G14" s="18">
        <v>7.6524999999999996E-2</v>
      </c>
    </row>
    <row r="15" spans="1:8" x14ac:dyDescent="0.25">
      <c r="A15" s="14" t="s">
        <v>781</v>
      </c>
      <c r="B15" s="15" t="s">
        <v>782</v>
      </c>
      <c r="C15" s="15" t="s">
        <v>237</v>
      </c>
      <c r="D15" s="16">
        <v>4000000</v>
      </c>
      <c r="E15" s="17">
        <v>3990.2</v>
      </c>
      <c r="F15" s="18">
        <v>4.6399999999999997E-2</v>
      </c>
      <c r="G15" s="18">
        <v>7.5999999999999998E-2</v>
      </c>
    </row>
    <row r="16" spans="1:8" x14ac:dyDescent="0.25">
      <c r="A16" s="14" t="s">
        <v>783</v>
      </c>
      <c r="B16" s="15" t="s">
        <v>784</v>
      </c>
      <c r="C16" s="15" t="s">
        <v>237</v>
      </c>
      <c r="D16" s="16">
        <v>4000000</v>
      </c>
      <c r="E16" s="17">
        <v>3950.72</v>
      </c>
      <c r="F16" s="18">
        <v>4.5900000000000003E-2</v>
      </c>
      <c r="G16" s="18">
        <v>7.6550000000000007E-2</v>
      </c>
    </row>
    <row r="17" spans="1:7" x14ac:dyDescent="0.25">
      <c r="A17" s="14" t="s">
        <v>785</v>
      </c>
      <c r="B17" s="15" t="s">
        <v>786</v>
      </c>
      <c r="C17" s="15" t="s">
        <v>248</v>
      </c>
      <c r="D17" s="16">
        <v>2500000</v>
      </c>
      <c r="E17" s="17">
        <v>2499.25</v>
      </c>
      <c r="F17" s="18">
        <v>2.9000000000000001E-2</v>
      </c>
      <c r="G17" s="18">
        <v>7.4899999999999994E-2</v>
      </c>
    </row>
    <row r="18" spans="1:7" x14ac:dyDescent="0.25">
      <c r="A18" s="14" t="s">
        <v>787</v>
      </c>
      <c r="B18" s="15" t="s">
        <v>788</v>
      </c>
      <c r="C18" s="15" t="s">
        <v>248</v>
      </c>
      <c r="D18" s="16">
        <v>2500000</v>
      </c>
      <c r="E18" s="17">
        <v>2486.0500000000002</v>
      </c>
      <c r="F18" s="18">
        <v>2.8899999999999999E-2</v>
      </c>
      <c r="G18" s="18">
        <v>7.6950000000000005E-2</v>
      </c>
    </row>
    <row r="19" spans="1:7" x14ac:dyDescent="0.25">
      <c r="A19" s="14" t="s">
        <v>789</v>
      </c>
      <c r="B19" s="15" t="s">
        <v>790</v>
      </c>
      <c r="C19" s="15" t="s">
        <v>237</v>
      </c>
      <c r="D19" s="16">
        <v>2000000</v>
      </c>
      <c r="E19" s="17">
        <v>1992.84</v>
      </c>
      <c r="F19" s="18">
        <v>2.3199999999999998E-2</v>
      </c>
      <c r="G19" s="18">
        <v>7.5050000000000006E-2</v>
      </c>
    </row>
    <row r="20" spans="1:7" x14ac:dyDescent="0.25">
      <c r="A20" s="14" t="s">
        <v>791</v>
      </c>
      <c r="B20" s="15" t="s">
        <v>792</v>
      </c>
      <c r="C20" s="15" t="s">
        <v>237</v>
      </c>
      <c r="D20" s="16">
        <v>1500000</v>
      </c>
      <c r="E20" s="17">
        <v>1493.93</v>
      </c>
      <c r="F20" s="18">
        <v>1.7399999999999999E-2</v>
      </c>
      <c r="G20" s="18">
        <v>7.5975000000000001E-2</v>
      </c>
    </row>
    <row r="21" spans="1:7" x14ac:dyDescent="0.25">
      <c r="A21" s="14" t="s">
        <v>793</v>
      </c>
      <c r="B21" s="15" t="s">
        <v>794</v>
      </c>
      <c r="C21" s="15" t="s">
        <v>248</v>
      </c>
      <c r="D21" s="16">
        <v>1000000</v>
      </c>
      <c r="E21" s="17">
        <v>999.79</v>
      </c>
      <c r="F21" s="18">
        <v>1.1599999999999999E-2</v>
      </c>
      <c r="G21" s="18">
        <v>7.7350000000000002E-2</v>
      </c>
    </row>
    <row r="22" spans="1:7" x14ac:dyDescent="0.25">
      <c r="A22" s="14" t="s">
        <v>795</v>
      </c>
      <c r="B22" s="15" t="s">
        <v>796</v>
      </c>
      <c r="C22" s="15" t="s">
        <v>237</v>
      </c>
      <c r="D22" s="16">
        <v>1000000</v>
      </c>
      <c r="E22" s="17">
        <v>995.77</v>
      </c>
      <c r="F22" s="18">
        <v>1.1599999999999999E-2</v>
      </c>
      <c r="G22" s="18">
        <v>7.6950000000000005E-2</v>
      </c>
    </row>
    <row r="23" spans="1:7" x14ac:dyDescent="0.25">
      <c r="A23" s="14" t="s">
        <v>797</v>
      </c>
      <c r="B23" s="15" t="s">
        <v>798</v>
      </c>
      <c r="C23" s="15" t="s">
        <v>237</v>
      </c>
      <c r="D23" s="16">
        <v>500000</v>
      </c>
      <c r="E23" s="17">
        <v>504.72</v>
      </c>
      <c r="F23" s="18">
        <v>5.8999999999999999E-3</v>
      </c>
      <c r="G23" s="18">
        <v>7.6425000000000007E-2</v>
      </c>
    </row>
    <row r="24" spans="1:7" x14ac:dyDescent="0.25">
      <c r="A24" s="14" t="s">
        <v>799</v>
      </c>
      <c r="B24" s="15" t="s">
        <v>800</v>
      </c>
      <c r="C24" s="15" t="s">
        <v>237</v>
      </c>
      <c r="D24" s="16">
        <v>500000</v>
      </c>
      <c r="E24" s="17">
        <v>503.17</v>
      </c>
      <c r="F24" s="18">
        <v>5.7999999999999996E-3</v>
      </c>
      <c r="G24" s="18">
        <v>7.4649999999999994E-2</v>
      </c>
    </row>
    <row r="25" spans="1:7" x14ac:dyDescent="0.25">
      <c r="A25" s="14" t="s">
        <v>801</v>
      </c>
      <c r="B25" s="15" t="s">
        <v>802</v>
      </c>
      <c r="C25" s="15" t="s">
        <v>248</v>
      </c>
      <c r="D25" s="16">
        <v>500000</v>
      </c>
      <c r="E25" s="17">
        <v>497.38</v>
      </c>
      <c r="F25" s="18">
        <v>5.7999999999999996E-3</v>
      </c>
      <c r="G25" s="18">
        <v>7.7100000000000002E-2</v>
      </c>
    </row>
    <row r="26" spans="1:7" x14ac:dyDescent="0.25">
      <c r="A26" s="14" t="s">
        <v>803</v>
      </c>
      <c r="B26" s="15" t="s">
        <v>804</v>
      </c>
      <c r="C26" s="15" t="s">
        <v>237</v>
      </c>
      <c r="D26" s="16">
        <v>500000</v>
      </c>
      <c r="E26" s="17">
        <v>494.03</v>
      </c>
      <c r="F26" s="18">
        <v>5.7000000000000002E-3</v>
      </c>
      <c r="G26" s="18">
        <v>7.4604000000000004E-2</v>
      </c>
    </row>
    <row r="27" spans="1:7" x14ac:dyDescent="0.25">
      <c r="A27" s="19" t="s">
        <v>125</v>
      </c>
      <c r="B27" s="25"/>
      <c r="C27" s="25"/>
      <c r="D27" s="26"/>
      <c r="E27" s="29">
        <v>42779.360000000001</v>
      </c>
      <c r="F27" s="30">
        <v>0.49709999999999999</v>
      </c>
      <c r="G27" s="28"/>
    </row>
    <row r="28" spans="1:7" x14ac:dyDescent="0.25">
      <c r="A28" s="19" t="s">
        <v>126</v>
      </c>
      <c r="B28" s="15"/>
      <c r="C28" s="15"/>
      <c r="D28" s="16"/>
      <c r="E28" s="17"/>
      <c r="F28" s="18"/>
      <c r="G28" s="18"/>
    </row>
    <row r="29" spans="1:7" x14ac:dyDescent="0.25">
      <c r="A29" s="14" t="s">
        <v>805</v>
      </c>
      <c r="B29" s="15" t="s">
        <v>806</v>
      </c>
      <c r="C29" s="15" t="s">
        <v>129</v>
      </c>
      <c r="D29" s="16">
        <v>7000000</v>
      </c>
      <c r="E29" s="17">
        <v>7073.84</v>
      </c>
      <c r="F29" s="18">
        <v>8.2199999999999995E-2</v>
      </c>
      <c r="G29" s="18">
        <v>7.1488941255999999E-2</v>
      </c>
    </row>
    <row r="30" spans="1:7" x14ac:dyDescent="0.25">
      <c r="A30" s="14" t="s">
        <v>807</v>
      </c>
      <c r="B30" s="15" t="s">
        <v>808</v>
      </c>
      <c r="C30" s="15" t="s">
        <v>129</v>
      </c>
      <c r="D30" s="16">
        <v>5000000</v>
      </c>
      <c r="E30" s="17">
        <v>5053.3999999999996</v>
      </c>
      <c r="F30" s="18">
        <v>5.8700000000000002E-2</v>
      </c>
      <c r="G30" s="18">
        <v>7.0587534864000004E-2</v>
      </c>
    </row>
    <row r="31" spans="1:7" x14ac:dyDescent="0.25">
      <c r="A31" s="14" t="s">
        <v>809</v>
      </c>
      <c r="B31" s="15" t="s">
        <v>810</v>
      </c>
      <c r="C31" s="15" t="s">
        <v>129</v>
      </c>
      <c r="D31" s="16">
        <v>2500000</v>
      </c>
      <c r="E31" s="17">
        <v>2530.36</v>
      </c>
      <c r="F31" s="18">
        <v>2.9399999999999999E-2</v>
      </c>
      <c r="G31" s="18">
        <v>7.1469273924000001E-2</v>
      </c>
    </row>
    <row r="32" spans="1:7" x14ac:dyDescent="0.25">
      <c r="A32" s="14" t="s">
        <v>811</v>
      </c>
      <c r="B32" s="15" t="s">
        <v>812</v>
      </c>
      <c r="C32" s="15" t="s">
        <v>129</v>
      </c>
      <c r="D32" s="16">
        <v>2500000</v>
      </c>
      <c r="E32" s="17">
        <v>2530.1</v>
      </c>
      <c r="F32" s="18">
        <v>2.9399999999999999E-2</v>
      </c>
      <c r="G32" s="18">
        <v>7.1480660252000006E-2</v>
      </c>
    </row>
    <row r="33" spans="1:7" x14ac:dyDescent="0.25">
      <c r="A33" s="14" t="s">
        <v>813</v>
      </c>
      <c r="B33" s="15" t="s">
        <v>814</v>
      </c>
      <c r="C33" s="15" t="s">
        <v>129</v>
      </c>
      <c r="D33" s="16">
        <v>2500000</v>
      </c>
      <c r="E33" s="17">
        <v>2529.79</v>
      </c>
      <c r="F33" s="18">
        <v>2.9399999999999999E-2</v>
      </c>
      <c r="G33" s="18">
        <v>7.1710469989999998E-2</v>
      </c>
    </row>
    <row r="34" spans="1:7" x14ac:dyDescent="0.25">
      <c r="A34" s="14" t="s">
        <v>815</v>
      </c>
      <c r="B34" s="15" t="s">
        <v>816</v>
      </c>
      <c r="C34" s="15" t="s">
        <v>129</v>
      </c>
      <c r="D34" s="16">
        <v>2500000</v>
      </c>
      <c r="E34" s="17">
        <v>2528.13</v>
      </c>
      <c r="F34" s="18">
        <v>2.9399999999999999E-2</v>
      </c>
      <c r="G34" s="18">
        <v>7.1363694488999999E-2</v>
      </c>
    </row>
    <row r="35" spans="1:7" x14ac:dyDescent="0.25">
      <c r="A35" s="14" t="s">
        <v>817</v>
      </c>
      <c r="B35" s="15" t="s">
        <v>818</v>
      </c>
      <c r="C35" s="15" t="s">
        <v>129</v>
      </c>
      <c r="D35" s="16">
        <v>2500000</v>
      </c>
      <c r="E35" s="17">
        <v>2526.2399999999998</v>
      </c>
      <c r="F35" s="18">
        <v>2.9399999999999999E-2</v>
      </c>
      <c r="G35" s="18">
        <v>7.0911417951999997E-2</v>
      </c>
    </row>
    <row r="36" spans="1:7" x14ac:dyDescent="0.25">
      <c r="A36" s="14" t="s">
        <v>819</v>
      </c>
      <c r="B36" s="15" t="s">
        <v>820</v>
      </c>
      <c r="C36" s="15" t="s">
        <v>129</v>
      </c>
      <c r="D36" s="16">
        <v>2500000</v>
      </c>
      <c r="E36" s="17">
        <v>2518.2199999999998</v>
      </c>
      <c r="F36" s="18">
        <v>2.93E-2</v>
      </c>
      <c r="G36" s="18">
        <v>7.0225423289E-2</v>
      </c>
    </row>
    <row r="37" spans="1:7" x14ac:dyDescent="0.25">
      <c r="A37" s="14" t="s">
        <v>821</v>
      </c>
      <c r="B37" s="15" t="s">
        <v>822</v>
      </c>
      <c r="C37" s="15" t="s">
        <v>129</v>
      </c>
      <c r="D37" s="16">
        <v>2000000</v>
      </c>
      <c r="E37" s="17">
        <v>2021.15</v>
      </c>
      <c r="F37" s="18">
        <v>2.35E-2</v>
      </c>
      <c r="G37" s="18">
        <v>7.1363694488999999E-2</v>
      </c>
    </row>
    <row r="38" spans="1:7" x14ac:dyDescent="0.25">
      <c r="A38" s="14" t="s">
        <v>823</v>
      </c>
      <c r="B38" s="15" t="s">
        <v>824</v>
      </c>
      <c r="C38" s="15" t="s">
        <v>129</v>
      </c>
      <c r="D38" s="16">
        <v>2000000</v>
      </c>
      <c r="E38" s="17">
        <v>2020.62</v>
      </c>
      <c r="F38" s="18">
        <v>2.35E-2</v>
      </c>
      <c r="G38" s="18">
        <v>7.1032498649000006E-2</v>
      </c>
    </row>
    <row r="39" spans="1:7" x14ac:dyDescent="0.25">
      <c r="A39" s="14" t="s">
        <v>825</v>
      </c>
      <c r="B39" s="15" t="s">
        <v>826</v>
      </c>
      <c r="C39" s="15" t="s">
        <v>129</v>
      </c>
      <c r="D39" s="16">
        <v>1000000</v>
      </c>
      <c r="E39" s="17">
        <v>1012.37</v>
      </c>
      <c r="F39" s="18">
        <v>1.18E-2</v>
      </c>
      <c r="G39" s="18">
        <v>7.1149446332000002E-2</v>
      </c>
    </row>
    <row r="40" spans="1:7" x14ac:dyDescent="0.25">
      <c r="A40" s="14" t="s">
        <v>827</v>
      </c>
      <c r="B40" s="15" t="s">
        <v>828</v>
      </c>
      <c r="C40" s="15" t="s">
        <v>129</v>
      </c>
      <c r="D40" s="16">
        <v>1000000</v>
      </c>
      <c r="E40" s="17">
        <v>1012.15</v>
      </c>
      <c r="F40" s="18">
        <v>1.18E-2</v>
      </c>
      <c r="G40" s="18">
        <v>7.1466168572E-2</v>
      </c>
    </row>
    <row r="41" spans="1:7" x14ac:dyDescent="0.25">
      <c r="A41" s="14" t="s">
        <v>829</v>
      </c>
      <c r="B41" s="15" t="s">
        <v>830</v>
      </c>
      <c r="C41" s="15" t="s">
        <v>129</v>
      </c>
      <c r="D41" s="16">
        <v>1000000</v>
      </c>
      <c r="E41" s="17">
        <v>1010.55</v>
      </c>
      <c r="F41" s="18">
        <v>1.17E-2</v>
      </c>
      <c r="G41" s="18">
        <v>7.0662033984000006E-2</v>
      </c>
    </row>
    <row r="42" spans="1:7" x14ac:dyDescent="0.25">
      <c r="A42" s="14" t="s">
        <v>831</v>
      </c>
      <c r="B42" s="15" t="s">
        <v>832</v>
      </c>
      <c r="C42" s="15" t="s">
        <v>129</v>
      </c>
      <c r="D42" s="16">
        <v>1000000</v>
      </c>
      <c r="E42" s="17">
        <v>1009.62</v>
      </c>
      <c r="F42" s="18">
        <v>1.17E-2</v>
      </c>
      <c r="G42" s="18">
        <v>7.0559598362000001E-2</v>
      </c>
    </row>
    <row r="43" spans="1:7" x14ac:dyDescent="0.25">
      <c r="A43" s="14" t="s">
        <v>833</v>
      </c>
      <c r="B43" s="15" t="s">
        <v>834</v>
      </c>
      <c r="C43" s="15" t="s">
        <v>129</v>
      </c>
      <c r="D43" s="16">
        <v>1000000</v>
      </c>
      <c r="E43" s="17">
        <v>1009.5</v>
      </c>
      <c r="F43" s="18">
        <v>1.17E-2</v>
      </c>
      <c r="G43" s="18">
        <v>7.0703423503999996E-2</v>
      </c>
    </row>
    <row r="44" spans="1:7" x14ac:dyDescent="0.25">
      <c r="A44" s="14" t="s">
        <v>835</v>
      </c>
      <c r="B44" s="15" t="s">
        <v>836</v>
      </c>
      <c r="C44" s="15" t="s">
        <v>129</v>
      </c>
      <c r="D44" s="16">
        <v>1000000</v>
      </c>
      <c r="E44" s="17">
        <v>992.75</v>
      </c>
      <c r="F44" s="18">
        <v>1.15E-2</v>
      </c>
      <c r="G44" s="18">
        <v>7.0191284500000006E-2</v>
      </c>
    </row>
    <row r="45" spans="1:7" x14ac:dyDescent="0.25">
      <c r="A45" s="14" t="s">
        <v>837</v>
      </c>
      <c r="B45" s="15" t="s">
        <v>838</v>
      </c>
      <c r="C45" s="15" t="s">
        <v>129</v>
      </c>
      <c r="D45" s="16">
        <v>500000</v>
      </c>
      <c r="E45" s="17">
        <v>506.12</v>
      </c>
      <c r="F45" s="18">
        <v>5.8999999999999999E-3</v>
      </c>
      <c r="G45" s="18">
        <v>7.1053196888999998E-2</v>
      </c>
    </row>
    <row r="46" spans="1:7" x14ac:dyDescent="0.25">
      <c r="A46" s="14" t="s">
        <v>839</v>
      </c>
      <c r="B46" s="15" t="s">
        <v>840</v>
      </c>
      <c r="C46" s="15" t="s">
        <v>129</v>
      </c>
      <c r="D46" s="16">
        <v>500000</v>
      </c>
      <c r="E46" s="17">
        <v>506.06</v>
      </c>
      <c r="F46" s="18">
        <v>5.8999999999999999E-3</v>
      </c>
      <c r="G46" s="18">
        <v>7.1296416190000003E-2</v>
      </c>
    </row>
    <row r="47" spans="1:7" x14ac:dyDescent="0.25">
      <c r="A47" s="14" t="s">
        <v>841</v>
      </c>
      <c r="B47" s="15" t="s">
        <v>842</v>
      </c>
      <c r="C47" s="15" t="s">
        <v>129</v>
      </c>
      <c r="D47" s="16">
        <v>500000</v>
      </c>
      <c r="E47" s="17">
        <v>505.61</v>
      </c>
      <c r="F47" s="18">
        <v>5.8999999999999999E-3</v>
      </c>
      <c r="G47" s="18">
        <v>7.1489976383999995E-2</v>
      </c>
    </row>
    <row r="48" spans="1:7" x14ac:dyDescent="0.25">
      <c r="A48" s="19" t="s">
        <v>125</v>
      </c>
      <c r="B48" s="25"/>
      <c r="C48" s="25"/>
      <c r="D48" s="26"/>
      <c r="E48" s="29">
        <v>38896.58</v>
      </c>
      <c r="F48" s="30">
        <v>0.4521</v>
      </c>
      <c r="G48" s="28"/>
    </row>
    <row r="49" spans="1:7" x14ac:dyDescent="0.25">
      <c r="A49" s="14"/>
      <c r="B49" s="15"/>
      <c r="C49" s="15"/>
      <c r="D49" s="16"/>
      <c r="E49" s="17"/>
      <c r="F49" s="18"/>
      <c r="G49" s="18"/>
    </row>
    <row r="50" spans="1:7" x14ac:dyDescent="0.25">
      <c r="A50" s="14"/>
      <c r="B50" s="15"/>
      <c r="C50" s="15"/>
      <c r="D50" s="16"/>
      <c r="E50" s="17"/>
      <c r="F50" s="18"/>
      <c r="G50" s="18"/>
    </row>
    <row r="51" spans="1:7" x14ac:dyDescent="0.25">
      <c r="A51" s="19" t="s">
        <v>130</v>
      </c>
      <c r="B51" s="15"/>
      <c r="C51" s="15"/>
      <c r="D51" s="16"/>
      <c r="E51" s="17"/>
      <c r="F51" s="18"/>
      <c r="G51" s="18"/>
    </row>
    <row r="52" spans="1:7" x14ac:dyDescent="0.25">
      <c r="A52" s="19" t="s">
        <v>125</v>
      </c>
      <c r="B52" s="15"/>
      <c r="C52" s="15"/>
      <c r="D52" s="16"/>
      <c r="E52" s="49" t="s">
        <v>122</v>
      </c>
      <c r="F52" s="50" t="s">
        <v>122</v>
      </c>
      <c r="G52" s="18"/>
    </row>
    <row r="53" spans="1:7" x14ac:dyDescent="0.25">
      <c r="A53" s="14"/>
      <c r="B53" s="15"/>
      <c r="C53" s="15"/>
      <c r="D53" s="16"/>
      <c r="E53" s="17"/>
      <c r="F53" s="18"/>
      <c r="G53" s="18"/>
    </row>
    <row r="54" spans="1:7" x14ac:dyDescent="0.25">
      <c r="A54" s="19" t="s">
        <v>131</v>
      </c>
      <c r="B54" s="15"/>
      <c r="C54" s="15"/>
      <c r="D54" s="16"/>
      <c r="E54" s="17"/>
      <c r="F54" s="18"/>
      <c r="G54" s="18"/>
    </row>
    <row r="55" spans="1:7" x14ac:dyDescent="0.25">
      <c r="A55" s="19" t="s">
        <v>125</v>
      </c>
      <c r="B55" s="15"/>
      <c r="C55" s="15"/>
      <c r="D55" s="16"/>
      <c r="E55" s="49" t="s">
        <v>122</v>
      </c>
      <c r="F55" s="50" t="s">
        <v>122</v>
      </c>
      <c r="G55" s="18"/>
    </row>
    <row r="56" spans="1:7" x14ac:dyDescent="0.25">
      <c r="A56" s="14"/>
      <c r="B56" s="15"/>
      <c r="C56" s="15"/>
      <c r="D56" s="16"/>
      <c r="E56" s="17"/>
      <c r="F56" s="18"/>
      <c r="G56" s="18"/>
    </row>
    <row r="57" spans="1:7" x14ac:dyDescent="0.25">
      <c r="A57" s="31" t="s">
        <v>132</v>
      </c>
      <c r="B57" s="32"/>
      <c r="C57" s="32"/>
      <c r="D57" s="33"/>
      <c r="E57" s="29">
        <v>81675.94</v>
      </c>
      <c r="F57" s="30">
        <v>0.94920000000000004</v>
      </c>
      <c r="G57" s="28"/>
    </row>
    <row r="58" spans="1:7" x14ac:dyDescent="0.25">
      <c r="A58" s="14"/>
      <c r="B58" s="15"/>
      <c r="C58" s="15"/>
      <c r="D58" s="16"/>
      <c r="E58" s="17"/>
      <c r="F58" s="18"/>
      <c r="G58" s="18"/>
    </row>
    <row r="59" spans="1:7" x14ac:dyDescent="0.25">
      <c r="A59" s="14"/>
      <c r="B59" s="15"/>
      <c r="C59" s="15"/>
      <c r="D59" s="16"/>
      <c r="E59" s="17"/>
      <c r="F59" s="18"/>
      <c r="G59" s="18"/>
    </row>
    <row r="60" spans="1:7" x14ac:dyDescent="0.25">
      <c r="A60" s="19" t="s">
        <v>182</v>
      </c>
      <c r="B60" s="15"/>
      <c r="C60" s="15"/>
      <c r="D60" s="16"/>
      <c r="E60" s="17"/>
      <c r="F60" s="18"/>
      <c r="G60" s="18"/>
    </row>
    <row r="61" spans="1:7" x14ac:dyDescent="0.25">
      <c r="A61" s="14" t="s">
        <v>183</v>
      </c>
      <c r="B61" s="15"/>
      <c r="C61" s="15"/>
      <c r="D61" s="16"/>
      <c r="E61" s="17">
        <v>2718.52</v>
      </c>
      <c r="F61" s="18">
        <v>3.1600000000000003E-2</v>
      </c>
      <c r="G61" s="18">
        <v>6.4020999999999995E-2</v>
      </c>
    </row>
    <row r="62" spans="1:7" x14ac:dyDescent="0.25">
      <c r="A62" s="19" t="s">
        <v>125</v>
      </c>
      <c r="B62" s="25"/>
      <c r="C62" s="25"/>
      <c r="D62" s="26"/>
      <c r="E62" s="29">
        <v>2718.52</v>
      </c>
      <c r="F62" s="30">
        <v>3.1600000000000003E-2</v>
      </c>
      <c r="G62" s="28"/>
    </row>
    <row r="63" spans="1:7" x14ac:dyDescent="0.25">
      <c r="A63" s="14"/>
      <c r="B63" s="15"/>
      <c r="C63" s="15"/>
      <c r="D63" s="16"/>
      <c r="E63" s="17"/>
      <c r="F63" s="18"/>
      <c r="G63" s="18"/>
    </row>
    <row r="64" spans="1:7" x14ac:dyDescent="0.25">
      <c r="A64" s="31" t="s">
        <v>132</v>
      </c>
      <c r="B64" s="32"/>
      <c r="C64" s="32"/>
      <c r="D64" s="33"/>
      <c r="E64" s="29">
        <v>2718.52</v>
      </c>
      <c r="F64" s="30">
        <v>3.1600000000000003E-2</v>
      </c>
      <c r="G64" s="28"/>
    </row>
    <row r="65" spans="1:7" x14ac:dyDescent="0.25">
      <c r="A65" s="14" t="s">
        <v>184</v>
      </c>
      <c r="B65" s="15"/>
      <c r="C65" s="15"/>
      <c r="D65" s="16"/>
      <c r="E65" s="17">
        <v>1654.0209368999999</v>
      </c>
      <c r="F65" s="18">
        <v>1.9217999999999999E-2</v>
      </c>
      <c r="G65" s="18"/>
    </row>
    <row r="66" spans="1:7" x14ac:dyDescent="0.25">
      <c r="A66" s="14" t="s">
        <v>185</v>
      </c>
      <c r="B66" s="15"/>
      <c r="C66" s="15"/>
      <c r="D66" s="16"/>
      <c r="E66" s="17">
        <v>16.029063099999998</v>
      </c>
      <c r="F66" s="46">
        <v>-1.8E-5</v>
      </c>
      <c r="G66" s="18">
        <v>6.4020999999999995E-2</v>
      </c>
    </row>
    <row r="67" spans="1:7" x14ac:dyDescent="0.25">
      <c r="A67" s="34" t="s">
        <v>186</v>
      </c>
      <c r="B67" s="35"/>
      <c r="C67" s="35"/>
      <c r="D67" s="36"/>
      <c r="E67" s="37">
        <v>86064.51</v>
      </c>
      <c r="F67" s="38">
        <v>1</v>
      </c>
      <c r="G67" s="38"/>
    </row>
    <row r="69" spans="1:7" x14ac:dyDescent="0.25">
      <c r="A69" s="1" t="s">
        <v>188</v>
      </c>
    </row>
    <row r="72" spans="1:7" x14ac:dyDescent="0.25">
      <c r="A72" s="1" t="s">
        <v>189</v>
      </c>
    </row>
    <row r="73" spans="1:7" x14ac:dyDescent="0.25">
      <c r="A73" s="40" t="s">
        <v>190</v>
      </c>
      <c r="B73" s="41" t="s">
        <v>122</v>
      </c>
    </row>
    <row r="74" spans="1:7" x14ac:dyDescent="0.25">
      <c r="A74" t="s">
        <v>191</v>
      </c>
    </row>
    <row r="75" spans="1:7" x14ac:dyDescent="0.25">
      <c r="A75" t="s">
        <v>192</v>
      </c>
      <c r="B75" t="s">
        <v>193</v>
      </c>
      <c r="C75" t="s">
        <v>193</v>
      </c>
    </row>
    <row r="76" spans="1:7" x14ac:dyDescent="0.25">
      <c r="B76" s="42">
        <v>45473</v>
      </c>
      <c r="C76" s="42">
        <v>45504</v>
      </c>
    </row>
    <row r="77" spans="1:7" x14ac:dyDescent="0.25">
      <c r="A77" t="s">
        <v>712</v>
      </c>
      <c r="B77">
        <v>11.309699999999999</v>
      </c>
      <c r="C77">
        <v>11.3926</v>
      </c>
      <c r="E77" s="39"/>
    </row>
    <row r="78" spans="1:7" x14ac:dyDescent="0.25">
      <c r="A78" t="s">
        <v>198</v>
      </c>
      <c r="B78">
        <v>11.3102</v>
      </c>
      <c r="C78">
        <v>11.3931</v>
      </c>
      <c r="E78" s="39"/>
    </row>
    <row r="79" spans="1:7" x14ac:dyDescent="0.25">
      <c r="A79" t="s">
        <v>713</v>
      </c>
      <c r="B79">
        <v>11.259600000000001</v>
      </c>
      <c r="C79">
        <v>11.340299999999999</v>
      </c>
      <c r="E79" s="39"/>
    </row>
    <row r="80" spans="1:7" x14ac:dyDescent="0.25">
      <c r="A80" t="s">
        <v>677</v>
      </c>
      <c r="B80">
        <v>11.26</v>
      </c>
      <c r="C80">
        <v>11.3407</v>
      </c>
      <c r="E80" s="39"/>
    </row>
    <row r="81" spans="1:5" x14ac:dyDescent="0.25">
      <c r="E81" s="39"/>
    </row>
    <row r="82" spans="1:5" x14ac:dyDescent="0.25">
      <c r="A82" t="s">
        <v>208</v>
      </c>
      <c r="B82" s="41" t="s">
        <v>122</v>
      </c>
    </row>
    <row r="83" spans="1:5" x14ac:dyDescent="0.25">
      <c r="A83" t="s">
        <v>209</v>
      </c>
      <c r="B83" s="41" t="s">
        <v>122</v>
      </c>
    </row>
    <row r="84" spans="1:5" ht="30" customHeight="1" x14ac:dyDescent="0.25">
      <c r="A84" s="40" t="s">
        <v>210</v>
      </c>
      <c r="B84" s="41" t="s">
        <v>122</v>
      </c>
    </row>
    <row r="85" spans="1:5" ht="30" customHeight="1" x14ac:dyDescent="0.25">
      <c r="A85" s="40" t="s">
        <v>211</v>
      </c>
      <c r="B85" s="41" t="s">
        <v>122</v>
      </c>
    </row>
    <row r="86" spans="1:5" x14ac:dyDescent="0.25">
      <c r="A86" t="s">
        <v>212</v>
      </c>
      <c r="B86" s="44">
        <f>+B100</f>
        <v>0.98781130503136905</v>
      </c>
    </row>
    <row r="87" spans="1:5" ht="45" customHeight="1" x14ac:dyDescent="0.25">
      <c r="A87" s="40" t="s">
        <v>213</v>
      </c>
      <c r="B87" s="41" t="s">
        <v>122</v>
      </c>
    </row>
    <row r="88" spans="1:5" ht="45" customHeight="1" x14ac:dyDescent="0.25">
      <c r="A88" s="40" t="s">
        <v>214</v>
      </c>
      <c r="B88" s="41" t="s">
        <v>122</v>
      </c>
    </row>
    <row r="89" spans="1:5" ht="30" customHeight="1" x14ac:dyDescent="0.25">
      <c r="A89" s="40" t="s">
        <v>215</v>
      </c>
      <c r="B89" s="41" t="s">
        <v>122</v>
      </c>
    </row>
    <row r="90" spans="1:5" x14ac:dyDescent="0.25">
      <c r="A90" t="s">
        <v>216</v>
      </c>
      <c r="B90" s="41" t="s">
        <v>122</v>
      </c>
    </row>
    <row r="91" spans="1:5" x14ac:dyDescent="0.25">
      <c r="A91" t="s">
        <v>217</v>
      </c>
      <c r="B91" s="41" t="s">
        <v>122</v>
      </c>
    </row>
    <row r="93" spans="1:5" x14ac:dyDescent="0.25">
      <c r="A93" t="s">
        <v>218</v>
      </c>
    </row>
    <row r="94" spans="1:5" ht="45" customHeight="1" x14ac:dyDescent="0.25">
      <c r="A94" s="52" t="s">
        <v>219</v>
      </c>
      <c r="B94" s="53" t="s">
        <v>843</v>
      </c>
    </row>
    <row r="95" spans="1:5" ht="45" customHeight="1" x14ac:dyDescent="0.25">
      <c r="A95" s="52" t="s">
        <v>221</v>
      </c>
      <c r="B95" s="53" t="s">
        <v>844</v>
      </c>
    </row>
    <row r="96" spans="1:5" x14ac:dyDescent="0.25">
      <c r="A96" s="52"/>
      <c r="B96" s="52"/>
    </row>
    <row r="97" spans="1:4" x14ac:dyDescent="0.25">
      <c r="A97" s="52" t="s">
        <v>223</v>
      </c>
      <c r="B97" s="3">
        <v>7.347484200997596</v>
      </c>
    </row>
    <row r="98" spans="1:4" x14ac:dyDescent="0.25">
      <c r="A98" s="52"/>
      <c r="B98" s="52"/>
    </row>
    <row r="99" spans="1:4" x14ac:dyDescent="0.25">
      <c r="A99" s="52" t="s">
        <v>224</v>
      </c>
      <c r="B99" s="54">
        <v>0.95940000000000003</v>
      </c>
    </row>
    <row r="100" spans="1:4" x14ac:dyDescent="0.25">
      <c r="A100" s="52" t="s">
        <v>225</v>
      </c>
      <c r="B100" s="54">
        <v>0.98781130503136905</v>
      </c>
    </row>
    <row r="101" spans="1:4" x14ac:dyDescent="0.25">
      <c r="A101" s="52"/>
      <c r="B101" s="52"/>
    </row>
    <row r="102" spans="1:4" x14ac:dyDescent="0.25">
      <c r="A102" s="52" t="s">
        <v>226</v>
      </c>
      <c r="B102" s="55">
        <v>45504</v>
      </c>
    </row>
    <row r="104" spans="1:4" ht="69.95" customHeight="1" x14ac:dyDescent="0.25">
      <c r="A104" s="74" t="s">
        <v>227</v>
      </c>
      <c r="B104" s="74" t="s">
        <v>228</v>
      </c>
      <c r="C104" s="74" t="s">
        <v>5</v>
      </c>
      <c r="D104" s="74" t="s">
        <v>6</v>
      </c>
    </row>
    <row r="105" spans="1:4" ht="69.95" customHeight="1" x14ac:dyDescent="0.25">
      <c r="A105" s="74" t="s">
        <v>845</v>
      </c>
      <c r="B105" s="74"/>
      <c r="C105" s="74" t="s">
        <v>31</v>
      </c>
      <c r="D10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1"/>
  <sheetViews>
    <sheetView showGridLines="0" workbookViewId="0">
      <pane ySplit="4" topLeftCell="A4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846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847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9" t="s">
        <v>123</v>
      </c>
      <c r="B8" s="15"/>
      <c r="C8" s="15"/>
      <c r="D8" s="16"/>
      <c r="E8" s="17"/>
      <c r="F8" s="18"/>
      <c r="G8" s="18"/>
    </row>
    <row r="9" spans="1:8" x14ac:dyDescent="0.25">
      <c r="A9" s="19" t="s">
        <v>124</v>
      </c>
      <c r="B9" s="15"/>
      <c r="C9" s="15"/>
      <c r="D9" s="16"/>
      <c r="E9" s="17"/>
      <c r="F9" s="18"/>
      <c r="G9" s="18"/>
    </row>
    <row r="10" spans="1:8" x14ac:dyDescent="0.25">
      <c r="A10" s="19" t="s">
        <v>125</v>
      </c>
      <c r="B10" s="15"/>
      <c r="C10" s="15"/>
      <c r="D10" s="16"/>
      <c r="E10" s="49" t="s">
        <v>122</v>
      </c>
      <c r="F10" s="50" t="s">
        <v>122</v>
      </c>
      <c r="G10" s="1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19" t="s">
        <v>467</v>
      </c>
      <c r="B12" s="15"/>
      <c r="C12" s="15"/>
      <c r="D12" s="16"/>
      <c r="E12" s="17"/>
      <c r="F12" s="18"/>
      <c r="G12" s="18"/>
    </row>
    <row r="13" spans="1:8" x14ac:dyDescent="0.25">
      <c r="A13" s="14" t="s">
        <v>719</v>
      </c>
      <c r="B13" s="15" t="s">
        <v>720</v>
      </c>
      <c r="C13" s="15" t="s">
        <v>129</v>
      </c>
      <c r="D13" s="16">
        <v>5275000</v>
      </c>
      <c r="E13" s="17">
        <v>5311.78</v>
      </c>
      <c r="F13" s="18">
        <v>0.35339999999999999</v>
      </c>
      <c r="G13" s="18">
        <v>6.9556195441999993E-2</v>
      </c>
    </row>
    <row r="14" spans="1:8" x14ac:dyDescent="0.25">
      <c r="A14" s="14" t="s">
        <v>698</v>
      </c>
      <c r="B14" s="15" t="s">
        <v>699</v>
      </c>
      <c r="C14" s="15" t="s">
        <v>129</v>
      </c>
      <c r="D14" s="16">
        <v>1525000</v>
      </c>
      <c r="E14" s="17">
        <v>1546.56</v>
      </c>
      <c r="F14" s="18">
        <v>0.10290000000000001</v>
      </c>
      <c r="G14" s="18">
        <v>6.9443471320999997E-2</v>
      </c>
    </row>
    <row r="15" spans="1:8" x14ac:dyDescent="0.25">
      <c r="A15" s="14" t="s">
        <v>468</v>
      </c>
      <c r="B15" s="15" t="s">
        <v>469</v>
      </c>
      <c r="C15" s="15" t="s">
        <v>129</v>
      </c>
      <c r="D15" s="16">
        <v>500000</v>
      </c>
      <c r="E15" s="17">
        <v>504.96</v>
      </c>
      <c r="F15" s="18">
        <v>3.3599999999999998E-2</v>
      </c>
      <c r="G15" s="18">
        <v>6.9636864056000003E-2</v>
      </c>
    </row>
    <row r="16" spans="1:8" x14ac:dyDescent="0.25">
      <c r="A16" s="19" t="s">
        <v>125</v>
      </c>
      <c r="B16" s="25"/>
      <c r="C16" s="25"/>
      <c r="D16" s="26"/>
      <c r="E16" s="29">
        <v>7363.3</v>
      </c>
      <c r="F16" s="30">
        <v>0.4899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19" t="s">
        <v>126</v>
      </c>
      <c r="B18" s="15"/>
      <c r="C18" s="15"/>
      <c r="D18" s="16"/>
      <c r="E18" s="17"/>
      <c r="F18" s="18"/>
      <c r="G18" s="18"/>
    </row>
    <row r="19" spans="1:7" x14ac:dyDescent="0.25">
      <c r="A19" s="14" t="s">
        <v>848</v>
      </c>
      <c r="B19" s="15" t="s">
        <v>849</v>
      </c>
      <c r="C19" s="15" t="s">
        <v>129</v>
      </c>
      <c r="D19" s="16">
        <v>3000000</v>
      </c>
      <c r="E19" s="17">
        <v>3036.92</v>
      </c>
      <c r="F19" s="18">
        <v>0.2021</v>
      </c>
      <c r="G19" s="18">
        <v>7.1742562499999996E-2</v>
      </c>
    </row>
    <row r="20" spans="1:7" x14ac:dyDescent="0.25">
      <c r="A20" s="14" t="s">
        <v>850</v>
      </c>
      <c r="B20" s="15" t="s">
        <v>851</v>
      </c>
      <c r="C20" s="15" t="s">
        <v>129</v>
      </c>
      <c r="D20" s="16">
        <v>2500000</v>
      </c>
      <c r="E20" s="17">
        <v>2529.62</v>
      </c>
      <c r="F20" s="18">
        <v>0.16830000000000001</v>
      </c>
      <c r="G20" s="18">
        <v>7.1949622500000004E-2</v>
      </c>
    </row>
    <row r="21" spans="1:7" x14ac:dyDescent="0.25">
      <c r="A21" s="14" t="s">
        <v>852</v>
      </c>
      <c r="B21" s="15" t="s">
        <v>853</v>
      </c>
      <c r="C21" s="15" t="s">
        <v>129</v>
      </c>
      <c r="D21" s="16">
        <v>500000</v>
      </c>
      <c r="E21" s="17">
        <v>520.74</v>
      </c>
      <c r="F21" s="18">
        <v>3.4599999999999999E-2</v>
      </c>
      <c r="G21" s="18">
        <v>7.3196546303999993E-2</v>
      </c>
    </row>
    <row r="22" spans="1:7" x14ac:dyDescent="0.25">
      <c r="A22" s="14" t="s">
        <v>854</v>
      </c>
      <c r="B22" s="15" t="s">
        <v>855</v>
      </c>
      <c r="C22" s="15" t="s">
        <v>129</v>
      </c>
      <c r="D22" s="16">
        <v>500000</v>
      </c>
      <c r="E22" s="17">
        <v>509.81</v>
      </c>
      <c r="F22" s="18">
        <v>3.39E-2</v>
      </c>
      <c r="G22" s="18">
        <v>7.2156702500000003E-2</v>
      </c>
    </row>
    <row r="23" spans="1:7" x14ac:dyDescent="0.25">
      <c r="A23" s="14" t="s">
        <v>856</v>
      </c>
      <c r="B23" s="15" t="s">
        <v>857</v>
      </c>
      <c r="C23" s="15" t="s">
        <v>129</v>
      </c>
      <c r="D23" s="16">
        <v>500000</v>
      </c>
      <c r="E23" s="17">
        <v>506.58</v>
      </c>
      <c r="F23" s="18">
        <v>3.3700000000000001E-2</v>
      </c>
      <c r="G23" s="18">
        <v>7.2079045155999999E-2</v>
      </c>
    </row>
    <row r="24" spans="1:7" x14ac:dyDescent="0.25">
      <c r="A24" s="19" t="s">
        <v>125</v>
      </c>
      <c r="B24" s="25"/>
      <c r="C24" s="25"/>
      <c r="D24" s="26"/>
      <c r="E24" s="29">
        <v>7103.67</v>
      </c>
      <c r="F24" s="30">
        <v>0.47260000000000002</v>
      </c>
      <c r="G24" s="28"/>
    </row>
    <row r="25" spans="1:7" x14ac:dyDescent="0.25">
      <c r="A25" s="14"/>
      <c r="B25" s="15"/>
      <c r="C25" s="15"/>
      <c r="D25" s="16"/>
      <c r="E25" s="17"/>
      <c r="F25" s="18"/>
      <c r="G25" s="18"/>
    </row>
    <row r="26" spans="1:7" x14ac:dyDescent="0.25">
      <c r="A26" s="14"/>
      <c r="B26" s="15"/>
      <c r="C26" s="15"/>
      <c r="D26" s="16"/>
      <c r="E26" s="17"/>
      <c r="F26" s="18"/>
      <c r="G26" s="18"/>
    </row>
    <row r="27" spans="1:7" x14ac:dyDescent="0.25">
      <c r="A27" s="19" t="s">
        <v>130</v>
      </c>
      <c r="B27" s="15"/>
      <c r="C27" s="15"/>
      <c r="D27" s="16"/>
      <c r="E27" s="17"/>
      <c r="F27" s="18"/>
      <c r="G27" s="18"/>
    </row>
    <row r="28" spans="1:7" x14ac:dyDescent="0.25">
      <c r="A28" s="19" t="s">
        <v>125</v>
      </c>
      <c r="B28" s="15"/>
      <c r="C28" s="15"/>
      <c r="D28" s="16"/>
      <c r="E28" s="49" t="s">
        <v>122</v>
      </c>
      <c r="F28" s="50" t="s">
        <v>122</v>
      </c>
      <c r="G28" s="18"/>
    </row>
    <row r="29" spans="1:7" x14ac:dyDescent="0.25">
      <c r="A29" s="14"/>
      <c r="B29" s="15"/>
      <c r="C29" s="15"/>
      <c r="D29" s="16"/>
      <c r="E29" s="17"/>
      <c r="F29" s="18"/>
      <c r="G29" s="18"/>
    </row>
    <row r="30" spans="1:7" x14ac:dyDescent="0.25">
      <c r="A30" s="19" t="s">
        <v>131</v>
      </c>
      <c r="B30" s="15"/>
      <c r="C30" s="15"/>
      <c r="D30" s="16"/>
      <c r="E30" s="17"/>
      <c r="F30" s="18"/>
      <c r="G30" s="18"/>
    </row>
    <row r="31" spans="1:7" x14ac:dyDescent="0.25">
      <c r="A31" s="19" t="s">
        <v>125</v>
      </c>
      <c r="B31" s="15"/>
      <c r="C31" s="15"/>
      <c r="D31" s="16"/>
      <c r="E31" s="49" t="s">
        <v>122</v>
      </c>
      <c r="F31" s="50" t="s">
        <v>122</v>
      </c>
      <c r="G31" s="18"/>
    </row>
    <row r="32" spans="1:7" x14ac:dyDescent="0.25">
      <c r="A32" s="14"/>
      <c r="B32" s="15"/>
      <c r="C32" s="15"/>
      <c r="D32" s="16"/>
      <c r="E32" s="17"/>
      <c r="F32" s="18"/>
      <c r="G32" s="18"/>
    </row>
    <row r="33" spans="1:7" x14ac:dyDescent="0.25">
      <c r="A33" s="31" t="s">
        <v>132</v>
      </c>
      <c r="B33" s="32"/>
      <c r="C33" s="32"/>
      <c r="D33" s="33"/>
      <c r="E33" s="29">
        <v>14466.97</v>
      </c>
      <c r="F33" s="30">
        <v>0.96250000000000002</v>
      </c>
      <c r="G33" s="28"/>
    </row>
    <row r="34" spans="1:7" x14ac:dyDescent="0.25">
      <c r="A34" s="14"/>
      <c r="B34" s="15"/>
      <c r="C34" s="15"/>
      <c r="D34" s="16"/>
      <c r="E34" s="17"/>
      <c r="F34" s="18"/>
      <c r="G34" s="18"/>
    </row>
    <row r="35" spans="1:7" x14ac:dyDescent="0.25">
      <c r="A35" s="14"/>
      <c r="B35" s="15"/>
      <c r="C35" s="15"/>
      <c r="D35" s="16"/>
      <c r="E35" s="17"/>
      <c r="F35" s="18"/>
      <c r="G35" s="18"/>
    </row>
    <row r="36" spans="1:7" x14ac:dyDescent="0.25">
      <c r="A36" s="19" t="s">
        <v>182</v>
      </c>
      <c r="B36" s="15"/>
      <c r="C36" s="15"/>
      <c r="D36" s="16"/>
      <c r="E36" s="17"/>
      <c r="F36" s="18"/>
      <c r="G36" s="18"/>
    </row>
    <row r="37" spans="1:7" x14ac:dyDescent="0.25">
      <c r="A37" s="14" t="s">
        <v>183</v>
      </c>
      <c r="B37" s="15"/>
      <c r="C37" s="15"/>
      <c r="D37" s="16"/>
      <c r="E37" s="17">
        <v>218.96</v>
      </c>
      <c r="F37" s="18">
        <v>1.46E-2</v>
      </c>
      <c r="G37" s="18">
        <v>6.4020999999999995E-2</v>
      </c>
    </row>
    <row r="38" spans="1:7" x14ac:dyDescent="0.25">
      <c r="A38" s="19" t="s">
        <v>125</v>
      </c>
      <c r="B38" s="25"/>
      <c r="C38" s="25"/>
      <c r="D38" s="26"/>
      <c r="E38" s="29">
        <v>218.96</v>
      </c>
      <c r="F38" s="30">
        <v>1.46E-2</v>
      </c>
      <c r="G38" s="28"/>
    </row>
    <row r="39" spans="1:7" x14ac:dyDescent="0.25">
      <c r="A39" s="14"/>
      <c r="B39" s="15"/>
      <c r="C39" s="15"/>
      <c r="D39" s="16"/>
      <c r="E39" s="17"/>
      <c r="F39" s="18"/>
      <c r="G39" s="18"/>
    </row>
    <row r="40" spans="1:7" x14ac:dyDescent="0.25">
      <c r="A40" s="31" t="s">
        <v>132</v>
      </c>
      <c r="B40" s="32"/>
      <c r="C40" s="32"/>
      <c r="D40" s="33"/>
      <c r="E40" s="29">
        <v>218.96</v>
      </c>
      <c r="F40" s="30">
        <v>1.46E-2</v>
      </c>
      <c r="G40" s="28"/>
    </row>
    <row r="41" spans="1:7" x14ac:dyDescent="0.25">
      <c r="A41" s="14" t="s">
        <v>184</v>
      </c>
      <c r="B41" s="15"/>
      <c r="C41" s="15"/>
      <c r="D41" s="16"/>
      <c r="E41" s="17">
        <v>367.77065579999999</v>
      </c>
      <c r="F41" s="18">
        <v>2.4469000000000001E-2</v>
      </c>
      <c r="G41" s="18"/>
    </row>
    <row r="42" spans="1:7" x14ac:dyDescent="0.25">
      <c r="A42" s="14" t="s">
        <v>185</v>
      </c>
      <c r="B42" s="15"/>
      <c r="C42" s="15"/>
      <c r="D42" s="16"/>
      <c r="E42" s="45">
        <v>-24.1306558</v>
      </c>
      <c r="F42" s="46">
        <v>-1.5690000000000001E-3</v>
      </c>
      <c r="G42" s="18">
        <v>6.4020999999999995E-2</v>
      </c>
    </row>
    <row r="43" spans="1:7" x14ac:dyDescent="0.25">
      <c r="A43" s="34" t="s">
        <v>186</v>
      </c>
      <c r="B43" s="35"/>
      <c r="C43" s="35"/>
      <c r="D43" s="36"/>
      <c r="E43" s="37">
        <v>15029.57</v>
      </c>
      <c r="F43" s="38">
        <v>1</v>
      </c>
      <c r="G43" s="38"/>
    </row>
    <row r="45" spans="1:7" x14ac:dyDescent="0.25">
      <c r="A45" s="1" t="s">
        <v>188</v>
      </c>
    </row>
    <row r="48" spans="1:7" x14ac:dyDescent="0.25">
      <c r="A48" s="1" t="s">
        <v>189</v>
      </c>
    </row>
    <row r="49" spans="1:5" x14ac:dyDescent="0.25">
      <c r="A49" s="40" t="s">
        <v>190</v>
      </c>
      <c r="B49" s="41" t="s">
        <v>122</v>
      </c>
    </row>
    <row r="50" spans="1:5" x14ac:dyDescent="0.25">
      <c r="A50" t="s">
        <v>191</v>
      </c>
    </row>
    <row r="51" spans="1:5" x14ac:dyDescent="0.25">
      <c r="A51" t="s">
        <v>192</v>
      </c>
      <c r="B51" t="s">
        <v>193</v>
      </c>
      <c r="C51" t="s">
        <v>193</v>
      </c>
    </row>
    <row r="52" spans="1:5" x14ac:dyDescent="0.25">
      <c r="B52" s="42">
        <v>45473</v>
      </c>
      <c r="C52" s="42">
        <v>45504</v>
      </c>
    </row>
    <row r="53" spans="1:5" x14ac:dyDescent="0.25">
      <c r="A53" t="s">
        <v>712</v>
      </c>
      <c r="B53">
        <v>11.099399999999999</v>
      </c>
      <c r="C53">
        <v>11.21</v>
      </c>
      <c r="E53" s="39"/>
    </row>
    <row r="54" spans="1:5" x14ac:dyDescent="0.25">
      <c r="A54" t="s">
        <v>198</v>
      </c>
      <c r="B54">
        <v>11.099600000000001</v>
      </c>
      <c r="C54">
        <v>11.210100000000001</v>
      </c>
      <c r="E54" s="39"/>
    </row>
    <row r="55" spans="1:5" x14ac:dyDescent="0.25">
      <c r="A55" t="s">
        <v>713</v>
      </c>
      <c r="B55">
        <v>11.030799999999999</v>
      </c>
      <c r="C55">
        <v>11.1366</v>
      </c>
      <c r="E55" s="39"/>
    </row>
    <row r="56" spans="1:5" x14ac:dyDescent="0.25">
      <c r="A56" t="s">
        <v>677</v>
      </c>
      <c r="B56">
        <v>11.031499999999999</v>
      </c>
      <c r="C56">
        <v>11.1373</v>
      </c>
      <c r="E56" s="39"/>
    </row>
    <row r="57" spans="1:5" x14ac:dyDescent="0.25">
      <c r="E57" s="39"/>
    </row>
    <row r="58" spans="1:5" x14ac:dyDescent="0.25">
      <c r="A58" t="s">
        <v>208</v>
      </c>
      <c r="B58" s="41" t="s">
        <v>122</v>
      </c>
    </row>
    <row r="59" spans="1:5" x14ac:dyDescent="0.25">
      <c r="A59" t="s">
        <v>209</v>
      </c>
      <c r="B59" s="41" t="s">
        <v>122</v>
      </c>
    </row>
    <row r="60" spans="1:5" ht="30" customHeight="1" x14ac:dyDescent="0.25">
      <c r="A60" s="40" t="s">
        <v>210</v>
      </c>
      <c r="B60" s="41" t="s">
        <v>122</v>
      </c>
    </row>
    <row r="61" spans="1:5" ht="30" customHeight="1" x14ac:dyDescent="0.25">
      <c r="A61" s="40" t="s">
        <v>211</v>
      </c>
      <c r="B61" s="41" t="s">
        <v>122</v>
      </c>
    </row>
    <row r="62" spans="1:5" x14ac:dyDescent="0.25">
      <c r="A62" t="s">
        <v>212</v>
      </c>
      <c r="B62" s="44">
        <f>+B76</f>
        <v>3.1389643446231679</v>
      </c>
    </row>
    <row r="63" spans="1:5" ht="45" customHeight="1" x14ac:dyDescent="0.25">
      <c r="A63" s="40" t="s">
        <v>213</v>
      </c>
      <c r="B63" s="41" t="s">
        <v>122</v>
      </c>
    </row>
    <row r="64" spans="1:5" ht="45" customHeight="1" x14ac:dyDescent="0.25">
      <c r="A64" s="40" t="s">
        <v>214</v>
      </c>
      <c r="B64" s="41" t="s">
        <v>122</v>
      </c>
    </row>
    <row r="65" spans="1:4" ht="30" customHeight="1" x14ac:dyDescent="0.25">
      <c r="A65" s="40" t="s">
        <v>215</v>
      </c>
      <c r="B65" s="41" t="s">
        <v>122</v>
      </c>
    </row>
    <row r="66" spans="1:4" x14ac:dyDescent="0.25">
      <c r="A66" t="s">
        <v>216</v>
      </c>
      <c r="B66" s="41" t="s">
        <v>122</v>
      </c>
    </row>
    <row r="67" spans="1:4" x14ac:dyDescent="0.25">
      <c r="A67" t="s">
        <v>217</v>
      </c>
      <c r="B67" s="41" t="s">
        <v>122</v>
      </c>
    </row>
    <row r="69" spans="1:4" x14ac:dyDescent="0.25">
      <c r="A69" t="s">
        <v>218</v>
      </c>
    </row>
    <row r="70" spans="1:4" ht="90" customHeight="1" x14ac:dyDescent="0.25">
      <c r="A70" s="52" t="s">
        <v>219</v>
      </c>
      <c r="B70" s="53" t="s">
        <v>858</v>
      </c>
    </row>
    <row r="71" spans="1:4" ht="60" customHeight="1" x14ac:dyDescent="0.25">
      <c r="A71" s="52" t="s">
        <v>221</v>
      </c>
      <c r="B71" s="53" t="s">
        <v>859</v>
      </c>
    </row>
    <row r="72" spans="1:4" x14ac:dyDescent="0.25">
      <c r="A72" s="52"/>
      <c r="B72" s="52"/>
    </row>
    <row r="73" spans="1:4" x14ac:dyDescent="0.25">
      <c r="A73" s="52" t="s">
        <v>223</v>
      </c>
      <c r="B73" s="3">
        <v>7.0651014981551032</v>
      </c>
    </row>
    <row r="74" spans="1:4" x14ac:dyDescent="0.25">
      <c r="A74" s="52"/>
      <c r="B74" s="52"/>
    </row>
    <row r="75" spans="1:4" x14ac:dyDescent="0.25">
      <c r="A75" s="52" t="s">
        <v>224</v>
      </c>
      <c r="B75" s="54">
        <v>2.7774999999999999</v>
      </c>
    </row>
    <row r="76" spans="1:4" x14ac:dyDescent="0.25">
      <c r="A76" s="52" t="s">
        <v>225</v>
      </c>
      <c r="B76" s="54">
        <v>3.1389643446231679</v>
      </c>
    </row>
    <row r="77" spans="1:4" x14ac:dyDescent="0.25">
      <c r="A77" s="52"/>
      <c r="B77" s="52"/>
    </row>
    <row r="78" spans="1:4" x14ac:dyDescent="0.25">
      <c r="A78" s="52" t="s">
        <v>226</v>
      </c>
      <c r="B78" s="55">
        <v>45504</v>
      </c>
    </row>
    <row r="80" spans="1:4" ht="69.95" customHeight="1" x14ac:dyDescent="0.25">
      <c r="A80" s="74" t="s">
        <v>227</v>
      </c>
      <c r="B80" s="74" t="s">
        <v>228</v>
      </c>
      <c r="C80" s="74" t="s">
        <v>5</v>
      </c>
      <c r="D80" s="74" t="s">
        <v>6</v>
      </c>
    </row>
    <row r="81" spans="1:4" ht="69.95" customHeight="1" x14ac:dyDescent="0.25">
      <c r="A81" s="74" t="s">
        <v>860</v>
      </c>
      <c r="B81" s="74"/>
      <c r="C81" s="74" t="s">
        <v>33</v>
      </c>
      <c r="D8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1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861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862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4"/>
      <c r="B7" s="15"/>
      <c r="C7" s="15"/>
      <c r="D7" s="16"/>
      <c r="E7" s="17"/>
      <c r="F7" s="18"/>
      <c r="G7" s="18"/>
    </row>
    <row r="8" spans="1:8" x14ac:dyDescent="0.25">
      <c r="A8" s="19" t="s">
        <v>179</v>
      </c>
      <c r="B8" s="15"/>
      <c r="C8" s="15"/>
      <c r="D8" s="16"/>
      <c r="E8" s="17"/>
      <c r="F8" s="18"/>
      <c r="G8" s="18"/>
    </row>
    <row r="9" spans="1:8" x14ac:dyDescent="0.25">
      <c r="A9" s="14" t="s">
        <v>863</v>
      </c>
      <c r="B9" s="15" t="s">
        <v>864</v>
      </c>
      <c r="C9" s="15"/>
      <c r="D9" s="16">
        <v>39161088</v>
      </c>
      <c r="E9" s="17">
        <v>480459.56</v>
      </c>
      <c r="F9" s="18">
        <v>0.99690000000000001</v>
      </c>
      <c r="G9" s="18"/>
    </row>
    <row r="10" spans="1:8" x14ac:dyDescent="0.25">
      <c r="A10" s="19" t="s">
        <v>125</v>
      </c>
      <c r="B10" s="25"/>
      <c r="C10" s="25"/>
      <c r="D10" s="26"/>
      <c r="E10" s="29">
        <v>480459.56</v>
      </c>
      <c r="F10" s="30">
        <v>0.99690000000000001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480459.56</v>
      </c>
      <c r="F12" s="30">
        <v>0.99690000000000001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1571.72</v>
      </c>
      <c r="F15" s="18">
        <v>3.3E-3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1571.72</v>
      </c>
      <c r="F16" s="30">
        <v>3.3E-3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1571.72</v>
      </c>
      <c r="F18" s="30">
        <v>3.3E-3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0.27568039999999999</v>
      </c>
      <c r="F19" s="18">
        <v>0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-81.0556804</v>
      </c>
      <c r="F20" s="46">
        <v>-2.0000000000000001E-4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481950.5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12.1364</v>
      </c>
      <c r="C31">
        <v>12.2363</v>
      </c>
      <c r="E31" s="39"/>
    </row>
    <row r="32" spans="1:7" x14ac:dyDescent="0.25">
      <c r="A32" t="s">
        <v>198</v>
      </c>
      <c r="B32">
        <v>12.1364</v>
      </c>
      <c r="C32">
        <v>12.2363</v>
      </c>
      <c r="E32" s="39"/>
    </row>
    <row r="33" spans="1:5" x14ac:dyDescent="0.25">
      <c r="A33" t="s">
        <v>676</v>
      </c>
      <c r="B33">
        <v>12.1364</v>
      </c>
      <c r="C33">
        <v>12.2363</v>
      </c>
      <c r="E33" s="39"/>
    </row>
    <row r="34" spans="1:5" x14ac:dyDescent="0.25">
      <c r="A34" t="s">
        <v>677</v>
      </c>
      <c r="B34">
        <v>12.1364</v>
      </c>
      <c r="C34">
        <v>12.2363</v>
      </c>
      <c r="E34" s="39"/>
    </row>
    <row r="35" spans="1:5" x14ac:dyDescent="0.25">
      <c r="E35" s="39"/>
    </row>
    <row r="36" spans="1:5" x14ac:dyDescent="0.25">
      <c r="A36" t="s">
        <v>208</v>
      </c>
      <c r="B36" s="41" t="s">
        <v>122</v>
      </c>
    </row>
    <row r="37" spans="1:5" x14ac:dyDescent="0.25">
      <c r="A37" t="s">
        <v>209</v>
      </c>
      <c r="B37" s="41" t="s">
        <v>122</v>
      </c>
    </row>
    <row r="38" spans="1:5" ht="30" customHeight="1" x14ac:dyDescent="0.25">
      <c r="A38" s="40" t="s">
        <v>210</v>
      </c>
      <c r="B38" s="41" t="s">
        <v>122</v>
      </c>
    </row>
    <row r="39" spans="1:5" ht="30" customHeight="1" x14ac:dyDescent="0.25">
      <c r="A39" s="40" t="s">
        <v>211</v>
      </c>
      <c r="B39" s="41" t="s">
        <v>122</v>
      </c>
    </row>
    <row r="40" spans="1:5" ht="45" customHeight="1" x14ac:dyDescent="0.25">
      <c r="A40" s="40" t="s">
        <v>865</v>
      </c>
      <c r="B40" s="41" t="s">
        <v>122</v>
      </c>
    </row>
    <row r="41" spans="1:5" ht="45" customHeight="1" x14ac:dyDescent="0.25">
      <c r="A41" s="40" t="s">
        <v>866</v>
      </c>
      <c r="B41" s="41" t="s">
        <v>122</v>
      </c>
    </row>
    <row r="42" spans="1:5" ht="30" customHeight="1" x14ac:dyDescent="0.25">
      <c r="A42" s="40" t="s">
        <v>867</v>
      </c>
      <c r="B42" s="41" t="s">
        <v>122</v>
      </c>
    </row>
    <row r="43" spans="1:5" ht="30" customHeight="1" x14ac:dyDescent="0.25">
      <c r="A43" s="40" t="s">
        <v>215</v>
      </c>
      <c r="B43" s="41" t="s">
        <v>122</v>
      </c>
    </row>
    <row r="44" spans="1:5" x14ac:dyDescent="0.25">
      <c r="A44" t="s">
        <v>216</v>
      </c>
      <c r="B44" s="41" t="s">
        <v>122</v>
      </c>
    </row>
    <row r="45" spans="1:5" x14ac:dyDescent="0.25">
      <c r="A45" t="s">
        <v>217</v>
      </c>
      <c r="B45" s="41" t="s">
        <v>122</v>
      </c>
    </row>
    <row r="47" spans="1:5" x14ac:dyDescent="0.25">
      <c r="A47" t="s">
        <v>218</v>
      </c>
    </row>
    <row r="48" spans="1:5" ht="30" customHeight="1" x14ac:dyDescent="0.25">
      <c r="A48" s="52" t="s">
        <v>219</v>
      </c>
      <c r="B48" s="53" t="s">
        <v>868</v>
      </c>
    </row>
    <row r="49" spans="1:4" ht="45" customHeight="1" x14ac:dyDescent="0.25">
      <c r="A49" s="52" t="s">
        <v>221</v>
      </c>
      <c r="B49" s="53" t="s">
        <v>869</v>
      </c>
    </row>
    <row r="50" spans="1:4" x14ac:dyDescent="0.25">
      <c r="A50" s="52"/>
      <c r="B50" s="52"/>
    </row>
    <row r="51" spans="1:4" x14ac:dyDescent="0.25">
      <c r="A51" s="52" t="s">
        <v>223</v>
      </c>
      <c r="B51" s="3">
        <v>7.49739461511163</v>
      </c>
    </row>
    <row r="52" spans="1:4" x14ac:dyDescent="0.25">
      <c r="A52" s="52"/>
      <c r="B52" s="52"/>
    </row>
    <row r="53" spans="1:4" x14ac:dyDescent="0.25">
      <c r="A53" s="52" t="s">
        <v>224</v>
      </c>
      <c r="B53" s="54">
        <v>0.59840000000000004</v>
      </c>
    </row>
    <row r="54" spans="1:4" x14ac:dyDescent="0.25">
      <c r="A54" s="52" t="s">
        <v>225</v>
      </c>
      <c r="B54" s="54">
        <v>0.60603290473052862</v>
      </c>
    </row>
    <row r="55" spans="1:4" x14ac:dyDescent="0.25">
      <c r="A55" s="52"/>
      <c r="B55" s="52"/>
    </row>
    <row r="56" spans="1:4" x14ac:dyDescent="0.25">
      <c r="A56" s="52" t="s">
        <v>226</v>
      </c>
      <c r="B56" s="55">
        <v>45504</v>
      </c>
    </row>
    <row r="58" spans="1:4" ht="69.95" customHeight="1" x14ac:dyDescent="0.25">
      <c r="A58" s="74" t="s">
        <v>227</v>
      </c>
      <c r="B58" s="74" t="s">
        <v>228</v>
      </c>
      <c r="C58" s="74" t="s">
        <v>5</v>
      </c>
      <c r="D58" s="74" t="s">
        <v>6</v>
      </c>
    </row>
    <row r="59" spans="1:4" ht="69.95" customHeight="1" x14ac:dyDescent="0.25">
      <c r="A59" s="74" t="s">
        <v>868</v>
      </c>
      <c r="B59" s="74"/>
      <c r="C59" s="74" t="s">
        <v>11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1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870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871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4"/>
      <c r="B7" s="15"/>
      <c r="C7" s="15"/>
      <c r="D7" s="16"/>
      <c r="E7" s="17"/>
      <c r="F7" s="18"/>
      <c r="G7" s="18"/>
    </row>
    <row r="8" spans="1:8" x14ac:dyDescent="0.25">
      <c r="A8" s="19" t="s">
        <v>179</v>
      </c>
      <c r="B8" s="15"/>
      <c r="C8" s="15"/>
      <c r="D8" s="16"/>
      <c r="E8" s="17"/>
      <c r="F8" s="18"/>
      <c r="G8" s="18"/>
    </row>
    <row r="9" spans="1:8" x14ac:dyDescent="0.25">
      <c r="A9" s="14" t="s">
        <v>872</v>
      </c>
      <c r="B9" s="15" t="s">
        <v>873</v>
      </c>
      <c r="C9" s="15"/>
      <c r="D9" s="16">
        <v>48784592.002100013</v>
      </c>
      <c r="E9" s="17">
        <v>682506.2</v>
      </c>
      <c r="F9" s="18">
        <v>0.99670000000000003</v>
      </c>
      <c r="G9" s="18"/>
    </row>
    <row r="10" spans="1:8" x14ac:dyDescent="0.25">
      <c r="A10" s="19" t="s">
        <v>125</v>
      </c>
      <c r="B10" s="25"/>
      <c r="C10" s="25"/>
      <c r="D10" s="26"/>
      <c r="E10" s="29">
        <v>682506.2</v>
      </c>
      <c r="F10" s="30">
        <v>0.99670000000000003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682506.2</v>
      </c>
      <c r="F12" s="30">
        <v>0.99670000000000003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2194.62</v>
      </c>
      <c r="F15" s="18">
        <v>3.2000000000000002E-3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2194.62</v>
      </c>
      <c r="F16" s="30">
        <v>3.2000000000000002E-3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2194.62</v>
      </c>
      <c r="F18" s="30">
        <v>3.2000000000000002E-3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0.38493549999999999</v>
      </c>
      <c r="F19" s="18">
        <v>0</v>
      </c>
      <c r="G19" s="18"/>
    </row>
    <row r="20" spans="1:7" x14ac:dyDescent="0.25">
      <c r="A20" s="14" t="s">
        <v>185</v>
      </c>
      <c r="B20" s="15"/>
      <c r="C20" s="15"/>
      <c r="D20" s="16"/>
      <c r="E20" s="17">
        <v>39.685064500000003</v>
      </c>
      <c r="F20" s="18">
        <v>1E-4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684740.89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13.780099999999999</v>
      </c>
      <c r="C31">
        <v>13.951599999999999</v>
      </c>
      <c r="E31" s="39"/>
    </row>
    <row r="32" spans="1:7" x14ac:dyDescent="0.25">
      <c r="A32" t="s">
        <v>198</v>
      </c>
      <c r="B32">
        <v>13.780099999999999</v>
      </c>
      <c r="C32">
        <v>13.951599999999999</v>
      </c>
      <c r="E32" s="39"/>
    </row>
    <row r="33" spans="1:5" x14ac:dyDescent="0.25">
      <c r="A33" t="s">
        <v>676</v>
      </c>
      <c r="B33">
        <v>13.780099999999999</v>
      </c>
      <c r="C33">
        <v>13.951599999999999</v>
      </c>
      <c r="E33" s="39"/>
    </row>
    <row r="34" spans="1:5" x14ac:dyDescent="0.25">
      <c r="A34" t="s">
        <v>677</v>
      </c>
      <c r="B34">
        <v>13.780099999999999</v>
      </c>
      <c r="C34">
        <v>13.951599999999999</v>
      </c>
      <c r="E34" s="39"/>
    </row>
    <row r="35" spans="1:5" x14ac:dyDescent="0.25">
      <c r="E35" s="39"/>
    </row>
    <row r="36" spans="1:5" x14ac:dyDescent="0.25">
      <c r="A36" t="s">
        <v>208</v>
      </c>
      <c r="B36" s="41" t="s">
        <v>122</v>
      </c>
    </row>
    <row r="37" spans="1:5" x14ac:dyDescent="0.25">
      <c r="A37" t="s">
        <v>209</v>
      </c>
      <c r="B37" s="41" t="s">
        <v>122</v>
      </c>
    </row>
    <row r="38" spans="1:5" ht="30" customHeight="1" x14ac:dyDescent="0.25">
      <c r="A38" s="40" t="s">
        <v>210</v>
      </c>
      <c r="B38" s="41" t="s">
        <v>122</v>
      </c>
    </row>
    <row r="39" spans="1:5" ht="30" customHeight="1" x14ac:dyDescent="0.25">
      <c r="A39" s="40" t="s">
        <v>211</v>
      </c>
      <c r="B39" s="41" t="s">
        <v>122</v>
      </c>
    </row>
    <row r="40" spans="1:5" ht="45" customHeight="1" x14ac:dyDescent="0.25">
      <c r="A40" s="40" t="s">
        <v>865</v>
      </c>
      <c r="B40" s="41" t="s">
        <v>122</v>
      </c>
    </row>
    <row r="41" spans="1:5" ht="45" customHeight="1" x14ac:dyDescent="0.25">
      <c r="A41" s="40" t="s">
        <v>866</v>
      </c>
      <c r="B41" s="41" t="s">
        <v>122</v>
      </c>
    </row>
    <row r="42" spans="1:5" ht="30" customHeight="1" x14ac:dyDescent="0.25">
      <c r="A42" s="40" t="s">
        <v>867</v>
      </c>
      <c r="B42" s="41" t="s">
        <v>122</v>
      </c>
    </row>
    <row r="43" spans="1:5" ht="30" customHeight="1" x14ac:dyDescent="0.25">
      <c r="A43" s="40" t="s">
        <v>215</v>
      </c>
      <c r="B43" s="41" t="s">
        <v>122</v>
      </c>
    </row>
    <row r="44" spans="1:5" x14ac:dyDescent="0.25">
      <c r="A44" t="s">
        <v>216</v>
      </c>
      <c r="B44" s="41" t="s">
        <v>122</v>
      </c>
    </row>
    <row r="45" spans="1:5" x14ac:dyDescent="0.25">
      <c r="A45" t="s">
        <v>217</v>
      </c>
      <c r="B45" s="41" t="s">
        <v>122</v>
      </c>
    </row>
    <row r="47" spans="1:5" x14ac:dyDescent="0.25">
      <c r="A47" t="s">
        <v>218</v>
      </c>
    </row>
    <row r="48" spans="1:5" ht="30" customHeight="1" x14ac:dyDescent="0.25">
      <c r="A48" s="52" t="s">
        <v>219</v>
      </c>
      <c r="B48" s="53" t="s">
        <v>874</v>
      </c>
    </row>
    <row r="49" spans="1:4" ht="45" customHeight="1" x14ac:dyDescent="0.25">
      <c r="A49" s="52" t="s">
        <v>221</v>
      </c>
      <c r="B49" s="53" t="s">
        <v>869</v>
      </c>
    </row>
    <row r="50" spans="1:4" x14ac:dyDescent="0.25">
      <c r="A50" s="52"/>
      <c r="B50" s="52"/>
    </row>
    <row r="51" spans="1:4" x14ac:dyDescent="0.25">
      <c r="A51" s="52" t="s">
        <v>223</v>
      </c>
      <c r="B51" s="3">
        <v>7.3520826496016447</v>
      </c>
    </row>
    <row r="52" spans="1:4" x14ac:dyDescent="0.25">
      <c r="A52" s="52"/>
      <c r="B52" s="52"/>
    </row>
    <row r="53" spans="1:4" x14ac:dyDescent="0.25">
      <c r="A53" s="52" t="s">
        <v>224</v>
      </c>
      <c r="B53" s="54">
        <v>4.3611000000000004</v>
      </c>
    </row>
    <row r="54" spans="1:4" x14ac:dyDescent="0.25">
      <c r="A54" s="52" t="s">
        <v>225</v>
      </c>
      <c r="B54" s="54">
        <v>5.2584787453320132</v>
      </c>
    </row>
    <row r="55" spans="1:4" x14ac:dyDescent="0.25">
      <c r="A55" s="52"/>
      <c r="B55" s="52"/>
    </row>
    <row r="56" spans="1:4" x14ac:dyDescent="0.25">
      <c r="A56" s="52" t="s">
        <v>226</v>
      </c>
      <c r="B56" s="55">
        <v>45504</v>
      </c>
    </row>
    <row r="58" spans="1:4" ht="69.95" customHeight="1" x14ac:dyDescent="0.25">
      <c r="A58" s="74" t="s">
        <v>227</v>
      </c>
      <c r="B58" s="74" t="s">
        <v>228</v>
      </c>
      <c r="C58" s="74" t="s">
        <v>5</v>
      </c>
      <c r="D58" s="74" t="s">
        <v>6</v>
      </c>
    </row>
    <row r="59" spans="1:4" ht="69.95" customHeight="1" x14ac:dyDescent="0.25">
      <c r="A59" s="74" t="s">
        <v>874</v>
      </c>
      <c r="B59" s="74"/>
      <c r="C59" s="74" t="s">
        <v>14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20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875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876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4"/>
      <c r="B7" s="15"/>
      <c r="C7" s="15"/>
      <c r="D7" s="16"/>
      <c r="E7" s="17"/>
      <c r="F7" s="18"/>
      <c r="G7" s="18"/>
    </row>
    <row r="8" spans="1:8" x14ac:dyDescent="0.25">
      <c r="A8" s="19" t="s">
        <v>179</v>
      </c>
      <c r="B8" s="15"/>
      <c r="C8" s="15"/>
      <c r="D8" s="16"/>
      <c r="E8" s="17"/>
      <c r="F8" s="18"/>
      <c r="G8" s="18"/>
    </row>
    <row r="9" spans="1:8" x14ac:dyDescent="0.25">
      <c r="A9" s="14" t="s">
        <v>877</v>
      </c>
      <c r="B9" s="15" t="s">
        <v>878</v>
      </c>
      <c r="C9" s="15"/>
      <c r="D9" s="16">
        <v>36793267</v>
      </c>
      <c r="E9" s="17">
        <v>457001.81</v>
      </c>
      <c r="F9" s="18">
        <v>0.99980000000000002</v>
      </c>
      <c r="G9" s="18"/>
    </row>
    <row r="10" spans="1:8" x14ac:dyDescent="0.25">
      <c r="A10" s="19" t="s">
        <v>125</v>
      </c>
      <c r="B10" s="25"/>
      <c r="C10" s="25"/>
      <c r="D10" s="26"/>
      <c r="E10" s="29">
        <v>457001.81</v>
      </c>
      <c r="F10" s="30">
        <v>0.99980000000000002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457001.81</v>
      </c>
      <c r="F12" s="30">
        <v>0.99980000000000002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499.91</v>
      </c>
      <c r="F15" s="18">
        <v>1.1000000000000001E-3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499.91</v>
      </c>
      <c r="F16" s="30">
        <v>1.1000000000000001E-3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499.91</v>
      </c>
      <c r="F18" s="30">
        <v>1.1000000000000001E-3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8.7684600000000001E-2</v>
      </c>
      <c r="F19" s="18">
        <v>0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-386.6976846</v>
      </c>
      <c r="F20" s="46">
        <v>-8.9999999999999998E-4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457115.11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12.245799999999999</v>
      </c>
      <c r="C31">
        <v>12.3927</v>
      </c>
      <c r="E31" s="39"/>
    </row>
    <row r="32" spans="1:7" x14ac:dyDescent="0.25">
      <c r="A32" t="s">
        <v>198</v>
      </c>
      <c r="B32">
        <v>12.245799999999999</v>
      </c>
      <c r="C32">
        <v>12.3927</v>
      </c>
      <c r="E32" s="39"/>
    </row>
    <row r="33" spans="1:5" x14ac:dyDescent="0.25">
      <c r="A33" t="s">
        <v>676</v>
      </c>
      <c r="B33">
        <v>12.245799999999999</v>
      </c>
      <c r="C33">
        <v>12.3927</v>
      </c>
      <c r="E33" s="39"/>
    </row>
    <row r="34" spans="1:5" x14ac:dyDescent="0.25">
      <c r="A34" t="s">
        <v>677</v>
      </c>
      <c r="B34">
        <v>12.245799999999999</v>
      </c>
      <c r="C34">
        <v>12.3927</v>
      </c>
      <c r="E34" s="39"/>
    </row>
    <row r="35" spans="1:5" x14ac:dyDescent="0.25">
      <c r="E35" s="39"/>
    </row>
    <row r="36" spans="1:5" x14ac:dyDescent="0.25">
      <c r="A36" t="s">
        <v>208</v>
      </c>
      <c r="B36" s="41" t="s">
        <v>122</v>
      </c>
    </row>
    <row r="37" spans="1:5" x14ac:dyDescent="0.25">
      <c r="A37" t="s">
        <v>209</v>
      </c>
      <c r="B37" s="41" t="s">
        <v>122</v>
      </c>
    </row>
    <row r="38" spans="1:5" ht="30" customHeight="1" x14ac:dyDescent="0.25">
      <c r="A38" s="40" t="s">
        <v>210</v>
      </c>
      <c r="B38" s="41" t="s">
        <v>122</v>
      </c>
    </row>
    <row r="39" spans="1:5" ht="30" customHeight="1" x14ac:dyDescent="0.25">
      <c r="A39" s="40" t="s">
        <v>211</v>
      </c>
      <c r="B39" s="41" t="s">
        <v>122</v>
      </c>
    </row>
    <row r="40" spans="1:5" ht="45" customHeight="1" x14ac:dyDescent="0.25">
      <c r="A40" s="40" t="s">
        <v>865</v>
      </c>
      <c r="B40" s="41" t="s">
        <v>122</v>
      </c>
    </row>
    <row r="41" spans="1:5" ht="45" customHeight="1" x14ac:dyDescent="0.25">
      <c r="A41" s="40" t="s">
        <v>866</v>
      </c>
      <c r="B41" s="41" t="s">
        <v>122</v>
      </c>
    </row>
    <row r="42" spans="1:5" ht="30" customHeight="1" x14ac:dyDescent="0.25">
      <c r="A42" s="40" t="s">
        <v>867</v>
      </c>
      <c r="B42" s="41" t="s">
        <v>122</v>
      </c>
    </row>
    <row r="43" spans="1:5" ht="30" customHeight="1" x14ac:dyDescent="0.25">
      <c r="A43" s="40" t="s">
        <v>215</v>
      </c>
      <c r="B43" s="41" t="s">
        <v>122</v>
      </c>
    </row>
    <row r="44" spans="1:5" x14ac:dyDescent="0.25">
      <c r="A44" t="s">
        <v>216</v>
      </c>
      <c r="B44" s="41" t="s">
        <v>122</v>
      </c>
    </row>
    <row r="45" spans="1:5" x14ac:dyDescent="0.25">
      <c r="A45" t="s">
        <v>217</v>
      </c>
      <c r="B45" s="41" t="s">
        <v>122</v>
      </c>
    </row>
    <row r="47" spans="1:5" x14ac:dyDescent="0.25">
      <c r="A47" t="s">
        <v>218</v>
      </c>
    </row>
    <row r="48" spans="1:5" ht="30" customHeight="1" x14ac:dyDescent="0.25">
      <c r="A48" s="52" t="s">
        <v>219</v>
      </c>
      <c r="B48" s="53" t="s">
        <v>879</v>
      </c>
    </row>
    <row r="49" spans="1:4" ht="45" customHeight="1" x14ac:dyDescent="0.25">
      <c r="A49" s="52" t="s">
        <v>221</v>
      </c>
      <c r="B49" s="53" t="s">
        <v>869</v>
      </c>
    </row>
    <row r="50" spans="1:4" x14ac:dyDescent="0.25">
      <c r="A50" s="52"/>
      <c r="B50" s="52"/>
    </row>
    <row r="51" spans="1:4" x14ac:dyDescent="0.25">
      <c r="A51" s="52" t="s">
        <v>223</v>
      </c>
      <c r="B51" s="3">
        <v>7.3426663038742568</v>
      </c>
    </row>
    <row r="52" spans="1:4" x14ac:dyDescent="0.25">
      <c r="A52" s="52"/>
      <c r="B52" s="52"/>
    </row>
    <row r="53" spans="1:4" x14ac:dyDescent="0.25">
      <c r="A53" s="52" t="s">
        <v>224</v>
      </c>
      <c r="B53" s="54">
        <v>5.2232000000000003</v>
      </c>
    </row>
    <row r="54" spans="1:4" x14ac:dyDescent="0.25">
      <c r="A54" s="52" t="s">
        <v>225</v>
      </c>
      <c r="B54" s="54">
        <v>6.4235718874068564</v>
      </c>
    </row>
    <row r="55" spans="1:4" x14ac:dyDescent="0.25">
      <c r="A55" s="52"/>
      <c r="B55" s="52"/>
    </row>
    <row r="56" spans="1:4" x14ac:dyDescent="0.25">
      <c r="A56" s="52" t="s">
        <v>226</v>
      </c>
      <c r="B56" s="55">
        <v>45504</v>
      </c>
    </row>
    <row r="58" spans="1:4" ht="69.95" customHeight="1" x14ac:dyDescent="0.25">
      <c r="A58" s="74" t="s">
        <v>227</v>
      </c>
      <c r="B58" s="74" t="s">
        <v>228</v>
      </c>
      <c r="C58" s="74" t="s">
        <v>5</v>
      </c>
      <c r="D58" s="74" t="s">
        <v>6</v>
      </c>
    </row>
    <row r="59" spans="1:4" ht="69.95" customHeight="1" x14ac:dyDescent="0.25">
      <c r="A59" s="74" t="s">
        <v>879</v>
      </c>
      <c r="B59" s="74"/>
      <c r="C59" s="74" t="s">
        <v>16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21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880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881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4"/>
      <c r="B7" s="15"/>
      <c r="C7" s="15"/>
      <c r="D7" s="16"/>
      <c r="E7" s="17"/>
      <c r="F7" s="18"/>
      <c r="G7" s="18"/>
    </row>
    <row r="8" spans="1:8" x14ac:dyDescent="0.25">
      <c r="A8" s="19" t="s">
        <v>179</v>
      </c>
      <c r="B8" s="15"/>
      <c r="C8" s="15"/>
      <c r="D8" s="16"/>
      <c r="E8" s="17"/>
      <c r="F8" s="18"/>
      <c r="G8" s="18"/>
    </row>
    <row r="9" spans="1:8" x14ac:dyDescent="0.25">
      <c r="A9" s="14" t="s">
        <v>882</v>
      </c>
      <c r="B9" s="15" t="s">
        <v>883</v>
      </c>
      <c r="C9" s="15"/>
      <c r="D9" s="16">
        <v>37976035.000000007</v>
      </c>
      <c r="E9" s="17">
        <v>442439.8</v>
      </c>
      <c r="F9" s="18">
        <v>0.99760000000000004</v>
      </c>
      <c r="G9" s="18"/>
    </row>
    <row r="10" spans="1:8" x14ac:dyDescent="0.25">
      <c r="A10" s="19" t="s">
        <v>125</v>
      </c>
      <c r="B10" s="25"/>
      <c r="C10" s="25"/>
      <c r="D10" s="26"/>
      <c r="E10" s="29">
        <v>442439.8</v>
      </c>
      <c r="F10" s="30">
        <v>0.99760000000000004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442439.8</v>
      </c>
      <c r="F12" s="30">
        <v>0.99760000000000004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1106.81</v>
      </c>
      <c r="F15" s="18">
        <v>2.5000000000000001E-3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1106.81</v>
      </c>
      <c r="F16" s="30">
        <v>2.5000000000000001E-3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1106.81</v>
      </c>
      <c r="F18" s="30">
        <v>2.5000000000000001E-3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0.19413369999999999</v>
      </c>
      <c r="F19" s="18">
        <v>0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-21.724133699999999</v>
      </c>
      <c r="F20" s="46">
        <v>-1E-4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443525.08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11.556699999999999</v>
      </c>
      <c r="C31">
        <v>11.6271</v>
      </c>
      <c r="E31" s="39"/>
    </row>
    <row r="32" spans="1:7" x14ac:dyDescent="0.25">
      <c r="A32" t="s">
        <v>198</v>
      </c>
      <c r="B32">
        <v>11.556699999999999</v>
      </c>
      <c r="C32">
        <v>11.6271</v>
      </c>
      <c r="E32" s="39"/>
    </row>
    <row r="33" spans="1:5" x14ac:dyDescent="0.25">
      <c r="A33" t="s">
        <v>676</v>
      </c>
      <c r="B33">
        <v>11.556699999999999</v>
      </c>
      <c r="C33">
        <v>11.6271</v>
      </c>
      <c r="E33" s="39"/>
    </row>
    <row r="34" spans="1:5" x14ac:dyDescent="0.25">
      <c r="A34" t="s">
        <v>677</v>
      </c>
      <c r="B34">
        <v>11.556699999999999</v>
      </c>
      <c r="C34">
        <v>11.6271</v>
      </c>
      <c r="E34" s="39"/>
    </row>
    <row r="35" spans="1:5" x14ac:dyDescent="0.25">
      <c r="E35" s="39"/>
    </row>
    <row r="36" spans="1:5" x14ac:dyDescent="0.25">
      <c r="A36" t="s">
        <v>208</v>
      </c>
      <c r="B36" s="41" t="s">
        <v>122</v>
      </c>
    </row>
    <row r="37" spans="1:5" x14ac:dyDescent="0.25">
      <c r="A37" t="s">
        <v>209</v>
      </c>
      <c r="B37" s="41" t="s">
        <v>122</v>
      </c>
    </row>
    <row r="38" spans="1:5" ht="30" customHeight="1" x14ac:dyDescent="0.25">
      <c r="A38" s="40" t="s">
        <v>210</v>
      </c>
      <c r="B38" s="41" t="s">
        <v>122</v>
      </c>
    </row>
    <row r="39" spans="1:5" ht="30" customHeight="1" x14ac:dyDescent="0.25">
      <c r="A39" s="40" t="s">
        <v>211</v>
      </c>
      <c r="B39" s="41" t="s">
        <v>122</v>
      </c>
    </row>
    <row r="40" spans="1:5" ht="45" customHeight="1" x14ac:dyDescent="0.25">
      <c r="A40" s="40" t="s">
        <v>865</v>
      </c>
      <c r="B40" s="41" t="s">
        <v>122</v>
      </c>
    </row>
    <row r="41" spans="1:5" ht="45" customHeight="1" x14ac:dyDescent="0.25">
      <c r="A41" s="40" t="s">
        <v>866</v>
      </c>
      <c r="B41" s="41" t="s">
        <v>122</v>
      </c>
    </row>
    <row r="42" spans="1:5" ht="30" customHeight="1" x14ac:dyDescent="0.25">
      <c r="A42" s="40" t="s">
        <v>867</v>
      </c>
      <c r="B42" s="41" t="s">
        <v>122</v>
      </c>
    </row>
    <row r="43" spans="1:5" ht="30" customHeight="1" x14ac:dyDescent="0.25">
      <c r="A43" s="40" t="s">
        <v>215</v>
      </c>
      <c r="B43" s="41" t="s">
        <v>122</v>
      </c>
    </row>
    <row r="44" spans="1:5" x14ac:dyDescent="0.25">
      <c r="A44" t="s">
        <v>216</v>
      </c>
      <c r="B44" s="41" t="s">
        <v>122</v>
      </c>
    </row>
    <row r="45" spans="1:5" x14ac:dyDescent="0.25">
      <c r="A45" t="s">
        <v>217</v>
      </c>
      <c r="B45" s="41" t="s">
        <v>122</v>
      </c>
    </row>
    <row r="47" spans="1:5" x14ac:dyDescent="0.25">
      <c r="A47" t="s">
        <v>218</v>
      </c>
    </row>
    <row r="48" spans="1:5" ht="30" customHeight="1" x14ac:dyDescent="0.25">
      <c r="A48" s="52" t="s">
        <v>219</v>
      </c>
      <c r="B48" s="53" t="s">
        <v>884</v>
      </c>
    </row>
    <row r="49" spans="1:4" ht="45" customHeight="1" x14ac:dyDescent="0.25">
      <c r="A49" s="52" t="s">
        <v>221</v>
      </c>
      <c r="B49" s="53" t="s">
        <v>869</v>
      </c>
    </row>
    <row r="50" spans="1:4" x14ac:dyDescent="0.25">
      <c r="A50" s="52"/>
      <c r="B50" s="52"/>
    </row>
    <row r="51" spans="1:4" x14ac:dyDescent="0.25">
      <c r="A51" s="52" t="s">
        <v>223</v>
      </c>
      <c r="B51" s="3">
        <v>7.3172500240139717</v>
      </c>
    </row>
    <row r="52" spans="1:4" x14ac:dyDescent="0.25">
      <c r="A52" s="52"/>
      <c r="B52" s="52"/>
    </row>
    <row r="53" spans="1:4" x14ac:dyDescent="0.25">
      <c r="A53" s="52" t="s">
        <v>224</v>
      </c>
      <c r="B53" s="54">
        <v>5.8811</v>
      </c>
    </row>
    <row r="54" spans="1:4" x14ac:dyDescent="0.25">
      <c r="A54" s="52" t="s">
        <v>225</v>
      </c>
      <c r="B54" s="54">
        <v>7.5257915417851473</v>
      </c>
    </row>
    <row r="55" spans="1:4" x14ac:dyDescent="0.25">
      <c r="A55" s="52"/>
      <c r="B55" s="52"/>
    </row>
    <row r="56" spans="1:4" x14ac:dyDescent="0.25">
      <c r="A56" s="52" t="s">
        <v>226</v>
      </c>
      <c r="B56" s="55">
        <v>45504</v>
      </c>
    </row>
    <row r="58" spans="1:4" ht="69.95" customHeight="1" x14ac:dyDescent="0.25">
      <c r="A58" s="74" t="s">
        <v>227</v>
      </c>
      <c r="B58" s="74" t="s">
        <v>228</v>
      </c>
      <c r="C58" s="74" t="s">
        <v>5</v>
      </c>
      <c r="D58" s="74" t="s">
        <v>6</v>
      </c>
    </row>
    <row r="59" spans="1:4" ht="69.95" customHeight="1" x14ac:dyDescent="0.25">
      <c r="A59" s="74" t="s">
        <v>885</v>
      </c>
      <c r="B59" s="74"/>
      <c r="C59" s="74" t="s">
        <v>18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9"/>
  <sheetViews>
    <sheetView showGridLines="0" workbookViewId="0">
      <pane ySplit="4" topLeftCell="A19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886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887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4"/>
      <c r="B7" s="15"/>
      <c r="C7" s="15"/>
      <c r="D7" s="16"/>
      <c r="E7" s="17"/>
      <c r="F7" s="18"/>
      <c r="G7" s="18"/>
    </row>
    <row r="8" spans="1:8" x14ac:dyDescent="0.25">
      <c r="A8" s="19" t="s">
        <v>179</v>
      </c>
      <c r="B8" s="15"/>
      <c r="C8" s="15"/>
      <c r="D8" s="16"/>
      <c r="E8" s="17"/>
      <c r="F8" s="18"/>
      <c r="G8" s="18"/>
    </row>
    <row r="9" spans="1:8" x14ac:dyDescent="0.25">
      <c r="A9" s="14" t="s">
        <v>888</v>
      </c>
      <c r="B9" s="15" t="s">
        <v>889</v>
      </c>
      <c r="C9" s="15"/>
      <c r="D9" s="16">
        <v>19108531</v>
      </c>
      <c r="E9" s="17">
        <v>216602.84</v>
      </c>
      <c r="F9" s="18">
        <v>0.99690000000000001</v>
      </c>
      <c r="G9" s="18"/>
    </row>
    <row r="10" spans="1:8" x14ac:dyDescent="0.25">
      <c r="A10" s="19" t="s">
        <v>125</v>
      </c>
      <c r="B10" s="25"/>
      <c r="C10" s="25"/>
      <c r="D10" s="26"/>
      <c r="E10" s="29">
        <v>216602.84</v>
      </c>
      <c r="F10" s="30">
        <v>0.99690000000000001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216602.84</v>
      </c>
      <c r="F12" s="30">
        <v>0.99690000000000001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780.86</v>
      </c>
      <c r="F15" s="18">
        <v>3.5999999999999999E-3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780.86</v>
      </c>
      <c r="F16" s="30">
        <v>3.5999999999999999E-3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780.86</v>
      </c>
      <c r="F18" s="30">
        <v>3.5999999999999999E-3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0.13696340000000001</v>
      </c>
      <c r="F19" s="18">
        <v>0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-104.0469634</v>
      </c>
      <c r="F20" s="46">
        <v>-5.0000000000000001E-4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217279.79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712</v>
      </c>
      <c r="B31">
        <v>11.3117</v>
      </c>
      <c r="C31">
        <v>11.3652</v>
      </c>
      <c r="E31" s="39"/>
    </row>
    <row r="32" spans="1:7" x14ac:dyDescent="0.25">
      <c r="A32" t="s">
        <v>198</v>
      </c>
      <c r="B32">
        <v>11.3117</v>
      </c>
      <c r="C32">
        <v>11.3652</v>
      </c>
      <c r="E32" s="39"/>
    </row>
    <row r="33" spans="1:5" x14ac:dyDescent="0.25">
      <c r="A33" t="s">
        <v>713</v>
      </c>
      <c r="B33">
        <v>11.3117</v>
      </c>
      <c r="C33">
        <v>11.3652</v>
      </c>
      <c r="E33" s="39"/>
    </row>
    <row r="34" spans="1:5" x14ac:dyDescent="0.25">
      <c r="A34" t="s">
        <v>677</v>
      </c>
      <c r="B34">
        <v>11.3117</v>
      </c>
      <c r="C34">
        <v>11.3652</v>
      </c>
      <c r="E34" s="39"/>
    </row>
    <row r="35" spans="1:5" x14ac:dyDescent="0.25">
      <c r="E35" s="39"/>
    </row>
    <row r="36" spans="1:5" x14ac:dyDescent="0.25">
      <c r="A36" t="s">
        <v>208</v>
      </c>
      <c r="B36" s="41" t="s">
        <v>122</v>
      </c>
    </row>
    <row r="37" spans="1:5" x14ac:dyDescent="0.25">
      <c r="A37" t="s">
        <v>209</v>
      </c>
      <c r="B37" s="41" t="s">
        <v>122</v>
      </c>
    </row>
    <row r="38" spans="1:5" ht="30" customHeight="1" x14ac:dyDescent="0.25">
      <c r="A38" s="40" t="s">
        <v>210</v>
      </c>
      <c r="B38" s="41" t="s">
        <v>122</v>
      </c>
    </row>
    <row r="39" spans="1:5" ht="30" customHeight="1" x14ac:dyDescent="0.25">
      <c r="A39" s="40" t="s">
        <v>211</v>
      </c>
      <c r="B39" s="41" t="s">
        <v>122</v>
      </c>
    </row>
    <row r="40" spans="1:5" ht="45" customHeight="1" x14ac:dyDescent="0.25">
      <c r="A40" s="40" t="s">
        <v>865</v>
      </c>
      <c r="B40" s="41" t="s">
        <v>122</v>
      </c>
    </row>
    <row r="41" spans="1:5" ht="45" customHeight="1" x14ac:dyDescent="0.25">
      <c r="A41" s="40" t="s">
        <v>866</v>
      </c>
      <c r="B41" s="41" t="s">
        <v>122</v>
      </c>
    </row>
    <row r="42" spans="1:5" ht="30" customHeight="1" x14ac:dyDescent="0.25">
      <c r="A42" s="40" t="s">
        <v>867</v>
      </c>
      <c r="B42" s="41" t="s">
        <v>122</v>
      </c>
    </row>
    <row r="43" spans="1:5" ht="30" customHeight="1" x14ac:dyDescent="0.25">
      <c r="A43" s="40" t="s">
        <v>215</v>
      </c>
      <c r="B43" s="41" t="s">
        <v>122</v>
      </c>
    </row>
    <row r="44" spans="1:5" x14ac:dyDescent="0.25">
      <c r="A44" t="s">
        <v>216</v>
      </c>
      <c r="B44" s="41" t="s">
        <v>122</v>
      </c>
    </row>
    <row r="45" spans="1:5" x14ac:dyDescent="0.25">
      <c r="A45" t="s">
        <v>217</v>
      </c>
      <c r="B45" s="41" t="s">
        <v>122</v>
      </c>
    </row>
    <row r="47" spans="1:5" x14ac:dyDescent="0.25">
      <c r="A47" t="s">
        <v>218</v>
      </c>
    </row>
    <row r="48" spans="1:5" ht="30" customHeight="1" x14ac:dyDescent="0.25">
      <c r="A48" s="52" t="s">
        <v>219</v>
      </c>
      <c r="B48" s="53" t="s">
        <v>890</v>
      </c>
    </row>
    <row r="49" spans="1:4" ht="45" customHeight="1" x14ac:dyDescent="0.25">
      <c r="A49" s="52" t="s">
        <v>221</v>
      </c>
      <c r="B49" s="53" t="s">
        <v>869</v>
      </c>
    </row>
    <row r="50" spans="1:4" x14ac:dyDescent="0.25">
      <c r="A50" s="52"/>
      <c r="B50" s="52"/>
    </row>
    <row r="51" spans="1:4" x14ac:dyDescent="0.25">
      <c r="A51" s="52" t="s">
        <v>223</v>
      </c>
      <c r="B51" s="3">
        <v>7.3200246462595988</v>
      </c>
    </row>
    <row r="52" spans="1:4" x14ac:dyDescent="0.25">
      <c r="A52" s="52"/>
      <c r="B52" s="52"/>
    </row>
    <row r="53" spans="1:4" x14ac:dyDescent="0.25">
      <c r="A53" s="52" t="s">
        <v>224</v>
      </c>
      <c r="B53" s="54">
        <v>6.3136999999999999</v>
      </c>
    </row>
    <row r="54" spans="1:4" x14ac:dyDescent="0.25">
      <c r="A54" s="52" t="s">
        <v>225</v>
      </c>
      <c r="B54" s="54">
        <v>8.5122798279650045</v>
      </c>
    </row>
    <row r="55" spans="1:4" x14ac:dyDescent="0.25">
      <c r="A55" s="52"/>
      <c r="B55" s="52"/>
    </row>
    <row r="56" spans="1:4" x14ac:dyDescent="0.25">
      <c r="A56" s="52" t="s">
        <v>226</v>
      </c>
      <c r="B56" s="55">
        <v>45504</v>
      </c>
    </row>
    <row r="58" spans="1:4" ht="69.95" customHeight="1" x14ac:dyDescent="0.25">
      <c r="A58" s="74" t="s">
        <v>227</v>
      </c>
      <c r="B58" s="74" t="s">
        <v>228</v>
      </c>
      <c r="C58" s="74" t="s">
        <v>5</v>
      </c>
      <c r="D58" s="74" t="s">
        <v>6</v>
      </c>
    </row>
    <row r="59" spans="1:4" ht="69.95" customHeight="1" x14ac:dyDescent="0.25">
      <c r="A59" s="74" t="s">
        <v>891</v>
      </c>
      <c r="B59" s="74"/>
      <c r="C59" s="74" t="s">
        <v>20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6"/>
  <sheetViews>
    <sheetView showGridLines="0" workbookViewId="0">
      <pane ySplit="4" topLeftCell="A3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892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893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9" t="s">
        <v>123</v>
      </c>
      <c r="B8" s="15"/>
      <c r="C8" s="15"/>
      <c r="D8" s="16"/>
      <c r="E8" s="17"/>
      <c r="F8" s="18"/>
      <c r="G8" s="18"/>
    </row>
    <row r="9" spans="1:8" x14ac:dyDescent="0.25">
      <c r="A9" s="19" t="s">
        <v>124</v>
      </c>
      <c r="B9" s="15"/>
      <c r="C9" s="15"/>
      <c r="D9" s="16"/>
      <c r="E9" s="17"/>
      <c r="F9" s="18"/>
      <c r="G9" s="18"/>
    </row>
    <row r="10" spans="1:8" x14ac:dyDescent="0.25">
      <c r="A10" s="19" t="s">
        <v>125</v>
      </c>
      <c r="B10" s="15"/>
      <c r="C10" s="15"/>
      <c r="D10" s="16"/>
      <c r="E10" s="49" t="s">
        <v>122</v>
      </c>
      <c r="F10" s="50" t="s">
        <v>122</v>
      </c>
      <c r="G10" s="1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19" t="s">
        <v>467</v>
      </c>
      <c r="B12" s="15"/>
      <c r="C12" s="15"/>
      <c r="D12" s="16"/>
      <c r="E12" s="17"/>
      <c r="F12" s="18"/>
      <c r="G12" s="18"/>
    </row>
    <row r="13" spans="1:8" x14ac:dyDescent="0.25">
      <c r="A13" s="14" t="s">
        <v>894</v>
      </c>
      <c r="B13" s="15" t="s">
        <v>895</v>
      </c>
      <c r="C13" s="15" t="s">
        <v>129</v>
      </c>
      <c r="D13" s="16">
        <v>4500000</v>
      </c>
      <c r="E13" s="17">
        <v>4554.58</v>
      </c>
      <c r="F13" s="18">
        <v>0.2868</v>
      </c>
      <c r="G13" s="18">
        <v>7.0438544399999997E-2</v>
      </c>
    </row>
    <row r="14" spans="1:8" x14ac:dyDescent="0.25">
      <c r="A14" s="14" t="s">
        <v>896</v>
      </c>
      <c r="B14" s="15" t="s">
        <v>897</v>
      </c>
      <c r="C14" s="15" t="s">
        <v>129</v>
      </c>
      <c r="D14" s="16">
        <v>4000000</v>
      </c>
      <c r="E14" s="17">
        <v>4057.6</v>
      </c>
      <c r="F14" s="18">
        <v>0.2555</v>
      </c>
      <c r="G14" s="18">
        <v>7.0831736100000001E-2</v>
      </c>
    </row>
    <row r="15" spans="1:8" x14ac:dyDescent="0.25">
      <c r="A15" s="14" t="s">
        <v>898</v>
      </c>
      <c r="B15" s="15" t="s">
        <v>899</v>
      </c>
      <c r="C15" s="15" t="s">
        <v>129</v>
      </c>
      <c r="D15" s="16">
        <v>3500000</v>
      </c>
      <c r="E15" s="17">
        <v>3604.92</v>
      </c>
      <c r="F15" s="18">
        <v>0.22700000000000001</v>
      </c>
      <c r="G15" s="18">
        <v>7.1790184529000003E-2</v>
      </c>
    </row>
    <row r="16" spans="1:8" x14ac:dyDescent="0.25">
      <c r="A16" s="14" t="s">
        <v>900</v>
      </c>
      <c r="B16" s="15" t="s">
        <v>901</v>
      </c>
      <c r="C16" s="15" t="s">
        <v>129</v>
      </c>
      <c r="D16" s="16">
        <v>3000000</v>
      </c>
      <c r="E16" s="17">
        <v>3049.92</v>
      </c>
      <c r="F16" s="18">
        <v>0.19209999999999999</v>
      </c>
      <c r="G16" s="18">
        <v>7.1045952482000005E-2</v>
      </c>
    </row>
    <row r="17" spans="1:7" x14ac:dyDescent="0.25">
      <c r="A17" s="19" t="s">
        <v>125</v>
      </c>
      <c r="B17" s="25"/>
      <c r="C17" s="25"/>
      <c r="D17" s="26"/>
      <c r="E17" s="29">
        <v>15267.02</v>
      </c>
      <c r="F17" s="30">
        <v>0.96140000000000003</v>
      </c>
      <c r="G17" s="28"/>
    </row>
    <row r="18" spans="1:7" x14ac:dyDescent="0.25">
      <c r="A18" s="14"/>
      <c r="B18" s="15"/>
      <c r="C18" s="15"/>
      <c r="D18" s="16"/>
      <c r="E18" s="17"/>
      <c r="F18" s="18"/>
      <c r="G18" s="18"/>
    </row>
    <row r="19" spans="1:7" x14ac:dyDescent="0.25">
      <c r="A19" s="19" t="s">
        <v>126</v>
      </c>
      <c r="B19" s="15"/>
      <c r="C19" s="15"/>
      <c r="D19" s="16"/>
      <c r="E19" s="17"/>
      <c r="F19" s="18"/>
      <c r="G19" s="18"/>
    </row>
    <row r="20" spans="1:7" x14ac:dyDescent="0.25">
      <c r="A20" s="14" t="s">
        <v>902</v>
      </c>
      <c r="B20" s="15" t="s">
        <v>903</v>
      </c>
      <c r="C20" s="15" t="s">
        <v>129</v>
      </c>
      <c r="D20" s="16">
        <v>9100</v>
      </c>
      <c r="E20" s="17">
        <v>9.51</v>
      </c>
      <c r="F20" s="18">
        <v>5.9999999999999995E-4</v>
      </c>
      <c r="G20" s="18">
        <v>7.3196546303999993E-2</v>
      </c>
    </row>
    <row r="21" spans="1:7" x14ac:dyDescent="0.25">
      <c r="A21" s="19" t="s">
        <v>125</v>
      </c>
      <c r="B21" s="25"/>
      <c r="C21" s="25"/>
      <c r="D21" s="26"/>
      <c r="E21" s="29">
        <v>9.51</v>
      </c>
      <c r="F21" s="30">
        <v>5.9999999999999995E-4</v>
      </c>
      <c r="G21" s="28"/>
    </row>
    <row r="22" spans="1:7" x14ac:dyDescent="0.25">
      <c r="A22" s="14"/>
      <c r="B22" s="15"/>
      <c r="C22" s="15"/>
      <c r="D22" s="16"/>
      <c r="E22" s="17"/>
      <c r="F22" s="18"/>
      <c r="G22" s="18"/>
    </row>
    <row r="23" spans="1:7" x14ac:dyDescent="0.25">
      <c r="A23" s="14"/>
      <c r="B23" s="15"/>
      <c r="C23" s="15"/>
      <c r="D23" s="16"/>
      <c r="E23" s="17"/>
      <c r="F23" s="18"/>
      <c r="G23" s="18"/>
    </row>
    <row r="24" spans="1:7" x14ac:dyDescent="0.25">
      <c r="A24" s="19" t="s">
        <v>130</v>
      </c>
      <c r="B24" s="15"/>
      <c r="C24" s="15"/>
      <c r="D24" s="16"/>
      <c r="E24" s="17"/>
      <c r="F24" s="18"/>
      <c r="G24" s="18"/>
    </row>
    <row r="25" spans="1:7" x14ac:dyDescent="0.25">
      <c r="A25" s="19" t="s">
        <v>125</v>
      </c>
      <c r="B25" s="15"/>
      <c r="C25" s="15"/>
      <c r="D25" s="16"/>
      <c r="E25" s="49" t="s">
        <v>122</v>
      </c>
      <c r="F25" s="50" t="s">
        <v>122</v>
      </c>
      <c r="G25" s="18"/>
    </row>
    <row r="26" spans="1:7" x14ac:dyDescent="0.25">
      <c r="A26" s="14"/>
      <c r="B26" s="15"/>
      <c r="C26" s="15"/>
      <c r="D26" s="16"/>
      <c r="E26" s="17"/>
      <c r="F26" s="18"/>
      <c r="G26" s="18"/>
    </row>
    <row r="27" spans="1:7" x14ac:dyDescent="0.25">
      <c r="A27" s="19" t="s">
        <v>131</v>
      </c>
      <c r="B27" s="15"/>
      <c r="C27" s="15"/>
      <c r="D27" s="16"/>
      <c r="E27" s="17"/>
      <c r="F27" s="18"/>
      <c r="G27" s="18"/>
    </row>
    <row r="28" spans="1:7" x14ac:dyDescent="0.25">
      <c r="A28" s="19" t="s">
        <v>125</v>
      </c>
      <c r="B28" s="15"/>
      <c r="C28" s="15"/>
      <c r="D28" s="16"/>
      <c r="E28" s="49" t="s">
        <v>122</v>
      </c>
      <c r="F28" s="50" t="s">
        <v>122</v>
      </c>
      <c r="G28" s="18"/>
    </row>
    <row r="29" spans="1:7" x14ac:dyDescent="0.25">
      <c r="A29" s="14"/>
      <c r="B29" s="15"/>
      <c r="C29" s="15"/>
      <c r="D29" s="16"/>
      <c r="E29" s="17"/>
      <c r="F29" s="18"/>
      <c r="G29" s="18"/>
    </row>
    <row r="30" spans="1:7" x14ac:dyDescent="0.25">
      <c r="A30" s="31" t="s">
        <v>132</v>
      </c>
      <c r="B30" s="32"/>
      <c r="C30" s="32"/>
      <c r="D30" s="33"/>
      <c r="E30" s="29">
        <v>15276.53</v>
      </c>
      <c r="F30" s="30">
        <v>0.96199999999999997</v>
      </c>
      <c r="G30" s="28"/>
    </row>
    <row r="31" spans="1:7" x14ac:dyDescent="0.25">
      <c r="A31" s="14"/>
      <c r="B31" s="15"/>
      <c r="C31" s="15"/>
      <c r="D31" s="16"/>
      <c r="E31" s="17"/>
      <c r="F31" s="18"/>
      <c r="G31" s="18"/>
    </row>
    <row r="32" spans="1:7" x14ac:dyDescent="0.25">
      <c r="A32" s="14"/>
      <c r="B32" s="15"/>
      <c r="C32" s="15"/>
      <c r="D32" s="16"/>
      <c r="E32" s="17"/>
      <c r="F32" s="18"/>
      <c r="G32" s="18"/>
    </row>
    <row r="33" spans="1:7" x14ac:dyDescent="0.25">
      <c r="A33" s="19" t="s">
        <v>182</v>
      </c>
      <c r="B33" s="15"/>
      <c r="C33" s="15"/>
      <c r="D33" s="16"/>
      <c r="E33" s="17"/>
      <c r="F33" s="18"/>
      <c r="G33" s="18"/>
    </row>
    <row r="34" spans="1:7" x14ac:dyDescent="0.25">
      <c r="A34" s="14" t="s">
        <v>183</v>
      </c>
      <c r="B34" s="15"/>
      <c r="C34" s="15"/>
      <c r="D34" s="16"/>
      <c r="E34" s="17">
        <v>372.93</v>
      </c>
      <c r="F34" s="18">
        <v>2.35E-2</v>
      </c>
      <c r="G34" s="18">
        <v>6.4020999999999995E-2</v>
      </c>
    </row>
    <row r="35" spans="1:7" x14ac:dyDescent="0.25">
      <c r="A35" s="19" t="s">
        <v>125</v>
      </c>
      <c r="B35" s="25"/>
      <c r="C35" s="25"/>
      <c r="D35" s="26"/>
      <c r="E35" s="29">
        <v>372.93</v>
      </c>
      <c r="F35" s="30">
        <v>2.35E-2</v>
      </c>
      <c r="G35" s="28"/>
    </row>
    <row r="36" spans="1:7" x14ac:dyDescent="0.25">
      <c r="A36" s="14"/>
      <c r="B36" s="15"/>
      <c r="C36" s="15"/>
      <c r="D36" s="16"/>
      <c r="E36" s="17"/>
      <c r="F36" s="18"/>
      <c r="G36" s="18"/>
    </row>
    <row r="37" spans="1:7" x14ac:dyDescent="0.25">
      <c r="A37" s="31" t="s">
        <v>132</v>
      </c>
      <c r="B37" s="32"/>
      <c r="C37" s="32"/>
      <c r="D37" s="33"/>
      <c r="E37" s="29">
        <v>372.93</v>
      </c>
      <c r="F37" s="30">
        <v>2.35E-2</v>
      </c>
      <c r="G37" s="28"/>
    </row>
    <row r="38" spans="1:7" x14ac:dyDescent="0.25">
      <c r="A38" s="14" t="s">
        <v>184</v>
      </c>
      <c r="B38" s="15"/>
      <c r="C38" s="15"/>
      <c r="D38" s="16"/>
      <c r="E38" s="17">
        <v>267.90468299999998</v>
      </c>
      <c r="F38" s="18">
        <v>1.6871000000000001E-2</v>
      </c>
      <c r="G38" s="18"/>
    </row>
    <row r="39" spans="1:7" x14ac:dyDescent="0.25">
      <c r="A39" s="14" t="s">
        <v>185</v>
      </c>
      <c r="B39" s="15"/>
      <c r="C39" s="15"/>
      <c r="D39" s="16"/>
      <c r="E39" s="45">
        <v>-37.924683000000002</v>
      </c>
      <c r="F39" s="46">
        <v>-2.3709999999999998E-3</v>
      </c>
      <c r="G39" s="18">
        <v>6.4020999999999995E-2</v>
      </c>
    </row>
    <row r="40" spans="1:7" x14ac:dyDescent="0.25">
      <c r="A40" s="34" t="s">
        <v>186</v>
      </c>
      <c r="B40" s="35"/>
      <c r="C40" s="35"/>
      <c r="D40" s="36"/>
      <c r="E40" s="37">
        <v>15879.44</v>
      </c>
      <c r="F40" s="38">
        <v>1</v>
      </c>
      <c r="G40" s="38"/>
    </row>
    <row r="42" spans="1:7" x14ac:dyDescent="0.25">
      <c r="A42" s="1" t="s">
        <v>188</v>
      </c>
    </row>
    <row r="45" spans="1:7" x14ac:dyDescent="0.25">
      <c r="A45" s="1" t="s">
        <v>189</v>
      </c>
    </row>
    <row r="46" spans="1:7" x14ac:dyDescent="0.25">
      <c r="A46" s="40" t="s">
        <v>190</v>
      </c>
      <c r="B46" s="41" t="s">
        <v>122</v>
      </c>
    </row>
    <row r="47" spans="1:7" x14ac:dyDescent="0.25">
      <c r="A47" t="s">
        <v>191</v>
      </c>
    </row>
    <row r="48" spans="1:7" x14ac:dyDescent="0.25">
      <c r="A48" t="s">
        <v>192</v>
      </c>
      <c r="B48" t="s">
        <v>193</v>
      </c>
      <c r="C48" t="s">
        <v>193</v>
      </c>
    </row>
    <row r="49" spans="1:5" x14ac:dyDescent="0.25">
      <c r="B49" s="42">
        <v>45473</v>
      </c>
      <c r="C49" s="42">
        <v>45504</v>
      </c>
    </row>
    <row r="50" spans="1:5" x14ac:dyDescent="0.25">
      <c r="A50" t="s">
        <v>194</v>
      </c>
      <c r="B50" t="s">
        <v>196</v>
      </c>
      <c r="C50">
        <v>24.3431</v>
      </c>
      <c r="E50" s="39"/>
    </row>
    <row r="51" spans="1:5" x14ac:dyDescent="0.25">
      <c r="A51" t="s">
        <v>195</v>
      </c>
      <c r="B51" t="s">
        <v>196</v>
      </c>
      <c r="C51" t="s">
        <v>196</v>
      </c>
      <c r="E51" s="39"/>
    </row>
    <row r="52" spans="1:5" x14ac:dyDescent="0.25">
      <c r="A52" t="s">
        <v>672</v>
      </c>
      <c r="B52" t="s">
        <v>196</v>
      </c>
      <c r="C52" t="s">
        <v>196</v>
      </c>
      <c r="E52" s="39"/>
    </row>
    <row r="53" spans="1:5" x14ac:dyDescent="0.25">
      <c r="A53" t="s">
        <v>197</v>
      </c>
      <c r="B53">
        <v>24.106100000000001</v>
      </c>
      <c r="C53">
        <v>24.338100000000001</v>
      </c>
      <c r="E53" s="39"/>
    </row>
    <row r="54" spans="1:5" x14ac:dyDescent="0.25">
      <c r="A54" t="s">
        <v>198</v>
      </c>
      <c r="B54">
        <v>24.010200000000001</v>
      </c>
      <c r="C54">
        <v>24.241299999999999</v>
      </c>
      <c r="E54" s="39"/>
    </row>
    <row r="55" spans="1:5" x14ac:dyDescent="0.25">
      <c r="A55" t="s">
        <v>673</v>
      </c>
      <c r="B55">
        <v>16.646799999999999</v>
      </c>
      <c r="C55">
        <v>16.6585</v>
      </c>
      <c r="E55" s="39"/>
    </row>
    <row r="56" spans="1:5" x14ac:dyDescent="0.25">
      <c r="A56" t="s">
        <v>674</v>
      </c>
      <c r="B56">
        <v>15.478300000000001</v>
      </c>
      <c r="C56">
        <v>15.477399999999999</v>
      </c>
      <c r="E56" s="39"/>
    </row>
    <row r="57" spans="1:5" x14ac:dyDescent="0.25">
      <c r="A57" t="s">
        <v>202</v>
      </c>
      <c r="B57">
        <v>22.816700000000001</v>
      </c>
      <c r="C57">
        <v>23.023299999999999</v>
      </c>
      <c r="E57" s="39"/>
    </row>
    <row r="58" spans="1:5" x14ac:dyDescent="0.25">
      <c r="A58" t="s">
        <v>206</v>
      </c>
      <c r="B58" t="s">
        <v>196</v>
      </c>
      <c r="C58" t="s">
        <v>196</v>
      </c>
      <c r="E58" s="39"/>
    </row>
    <row r="59" spans="1:5" x14ac:dyDescent="0.25">
      <c r="A59" t="s">
        <v>675</v>
      </c>
      <c r="B59" t="s">
        <v>196</v>
      </c>
      <c r="C59" t="s">
        <v>196</v>
      </c>
      <c r="E59" s="39"/>
    </row>
    <row r="60" spans="1:5" x14ac:dyDescent="0.25">
      <c r="A60" t="s">
        <v>676</v>
      </c>
      <c r="B60">
        <v>22.8066</v>
      </c>
      <c r="C60">
        <v>23.013000000000002</v>
      </c>
      <c r="E60" s="39"/>
    </row>
    <row r="61" spans="1:5" x14ac:dyDescent="0.25">
      <c r="A61" t="s">
        <v>677</v>
      </c>
      <c r="B61">
        <v>22.8217</v>
      </c>
      <c r="C61">
        <v>23.028300000000002</v>
      </c>
      <c r="E61" s="39"/>
    </row>
    <row r="62" spans="1:5" x14ac:dyDescent="0.25">
      <c r="A62" t="s">
        <v>678</v>
      </c>
      <c r="B62">
        <v>10.3934</v>
      </c>
      <c r="C62">
        <v>10.400600000000001</v>
      </c>
      <c r="E62" s="39"/>
    </row>
    <row r="63" spans="1:5" x14ac:dyDescent="0.25">
      <c r="A63" t="s">
        <v>679</v>
      </c>
      <c r="B63">
        <v>10.303000000000001</v>
      </c>
      <c r="C63">
        <v>10.3032</v>
      </c>
      <c r="E63" s="39"/>
    </row>
    <row r="64" spans="1:5" x14ac:dyDescent="0.25">
      <c r="A64" t="s">
        <v>207</v>
      </c>
      <c r="E64" s="39"/>
    </row>
    <row r="66" spans="1:4" x14ac:dyDescent="0.25">
      <c r="A66" t="s">
        <v>680</v>
      </c>
    </row>
    <row r="68" spans="1:4" x14ac:dyDescent="0.25">
      <c r="A68" s="51" t="s">
        <v>681</v>
      </c>
      <c r="B68" s="51" t="s">
        <v>682</v>
      </c>
      <c r="C68" s="51" t="s">
        <v>683</v>
      </c>
      <c r="D68" s="51" t="s">
        <v>684</v>
      </c>
    </row>
    <row r="69" spans="1:4" x14ac:dyDescent="0.25">
      <c r="A69" s="51" t="s">
        <v>687</v>
      </c>
      <c r="B69" s="51"/>
      <c r="C69" s="51">
        <v>0.1483199</v>
      </c>
      <c r="D69" s="51">
        <v>0.1483199</v>
      </c>
    </row>
    <row r="70" spans="1:4" x14ac:dyDescent="0.25">
      <c r="A70" s="51" t="s">
        <v>688</v>
      </c>
      <c r="B70" s="51"/>
      <c r="C70" s="51">
        <v>0.14931810000000001</v>
      </c>
      <c r="D70" s="51">
        <v>0.14931810000000001</v>
      </c>
    </row>
    <row r="71" spans="1:4" x14ac:dyDescent="0.25">
      <c r="A71" s="51" t="s">
        <v>691</v>
      </c>
      <c r="B71" s="51"/>
      <c r="C71" s="51">
        <v>8.6843900000000002E-2</v>
      </c>
      <c r="D71" s="51">
        <v>8.6843900000000002E-2</v>
      </c>
    </row>
    <row r="72" spans="1:4" x14ac:dyDescent="0.25">
      <c r="A72" s="51" t="s">
        <v>692</v>
      </c>
      <c r="B72" s="51"/>
      <c r="C72" s="51">
        <v>9.2772400000000005E-2</v>
      </c>
      <c r="D72" s="51">
        <v>9.2772400000000005E-2</v>
      </c>
    </row>
    <row r="74" spans="1:4" x14ac:dyDescent="0.25">
      <c r="A74" t="s">
        <v>209</v>
      </c>
      <c r="B74" s="41" t="s">
        <v>122</v>
      </c>
    </row>
    <row r="75" spans="1:4" ht="30" customHeight="1" x14ac:dyDescent="0.25">
      <c r="A75" s="40" t="s">
        <v>210</v>
      </c>
      <c r="B75" s="41" t="s">
        <v>122</v>
      </c>
    </row>
    <row r="76" spans="1:4" ht="30" customHeight="1" x14ac:dyDescent="0.25">
      <c r="A76" s="40" t="s">
        <v>211</v>
      </c>
      <c r="B76" s="41" t="s">
        <v>122</v>
      </c>
    </row>
    <row r="77" spans="1:4" x14ac:dyDescent="0.25">
      <c r="A77" t="s">
        <v>212</v>
      </c>
      <c r="B77" s="44">
        <f>+B91</f>
        <v>14.342598191008159</v>
      </c>
    </row>
    <row r="78" spans="1:4" ht="45" customHeight="1" x14ac:dyDescent="0.25">
      <c r="A78" s="40" t="s">
        <v>213</v>
      </c>
      <c r="B78" s="41" t="s">
        <v>122</v>
      </c>
    </row>
    <row r="79" spans="1:4" ht="45" customHeight="1" x14ac:dyDescent="0.25">
      <c r="A79" s="40" t="s">
        <v>214</v>
      </c>
      <c r="B79" s="41" t="s">
        <v>122</v>
      </c>
    </row>
    <row r="80" spans="1:4" ht="30" customHeight="1" x14ac:dyDescent="0.25">
      <c r="A80" s="40" t="s">
        <v>215</v>
      </c>
      <c r="B80" s="41" t="s">
        <v>122</v>
      </c>
    </row>
    <row r="81" spans="1:6" x14ac:dyDescent="0.25">
      <c r="A81" t="s">
        <v>216</v>
      </c>
      <c r="B81" s="41" t="s">
        <v>122</v>
      </c>
    </row>
    <row r="82" spans="1:6" x14ac:dyDescent="0.25">
      <c r="A82" t="s">
        <v>217</v>
      </c>
      <c r="B82" s="41" t="s">
        <v>122</v>
      </c>
    </row>
    <row r="84" spans="1:6" x14ac:dyDescent="0.25">
      <c r="A84" t="s">
        <v>218</v>
      </c>
    </row>
    <row r="85" spans="1:6" ht="45" customHeight="1" x14ac:dyDescent="0.25">
      <c r="A85" s="52" t="s">
        <v>219</v>
      </c>
      <c r="B85" s="53" t="s">
        <v>904</v>
      </c>
    </row>
    <row r="86" spans="1:6" x14ac:dyDescent="0.25">
      <c r="A86" s="52" t="s">
        <v>221</v>
      </c>
      <c r="B86" s="52" t="s">
        <v>905</v>
      </c>
    </row>
    <row r="87" spans="1:6" x14ac:dyDescent="0.25">
      <c r="A87" s="52"/>
      <c r="B87" s="52"/>
    </row>
    <row r="88" spans="1:6" x14ac:dyDescent="0.25">
      <c r="A88" s="52" t="s">
        <v>223</v>
      </c>
      <c r="B88" s="3">
        <v>7.080810955204961</v>
      </c>
    </row>
    <row r="89" spans="1:6" x14ac:dyDescent="0.25">
      <c r="A89" s="52"/>
      <c r="B89" s="52"/>
    </row>
    <row r="90" spans="1:6" x14ac:dyDescent="0.25">
      <c r="A90" s="52" t="s">
        <v>224</v>
      </c>
      <c r="B90" s="54">
        <v>8.3411000000000008</v>
      </c>
    </row>
    <row r="91" spans="1:6" x14ac:dyDescent="0.25">
      <c r="A91" s="52" t="s">
        <v>225</v>
      </c>
      <c r="B91" s="67">
        <v>14.342598191008159</v>
      </c>
    </row>
    <row r="92" spans="1:6" x14ac:dyDescent="0.25">
      <c r="A92" s="52"/>
      <c r="B92" s="52"/>
    </row>
    <row r="93" spans="1:6" x14ac:dyDescent="0.25">
      <c r="A93" s="52" t="s">
        <v>226</v>
      </c>
      <c r="B93" s="55">
        <v>45504</v>
      </c>
    </row>
    <row r="95" spans="1:6" ht="69.95" customHeight="1" x14ac:dyDescent="0.25">
      <c r="A95" s="74" t="s">
        <v>227</v>
      </c>
      <c r="B95" s="74" t="s">
        <v>228</v>
      </c>
      <c r="C95" s="74" t="s">
        <v>5</v>
      </c>
      <c r="D95" s="74" t="s">
        <v>6</v>
      </c>
      <c r="E95" s="74" t="s">
        <v>5</v>
      </c>
      <c r="F95" s="74" t="s">
        <v>6</v>
      </c>
    </row>
    <row r="96" spans="1:6" ht="69.95" customHeight="1" x14ac:dyDescent="0.25">
      <c r="A96" s="74" t="s">
        <v>904</v>
      </c>
      <c r="B96" s="74"/>
      <c r="C96" s="74" t="s">
        <v>40</v>
      </c>
      <c r="D96" s="74"/>
      <c r="E96" s="74" t="s">
        <v>41</v>
      </c>
      <c r="F9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6"/>
  <sheetViews>
    <sheetView showGridLines="0" workbookViewId="0">
      <pane ySplit="4" topLeftCell="A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112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113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9" t="s">
        <v>123</v>
      </c>
      <c r="B8" s="15"/>
      <c r="C8" s="15"/>
      <c r="D8" s="16"/>
      <c r="E8" s="17"/>
      <c r="F8" s="18"/>
      <c r="G8" s="18"/>
    </row>
    <row r="9" spans="1:8" x14ac:dyDescent="0.25">
      <c r="A9" s="19" t="s">
        <v>124</v>
      </c>
      <c r="B9" s="15"/>
      <c r="C9" s="15"/>
      <c r="D9" s="16"/>
      <c r="E9" s="17"/>
      <c r="F9" s="18"/>
      <c r="G9" s="18"/>
    </row>
    <row r="10" spans="1:8" x14ac:dyDescent="0.25">
      <c r="A10" s="19" t="s">
        <v>125</v>
      </c>
      <c r="B10" s="15"/>
      <c r="C10" s="15"/>
      <c r="D10" s="16"/>
      <c r="E10" s="49" t="s">
        <v>122</v>
      </c>
      <c r="F10" s="50" t="s">
        <v>122</v>
      </c>
      <c r="G10" s="1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19" t="s">
        <v>126</v>
      </c>
      <c r="B12" s="15"/>
      <c r="C12" s="15"/>
      <c r="D12" s="16"/>
      <c r="E12" s="17"/>
      <c r="F12" s="18"/>
      <c r="G12" s="18"/>
    </row>
    <row r="13" spans="1:8" x14ac:dyDescent="0.25">
      <c r="A13" s="14" t="s">
        <v>127</v>
      </c>
      <c r="B13" s="15" t="s">
        <v>128</v>
      </c>
      <c r="C13" s="15" t="s">
        <v>129</v>
      </c>
      <c r="D13" s="16">
        <v>2500000</v>
      </c>
      <c r="E13" s="17">
        <v>2515</v>
      </c>
      <c r="F13" s="18">
        <v>5.1799999999999999E-2</v>
      </c>
      <c r="G13" s="18">
        <v>7.0042321611999997E-2</v>
      </c>
    </row>
    <row r="14" spans="1:8" x14ac:dyDescent="0.25">
      <c r="A14" s="19" t="s">
        <v>125</v>
      </c>
      <c r="B14" s="25"/>
      <c r="C14" s="25"/>
      <c r="D14" s="26"/>
      <c r="E14" s="29">
        <v>2515</v>
      </c>
      <c r="F14" s="30">
        <v>5.1799999999999999E-2</v>
      </c>
      <c r="G14" s="28"/>
    </row>
    <row r="15" spans="1:8" x14ac:dyDescent="0.25">
      <c r="A15" s="14"/>
      <c r="B15" s="15"/>
      <c r="C15" s="15"/>
      <c r="D15" s="16"/>
      <c r="E15" s="17"/>
      <c r="F15" s="18"/>
      <c r="G15" s="18"/>
    </row>
    <row r="16" spans="1:8" x14ac:dyDescent="0.25">
      <c r="A16" s="14"/>
      <c r="B16" s="15"/>
      <c r="C16" s="15"/>
      <c r="D16" s="16"/>
      <c r="E16" s="17"/>
      <c r="F16" s="18"/>
      <c r="G16" s="18"/>
    </row>
    <row r="17" spans="1:7" x14ac:dyDescent="0.25">
      <c r="A17" s="19" t="s">
        <v>130</v>
      </c>
      <c r="B17" s="15"/>
      <c r="C17" s="15"/>
      <c r="D17" s="16"/>
      <c r="E17" s="17"/>
      <c r="F17" s="18"/>
      <c r="G17" s="18"/>
    </row>
    <row r="18" spans="1:7" x14ac:dyDescent="0.25">
      <c r="A18" s="19" t="s">
        <v>125</v>
      </c>
      <c r="B18" s="15"/>
      <c r="C18" s="15"/>
      <c r="D18" s="16"/>
      <c r="E18" s="49" t="s">
        <v>122</v>
      </c>
      <c r="F18" s="50" t="s">
        <v>122</v>
      </c>
      <c r="G18" s="18"/>
    </row>
    <row r="19" spans="1:7" x14ac:dyDescent="0.25">
      <c r="A19" s="14"/>
      <c r="B19" s="15"/>
      <c r="C19" s="15"/>
      <c r="D19" s="16"/>
      <c r="E19" s="17"/>
      <c r="F19" s="18"/>
      <c r="G19" s="18"/>
    </row>
    <row r="20" spans="1:7" x14ac:dyDescent="0.25">
      <c r="A20" s="19" t="s">
        <v>131</v>
      </c>
      <c r="B20" s="15"/>
      <c r="C20" s="15"/>
      <c r="D20" s="16"/>
      <c r="E20" s="17"/>
      <c r="F20" s="18"/>
      <c r="G20" s="18"/>
    </row>
    <row r="21" spans="1:7" x14ac:dyDescent="0.25">
      <c r="A21" s="19" t="s">
        <v>125</v>
      </c>
      <c r="B21" s="15"/>
      <c r="C21" s="15"/>
      <c r="D21" s="16"/>
      <c r="E21" s="49" t="s">
        <v>122</v>
      </c>
      <c r="F21" s="50" t="s">
        <v>122</v>
      </c>
      <c r="G21" s="18"/>
    </row>
    <row r="22" spans="1:7" x14ac:dyDescent="0.25">
      <c r="A22" s="14"/>
      <c r="B22" s="15"/>
      <c r="C22" s="15"/>
      <c r="D22" s="16"/>
      <c r="E22" s="17"/>
      <c r="F22" s="18"/>
      <c r="G22" s="18"/>
    </row>
    <row r="23" spans="1:7" x14ac:dyDescent="0.25">
      <c r="A23" s="31" t="s">
        <v>132</v>
      </c>
      <c r="B23" s="32"/>
      <c r="C23" s="32"/>
      <c r="D23" s="33"/>
      <c r="E23" s="29">
        <v>2515</v>
      </c>
      <c r="F23" s="30">
        <v>5.1799999999999999E-2</v>
      </c>
      <c r="G23" s="28"/>
    </row>
    <row r="24" spans="1:7" x14ac:dyDescent="0.25">
      <c r="A24" s="14"/>
      <c r="B24" s="15"/>
      <c r="C24" s="15"/>
      <c r="D24" s="16"/>
      <c r="E24" s="17"/>
      <c r="F24" s="18"/>
      <c r="G24" s="18"/>
    </row>
    <row r="25" spans="1:7" x14ac:dyDescent="0.25">
      <c r="A25" s="19" t="s">
        <v>133</v>
      </c>
      <c r="B25" s="15"/>
      <c r="C25" s="15"/>
      <c r="D25" s="16"/>
      <c r="E25" s="17"/>
      <c r="F25" s="18"/>
      <c r="G25" s="18"/>
    </row>
    <row r="26" spans="1:7" x14ac:dyDescent="0.25">
      <c r="A26" s="14"/>
      <c r="B26" s="15"/>
      <c r="C26" s="15"/>
      <c r="D26" s="16"/>
      <c r="E26" s="17"/>
      <c r="F26" s="18"/>
      <c r="G26" s="18"/>
    </row>
    <row r="27" spans="1:7" x14ac:dyDescent="0.25">
      <c r="A27" s="19" t="s">
        <v>134</v>
      </c>
      <c r="B27" s="15"/>
      <c r="C27" s="15"/>
      <c r="D27" s="16"/>
      <c r="E27" s="17"/>
      <c r="F27" s="18"/>
      <c r="G27" s="18"/>
    </row>
    <row r="28" spans="1:7" x14ac:dyDescent="0.25">
      <c r="A28" s="14" t="s">
        <v>135</v>
      </c>
      <c r="B28" s="15" t="s">
        <v>136</v>
      </c>
      <c r="C28" s="15" t="s">
        <v>129</v>
      </c>
      <c r="D28" s="16">
        <v>1500000</v>
      </c>
      <c r="E28" s="17">
        <v>1436.5</v>
      </c>
      <c r="F28" s="18">
        <v>2.9600000000000001E-2</v>
      </c>
      <c r="G28" s="18">
        <v>6.7794999999999994E-2</v>
      </c>
    </row>
    <row r="29" spans="1:7" x14ac:dyDescent="0.25">
      <c r="A29" s="19" t="s">
        <v>125</v>
      </c>
      <c r="B29" s="25"/>
      <c r="C29" s="25"/>
      <c r="D29" s="26"/>
      <c r="E29" s="29">
        <v>1436.5</v>
      </c>
      <c r="F29" s="30">
        <v>2.9600000000000001E-2</v>
      </c>
      <c r="G29" s="28"/>
    </row>
    <row r="30" spans="1:7" x14ac:dyDescent="0.25">
      <c r="A30" s="19" t="s">
        <v>137</v>
      </c>
      <c r="B30" s="15"/>
      <c r="C30" s="15"/>
      <c r="D30" s="16"/>
      <c r="E30" s="17"/>
      <c r="F30" s="18"/>
      <c r="G30" s="18"/>
    </row>
    <row r="31" spans="1:7" x14ac:dyDescent="0.25">
      <c r="A31" s="14" t="s">
        <v>138</v>
      </c>
      <c r="B31" s="15" t="s">
        <v>139</v>
      </c>
      <c r="C31" s="15" t="s">
        <v>140</v>
      </c>
      <c r="D31" s="16">
        <v>2500000</v>
      </c>
      <c r="E31" s="17">
        <v>2416.37</v>
      </c>
      <c r="F31" s="18">
        <v>4.9799999999999997E-2</v>
      </c>
      <c r="G31" s="18">
        <v>7.4749999999999997E-2</v>
      </c>
    </row>
    <row r="32" spans="1:7" x14ac:dyDescent="0.25">
      <c r="A32" s="14" t="s">
        <v>141</v>
      </c>
      <c r="B32" s="15" t="s">
        <v>142</v>
      </c>
      <c r="C32" s="15" t="s">
        <v>143</v>
      </c>
      <c r="D32" s="16">
        <v>2500000</v>
      </c>
      <c r="E32" s="17">
        <v>2407.15</v>
      </c>
      <c r="F32" s="18">
        <v>4.9599999999999998E-2</v>
      </c>
      <c r="G32" s="18">
        <v>7.4099999999999999E-2</v>
      </c>
    </row>
    <row r="33" spans="1:7" x14ac:dyDescent="0.25">
      <c r="A33" s="14" t="s">
        <v>144</v>
      </c>
      <c r="B33" s="15" t="s">
        <v>145</v>
      </c>
      <c r="C33" s="15" t="s">
        <v>143</v>
      </c>
      <c r="D33" s="16">
        <v>2500000</v>
      </c>
      <c r="E33" s="17">
        <v>2398.84</v>
      </c>
      <c r="F33" s="18">
        <v>4.9399999999999999E-2</v>
      </c>
      <c r="G33" s="18">
        <v>7.3999999999999996E-2</v>
      </c>
    </row>
    <row r="34" spans="1:7" x14ac:dyDescent="0.25">
      <c r="A34" s="14" t="s">
        <v>146</v>
      </c>
      <c r="B34" s="15" t="s">
        <v>147</v>
      </c>
      <c r="C34" s="15" t="s">
        <v>148</v>
      </c>
      <c r="D34" s="16">
        <v>2500000</v>
      </c>
      <c r="E34" s="17">
        <v>2390.6999999999998</v>
      </c>
      <c r="F34" s="18">
        <v>4.9299999999999997E-2</v>
      </c>
      <c r="G34" s="18">
        <v>7.4497999999999995E-2</v>
      </c>
    </row>
    <row r="35" spans="1:7" x14ac:dyDescent="0.25">
      <c r="A35" s="14" t="s">
        <v>149</v>
      </c>
      <c r="B35" s="15" t="s">
        <v>150</v>
      </c>
      <c r="C35" s="15" t="s">
        <v>143</v>
      </c>
      <c r="D35" s="16">
        <v>2500000</v>
      </c>
      <c r="E35" s="17">
        <v>2388.37</v>
      </c>
      <c r="F35" s="18">
        <v>4.9200000000000001E-2</v>
      </c>
      <c r="G35" s="18">
        <v>7.4499999999999997E-2</v>
      </c>
    </row>
    <row r="36" spans="1:7" x14ac:dyDescent="0.25">
      <c r="A36" s="14" t="s">
        <v>151</v>
      </c>
      <c r="B36" s="15" t="s">
        <v>152</v>
      </c>
      <c r="C36" s="15" t="s">
        <v>140</v>
      </c>
      <c r="D36" s="16">
        <v>2500000</v>
      </c>
      <c r="E36" s="17">
        <v>2360.7800000000002</v>
      </c>
      <c r="F36" s="18">
        <v>4.87E-2</v>
      </c>
      <c r="G36" s="18">
        <v>7.5000999999999998E-2</v>
      </c>
    </row>
    <row r="37" spans="1:7" x14ac:dyDescent="0.25">
      <c r="A37" s="14" t="s">
        <v>153</v>
      </c>
      <c r="B37" s="15" t="s">
        <v>154</v>
      </c>
      <c r="C37" s="15" t="s">
        <v>140</v>
      </c>
      <c r="D37" s="16">
        <v>2500000</v>
      </c>
      <c r="E37" s="17">
        <v>2360.34</v>
      </c>
      <c r="F37" s="18">
        <v>4.8599999999999997E-2</v>
      </c>
      <c r="G37" s="18">
        <v>7.5249999999999997E-2</v>
      </c>
    </row>
    <row r="38" spans="1:7" x14ac:dyDescent="0.25">
      <c r="A38" s="14" t="s">
        <v>155</v>
      </c>
      <c r="B38" s="15" t="s">
        <v>156</v>
      </c>
      <c r="C38" s="15" t="s">
        <v>140</v>
      </c>
      <c r="D38" s="16">
        <v>2500000</v>
      </c>
      <c r="E38" s="17">
        <v>2350.4499999999998</v>
      </c>
      <c r="F38" s="18">
        <v>4.8399999999999999E-2</v>
      </c>
      <c r="G38" s="18">
        <v>7.5399999999999995E-2</v>
      </c>
    </row>
    <row r="39" spans="1:7" x14ac:dyDescent="0.25">
      <c r="A39" s="14" t="s">
        <v>157</v>
      </c>
      <c r="B39" s="15" t="s">
        <v>158</v>
      </c>
      <c r="C39" s="15" t="s">
        <v>140</v>
      </c>
      <c r="D39" s="16">
        <v>2500000</v>
      </c>
      <c r="E39" s="17">
        <v>2348.36</v>
      </c>
      <c r="F39" s="18">
        <v>4.8399999999999999E-2</v>
      </c>
      <c r="G39" s="18">
        <v>7.5300000000000006E-2</v>
      </c>
    </row>
    <row r="40" spans="1:7" x14ac:dyDescent="0.25">
      <c r="A40" s="14" t="s">
        <v>159</v>
      </c>
      <c r="B40" s="15" t="s">
        <v>160</v>
      </c>
      <c r="C40" s="15" t="s">
        <v>161</v>
      </c>
      <c r="D40" s="16">
        <v>2500000</v>
      </c>
      <c r="E40" s="17">
        <v>2341.71</v>
      </c>
      <c r="F40" s="18">
        <v>4.8300000000000003E-2</v>
      </c>
      <c r="G40" s="18">
        <v>7.5450000000000003E-2</v>
      </c>
    </row>
    <row r="41" spans="1:7" x14ac:dyDescent="0.25">
      <c r="A41" s="14" t="s">
        <v>162</v>
      </c>
      <c r="B41" s="15" t="s">
        <v>163</v>
      </c>
      <c r="C41" s="15" t="s">
        <v>140</v>
      </c>
      <c r="D41" s="16">
        <v>2500000</v>
      </c>
      <c r="E41" s="17">
        <v>2333.15</v>
      </c>
      <c r="F41" s="18">
        <v>4.8099999999999997E-2</v>
      </c>
      <c r="G41" s="18">
        <v>7.6100000000000001E-2</v>
      </c>
    </row>
    <row r="42" spans="1:7" x14ac:dyDescent="0.25">
      <c r="A42" s="14" t="s">
        <v>164</v>
      </c>
      <c r="B42" s="15" t="s">
        <v>165</v>
      </c>
      <c r="C42" s="15" t="s">
        <v>140</v>
      </c>
      <c r="D42" s="16">
        <v>2500000</v>
      </c>
      <c r="E42" s="17">
        <v>2330.6799999999998</v>
      </c>
      <c r="F42" s="18">
        <v>4.8000000000000001E-2</v>
      </c>
      <c r="G42" s="18">
        <v>7.6200000000000004E-2</v>
      </c>
    </row>
    <row r="43" spans="1:7" x14ac:dyDescent="0.25">
      <c r="A43" s="19" t="s">
        <v>125</v>
      </c>
      <c r="B43" s="25"/>
      <c r="C43" s="25"/>
      <c r="D43" s="26"/>
      <c r="E43" s="29">
        <v>28426.9</v>
      </c>
      <c r="F43" s="30">
        <v>0.58579999999999999</v>
      </c>
      <c r="G43" s="28"/>
    </row>
    <row r="44" spans="1:7" x14ac:dyDescent="0.25">
      <c r="A44" s="14"/>
      <c r="B44" s="15"/>
      <c r="C44" s="15"/>
      <c r="D44" s="16"/>
      <c r="E44" s="17"/>
      <c r="F44" s="18"/>
      <c r="G44" s="18"/>
    </row>
    <row r="45" spans="1:7" x14ac:dyDescent="0.25">
      <c r="A45" s="19" t="s">
        <v>166</v>
      </c>
      <c r="B45" s="15"/>
      <c r="C45" s="15"/>
      <c r="D45" s="16"/>
      <c r="E45" s="17"/>
      <c r="F45" s="18"/>
      <c r="G45" s="18"/>
    </row>
    <row r="46" spans="1:7" x14ac:dyDescent="0.25">
      <c r="A46" s="14" t="s">
        <v>167</v>
      </c>
      <c r="B46" s="15" t="s">
        <v>168</v>
      </c>
      <c r="C46" s="15" t="s">
        <v>140</v>
      </c>
      <c r="D46" s="16">
        <v>2500000</v>
      </c>
      <c r="E46" s="17">
        <v>2418.5</v>
      </c>
      <c r="F46" s="18">
        <v>4.9799999999999997E-2</v>
      </c>
      <c r="G46" s="18">
        <v>7.4550000000000005E-2</v>
      </c>
    </row>
    <row r="47" spans="1:7" x14ac:dyDescent="0.25">
      <c r="A47" s="14" t="s">
        <v>169</v>
      </c>
      <c r="B47" s="15" t="s">
        <v>170</v>
      </c>
      <c r="C47" s="15" t="s">
        <v>140</v>
      </c>
      <c r="D47" s="16">
        <v>2500000</v>
      </c>
      <c r="E47" s="17">
        <v>2412.08</v>
      </c>
      <c r="F47" s="18">
        <v>4.9700000000000001E-2</v>
      </c>
      <c r="G47" s="18">
        <v>7.7350000000000002E-2</v>
      </c>
    </row>
    <row r="48" spans="1:7" x14ac:dyDescent="0.25">
      <c r="A48" s="14" t="s">
        <v>171</v>
      </c>
      <c r="B48" s="15" t="s">
        <v>172</v>
      </c>
      <c r="C48" s="15" t="s">
        <v>140</v>
      </c>
      <c r="D48" s="16">
        <v>2500000</v>
      </c>
      <c r="E48" s="17">
        <v>2407.14</v>
      </c>
      <c r="F48" s="18">
        <v>4.9599999999999998E-2</v>
      </c>
      <c r="G48" s="18">
        <v>8.0001000000000003E-2</v>
      </c>
    </row>
    <row r="49" spans="1:7" x14ac:dyDescent="0.25">
      <c r="A49" s="14" t="s">
        <v>173</v>
      </c>
      <c r="B49" s="15" t="s">
        <v>174</v>
      </c>
      <c r="C49" s="15" t="s">
        <v>140</v>
      </c>
      <c r="D49" s="16">
        <v>2500000</v>
      </c>
      <c r="E49" s="17">
        <v>2405.69</v>
      </c>
      <c r="F49" s="18">
        <v>4.9599999999999998E-2</v>
      </c>
      <c r="G49" s="18">
        <v>7.8623999999999999E-2</v>
      </c>
    </row>
    <row r="50" spans="1:7" x14ac:dyDescent="0.25">
      <c r="A50" s="14" t="s">
        <v>175</v>
      </c>
      <c r="B50" s="15" t="s">
        <v>176</v>
      </c>
      <c r="C50" s="15" t="s">
        <v>140</v>
      </c>
      <c r="D50" s="16">
        <v>2500000</v>
      </c>
      <c r="E50" s="17">
        <v>2394.29</v>
      </c>
      <c r="F50" s="18">
        <v>4.9299999999999997E-2</v>
      </c>
      <c r="G50" s="18">
        <v>7.8999E-2</v>
      </c>
    </row>
    <row r="51" spans="1:7" x14ac:dyDescent="0.25">
      <c r="A51" s="14" t="s">
        <v>177</v>
      </c>
      <c r="B51" s="15" t="s">
        <v>178</v>
      </c>
      <c r="C51" s="15" t="s">
        <v>140</v>
      </c>
      <c r="D51" s="16">
        <v>2500000</v>
      </c>
      <c r="E51" s="17">
        <v>2384.4299999999998</v>
      </c>
      <c r="F51" s="18">
        <v>4.9099999999999998E-2</v>
      </c>
      <c r="G51" s="18">
        <v>7.8625E-2</v>
      </c>
    </row>
    <row r="52" spans="1:7" x14ac:dyDescent="0.25">
      <c r="A52" s="19" t="s">
        <v>125</v>
      </c>
      <c r="B52" s="25"/>
      <c r="C52" s="25"/>
      <c r="D52" s="26"/>
      <c r="E52" s="29">
        <v>14422.13</v>
      </c>
      <c r="F52" s="30">
        <v>0.29709999999999998</v>
      </c>
      <c r="G52" s="28"/>
    </row>
    <row r="53" spans="1:7" x14ac:dyDescent="0.25">
      <c r="A53" s="14"/>
      <c r="B53" s="15"/>
      <c r="C53" s="15"/>
      <c r="D53" s="16"/>
      <c r="E53" s="17"/>
      <c r="F53" s="18"/>
      <c r="G53" s="18"/>
    </row>
    <row r="54" spans="1:7" x14ac:dyDescent="0.25">
      <c r="A54" s="31" t="s">
        <v>132</v>
      </c>
      <c r="B54" s="32"/>
      <c r="C54" s="32"/>
      <c r="D54" s="33"/>
      <c r="E54" s="29">
        <v>44285.53</v>
      </c>
      <c r="F54" s="30">
        <v>0.91249999999999998</v>
      </c>
      <c r="G54" s="28"/>
    </row>
    <row r="55" spans="1:7" x14ac:dyDescent="0.25">
      <c r="A55" s="14"/>
      <c r="B55" s="15"/>
      <c r="C55" s="15"/>
      <c r="D55" s="16"/>
      <c r="E55" s="17"/>
      <c r="F55" s="18"/>
      <c r="G55" s="18"/>
    </row>
    <row r="56" spans="1:7" x14ac:dyDescent="0.25">
      <c r="A56" s="14"/>
      <c r="B56" s="15"/>
      <c r="C56" s="15"/>
      <c r="D56" s="16"/>
      <c r="E56" s="17"/>
      <c r="F56" s="18"/>
      <c r="G56" s="18"/>
    </row>
    <row r="57" spans="1:7" x14ac:dyDescent="0.25">
      <c r="A57" s="19" t="s">
        <v>179</v>
      </c>
      <c r="B57" s="15"/>
      <c r="C57" s="15"/>
      <c r="D57" s="16"/>
      <c r="E57" s="17"/>
      <c r="F57" s="18"/>
      <c r="G57" s="18"/>
    </row>
    <row r="58" spans="1:7" x14ac:dyDescent="0.25">
      <c r="A58" s="14" t="s">
        <v>180</v>
      </c>
      <c r="B58" s="15" t="s">
        <v>181</v>
      </c>
      <c r="C58" s="15"/>
      <c r="D58" s="16">
        <v>1189.547</v>
      </c>
      <c r="E58" s="17">
        <v>122.89</v>
      </c>
      <c r="F58" s="18">
        <v>2.5000000000000001E-3</v>
      </c>
      <c r="G58" s="18"/>
    </row>
    <row r="59" spans="1:7" x14ac:dyDescent="0.25">
      <c r="A59" s="14"/>
      <c r="B59" s="15"/>
      <c r="C59" s="15"/>
      <c r="D59" s="16"/>
      <c r="E59" s="17"/>
      <c r="F59" s="18"/>
      <c r="G59" s="18"/>
    </row>
    <row r="60" spans="1:7" x14ac:dyDescent="0.25">
      <c r="A60" s="31" t="s">
        <v>132</v>
      </c>
      <c r="B60" s="32"/>
      <c r="C60" s="32"/>
      <c r="D60" s="33"/>
      <c r="E60" s="29">
        <v>122.89</v>
      </c>
      <c r="F60" s="30">
        <v>2.5000000000000001E-3</v>
      </c>
      <c r="G60" s="28"/>
    </row>
    <row r="61" spans="1:7" x14ac:dyDescent="0.25">
      <c r="A61" s="14"/>
      <c r="B61" s="15"/>
      <c r="C61" s="15"/>
      <c r="D61" s="16"/>
      <c r="E61" s="17"/>
      <c r="F61" s="18"/>
      <c r="G61" s="18"/>
    </row>
    <row r="62" spans="1:7" x14ac:dyDescent="0.25">
      <c r="A62" s="19" t="s">
        <v>182</v>
      </c>
      <c r="B62" s="15"/>
      <c r="C62" s="15"/>
      <c r="D62" s="16"/>
      <c r="E62" s="17"/>
      <c r="F62" s="18"/>
      <c r="G62" s="18"/>
    </row>
    <row r="63" spans="1:7" x14ac:dyDescent="0.25">
      <c r="A63" s="14" t="s">
        <v>183</v>
      </c>
      <c r="B63" s="15"/>
      <c r="C63" s="15"/>
      <c r="D63" s="16"/>
      <c r="E63" s="17">
        <v>2290.6</v>
      </c>
      <c r="F63" s="18">
        <v>4.7199999999999999E-2</v>
      </c>
      <c r="G63" s="18">
        <v>6.4020999999999995E-2</v>
      </c>
    </row>
    <row r="64" spans="1:7" x14ac:dyDescent="0.25">
      <c r="A64" s="19" t="s">
        <v>125</v>
      </c>
      <c r="B64" s="25"/>
      <c r="C64" s="25"/>
      <c r="D64" s="26"/>
      <c r="E64" s="29">
        <v>2290.6</v>
      </c>
      <c r="F64" s="30">
        <v>4.7199999999999999E-2</v>
      </c>
      <c r="G64" s="28"/>
    </row>
    <row r="65" spans="1:7" x14ac:dyDescent="0.25">
      <c r="A65" s="14"/>
      <c r="B65" s="15"/>
      <c r="C65" s="15"/>
      <c r="D65" s="16"/>
      <c r="E65" s="17"/>
      <c r="F65" s="18"/>
      <c r="G65" s="18"/>
    </row>
    <row r="66" spans="1:7" x14ac:dyDescent="0.25">
      <c r="A66" s="31" t="s">
        <v>132</v>
      </c>
      <c r="B66" s="32"/>
      <c r="C66" s="32"/>
      <c r="D66" s="33"/>
      <c r="E66" s="29">
        <v>2290.6</v>
      </c>
      <c r="F66" s="30">
        <v>4.7199999999999999E-2</v>
      </c>
      <c r="G66" s="28"/>
    </row>
    <row r="67" spans="1:7" x14ac:dyDescent="0.25">
      <c r="A67" s="14" t="s">
        <v>184</v>
      </c>
      <c r="B67" s="15"/>
      <c r="C67" s="15"/>
      <c r="D67" s="16"/>
      <c r="E67" s="17">
        <v>95.672604199999995</v>
      </c>
      <c r="F67" s="18">
        <v>1.9710000000000001E-3</v>
      </c>
      <c r="G67" s="18"/>
    </row>
    <row r="68" spans="1:7" x14ac:dyDescent="0.25">
      <c r="A68" s="14" t="s">
        <v>185</v>
      </c>
      <c r="B68" s="15"/>
      <c r="C68" s="15"/>
      <c r="D68" s="16"/>
      <c r="E68" s="45">
        <v>-792.48260419999997</v>
      </c>
      <c r="F68" s="46">
        <v>-1.5970999999999999E-2</v>
      </c>
      <c r="G68" s="18">
        <v>6.4020999999999995E-2</v>
      </c>
    </row>
    <row r="69" spans="1:7" x14ac:dyDescent="0.25">
      <c r="A69" s="34" t="s">
        <v>186</v>
      </c>
      <c r="B69" s="35"/>
      <c r="C69" s="35"/>
      <c r="D69" s="36"/>
      <c r="E69" s="37">
        <v>48517.21</v>
      </c>
      <c r="F69" s="38">
        <v>1</v>
      </c>
      <c r="G69" s="38"/>
    </row>
    <row r="71" spans="1:7" x14ac:dyDescent="0.25">
      <c r="A71" s="1" t="s">
        <v>187</v>
      </c>
    </row>
    <row r="72" spans="1:7" x14ac:dyDescent="0.25">
      <c r="A72" s="1" t="s">
        <v>188</v>
      </c>
    </row>
    <row r="74" spans="1:7" x14ac:dyDescent="0.25">
      <c r="A74" s="1" t="s">
        <v>189</v>
      </c>
    </row>
    <row r="75" spans="1:7" x14ac:dyDescent="0.25">
      <c r="A75" s="40" t="s">
        <v>190</v>
      </c>
      <c r="B75" s="41" t="s">
        <v>122</v>
      </c>
    </row>
    <row r="76" spans="1:7" x14ac:dyDescent="0.25">
      <c r="A76" t="s">
        <v>191</v>
      </c>
    </row>
    <row r="77" spans="1:7" x14ac:dyDescent="0.25">
      <c r="A77" t="s">
        <v>192</v>
      </c>
      <c r="B77" t="s">
        <v>193</v>
      </c>
      <c r="C77" t="s">
        <v>193</v>
      </c>
    </row>
    <row r="78" spans="1:7" x14ac:dyDescent="0.25">
      <c r="B78" s="42">
        <v>45473</v>
      </c>
      <c r="C78" s="42">
        <v>45504</v>
      </c>
    </row>
    <row r="79" spans="1:7" x14ac:dyDescent="0.25">
      <c r="A79" t="s">
        <v>194</v>
      </c>
      <c r="B79">
        <v>29.029599999999999</v>
      </c>
      <c r="C79">
        <v>29.224499999999999</v>
      </c>
      <c r="E79" s="39"/>
    </row>
    <row r="80" spans="1:7" x14ac:dyDescent="0.25">
      <c r="A80" t="s">
        <v>195</v>
      </c>
      <c r="B80" t="s">
        <v>196</v>
      </c>
      <c r="C80" t="s">
        <v>196</v>
      </c>
      <c r="E80" s="39"/>
    </row>
    <row r="81" spans="1:5" x14ac:dyDescent="0.25">
      <c r="A81" t="s">
        <v>197</v>
      </c>
      <c r="B81">
        <v>29.0334</v>
      </c>
      <c r="C81">
        <v>29.228300000000001</v>
      </c>
      <c r="E81" s="39"/>
    </row>
    <row r="82" spans="1:5" x14ac:dyDescent="0.25">
      <c r="A82" t="s">
        <v>198</v>
      </c>
      <c r="B82">
        <v>27.0747</v>
      </c>
      <c r="C82">
        <v>27.256499999999999</v>
      </c>
      <c r="E82" s="39"/>
    </row>
    <row r="83" spans="1:5" x14ac:dyDescent="0.25">
      <c r="A83" t="s">
        <v>199</v>
      </c>
      <c r="B83" t="s">
        <v>196</v>
      </c>
      <c r="C83" t="s">
        <v>196</v>
      </c>
      <c r="E83" s="39"/>
    </row>
    <row r="84" spans="1:5" x14ac:dyDescent="0.25">
      <c r="A84" t="s">
        <v>200</v>
      </c>
      <c r="B84">
        <v>22.692699999999999</v>
      </c>
      <c r="C84">
        <v>22.831499999999998</v>
      </c>
      <c r="E84" s="39"/>
    </row>
    <row r="85" spans="1:5" x14ac:dyDescent="0.25">
      <c r="A85" t="s">
        <v>201</v>
      </c>
      <c r="B85" t="s">
        <v>196</v>
      </c>
      <c r="C85" t="s">
        <v>196</v>
      </c>
      <c r="E85" s="39"/>
    </row>
    <row r="86" spans="1:5" x14ac:dyDescent="0.25">
      <c r="A86" t="s">
        <v>202</v>
      </c>
      <c r="B86">
        <v>26.298300000000001</v>
      </c>
      <c r="C86">
        <v>26.459399999999999</v>
      </c>
      <c r="E86" s="39"/>
    </row>
    <row r="87" spans="1:5" x14ac:dyDescent="0.25">
      <c r="A87" t="s">
        <v>203</v>
      </c>
      <c r="B87" t="s">
        <v>196</v>
      </c>
      <c r="C87" t="s">
        <v>196</v>
      </c>
      <c r="E87" s="39"/>
    </row>
    <row r="88" spans="1:5" x14ac:dyDescent="0.25">
      <c r="A88" t="s">
        <v>204</v>
      </c>
      <c r="B88">
        <v>26.518000000000001</v>
      </c>
      <c r="C88">
        <v>26.680399999999999</v>
      </c>
      <c r="E88" s="39"/>
    </row>
    <row r="89" spans="1:5" x14ac:dyDescent="0.25">
      <c r="A89" t="s">
        <v>205</v>
      </c>
      <c r="B89">
        <v>24.944700000000001</v>
      </c>
      <c r="C89">
        <v>25.0975</v>
      </c>
      <c r="E89" s="39"/>
    </row>
    <row r="90" spans="1:5" x14ac:dyDescent="0.25">
      <c r="A90" t="s">
        <v>206</v>
      </c>
      <c r="B90" t="s">
        <v>196</v>
      </c>
      <c r="C90" t="s">
        <v>196</v>
      </c>
      <c r="E90" s="39"/>
    </row>
    <row r="91" spans="1:5" x14ac:dyDescent="0.25">
      <c r="A91" t="s">
        <v>207</v>
      </c>
      <c r="E91" s="39"/>
    </row>
    <row r="93" spans="1:5" x14ac:dyDescent="0.25">
      <c r="A93" t="s">
        <v>208</v>
      </c>
      <c r="B93" s="41" t="s">
        <v>122</v>
      </c>
    </row>
    <row r="94" spans="1:5" x14ac:dyDescent="0.25">
      <c r="A94" t="s">
        <v>209</v>
      </c>
      <c r="B94" s="41" t="s">
        <v>122</v>
      </c>
    </row>
    <row r="95" spans="1:5" ht="30" customHeight="1" x14ac:dyDescent="0.25">
      <c r="A95" s="40" t="s">
        <v>210</v>
      </c>
      <c r="B95" s="41" t="s">
        <v>122</v>
      </c>
    </row>
    <row r="96" spans="1:5" ht="30" customHeight="1" x14ac:dyDescent="0.25">
      <c r="A96" s="40" t="s">
        <v>211</v>
      </c>
      <c r="B96" s="41" t="s">
        <v>122</v>
      </c>
    </row>
    <row r="97" spans="1:2" x14ac:dyDescent="0.25">
      <c r="A97" t="s">
        <v>212</v>
      </c>
      <c r="B97" s="44">
        <f>+B111</f>
        <v>0.63326095393558535</v>
      </c>
    </row>
    <row r="98" spans="1:2" ht="45" customHeight="1" x14ac:dyDescent="0.25">
      <c r="A98" s="40" t="s">
        <v>213</v>
      </c>
      <c r="B98" s="41" t="s">
        <v>122</v>
      </c>
    </row>
    <row r="99" spans="1:2" ht="45" customHeight="1" x14ac:dyDescent="0.25">
      <c r="A99" s="40" t="s">
        <v>214</v>
      </c>
      <c r="B99" s="41" t="s">
        <v>122</v>
      </c>
    </row>
    <row r="100" spans="1:2" ht="30" customHeight="1" x14ac:dyDescent="0.25">
      <c r="A100" s="40" t="s">
        <v>215</v>
      </c>
      <c r="B100" s="41" t="s">
        <v>122</v>
      </c>
    </row>
    <row r="101" spans="1:2" x14ac:dyDescent="0.25">
      <c r="A101" t="s">
        <v>216</v>
      </c>
      <c r="B101" s="41" t="s">
        <v>122</v>
      </c>
    </row>
    <row r="102" spans="1:2" x14ac:dyDescent="0.25">
      <c r="A102" t="s">
        <v>217</v>
      </c>
      <c r="B102" s="41" t="s">
        <v>122</v>
      </c>
    </row>
    <row r="104" spans="1:2" x14ac:dyDescent="0.25">
      <c r="A104" t="s">
        <v>218</v>
      </c>
    </row>
    <row r="105" spans="1:2" ht="45" customHeight="1" x14ac:dyDescent="0.25">
      <c r="A105" s="52" t="s">
        <v>219</v>
      </c>
      <c r="B105" s="53" t="s">
        <v>220</v>
      </c>
    </row>
    <row r="106" spans="1:2" ht="30" customHeight="1" x14ac:dyDescent="0.25">
      <c r="A106" s="52" t="s">
        <v>221</v>
      </c>
      <c r="B106" s="53" t="s">
        <v>222</v>
      </c>
    </row>
    <row r="107" spans="1:2" x14ac:dyDescent="0.25">
      <c r="A107" s="52"/>
      <c r="B107" s="52"/>
    </row>
    <row r="108" spans="1:2" x14ac:dyDescent="0.25">
      <c r="A108" s="52" t="s">
        <v>223</v>
      </c>
      <c r="B108" s="3">
        <v>7.4935841033673487</v>
      </c>
    </row>
    <row r="109" spans="1:2" x14ac:dyDescent="0.25">
      <c r="A109" s="52"/>
      <c r="B109" s="52"/>
    </row>
    <row r="110" spans="1:2" x14ac:dyDescent="0.25">
      <c r="A110" s="52" t="s">
        <v>224</v>
      </c>
      <c r="B110" s="54">
        <v>0.63470000000000004</v>
      </c>
    </row>
    <row r="111" spans="1:2" x14ac:dyDescent="0.25">
      <c r="A111" s="52" t="s">
        <v>225</v>
      </c>
      <c r="B111" s="54">
        <v>0.63326095393558535</v>
      </c>
    </row>
    <row r="112" spans="1:2" x14ac:dyDescent="0.25">
      <c r="A112" s="52"/>
      <c r="B112" s="52"/>
    </row>
    <row r="113" spans="1:6" x14ac:dyDescent="0.25">
      <c r="A113" s="52" t="s">
        <v>226</v>
      </c>
      <c r="B113" s="55">
        <v>45504</v>
      </c>
    </row>
    <row r="115" spans="1:6" ht="69.95" customHeight="1" x14ac:dyDescent="0.25">
      <c r="A115" s="74" t="s">
        <v>227</v>
      </c>
      <c r="B115" s="74" t="s">
        <v>228</v>
      </c>
      <c r="C115" s="74" t="s">
        <v>5</v>
      </c>
      <c r="D115" s="74" t="s">
        <v>6</v>
      </c>
      <c r="E115" s="74" t="s">
        <v>5</v>
      </c>
      <c r="F115" s="74" t="s">
        <v>6</v>
      </c>
    </row>
    <row r="116" spans="1:6" ht="69.95" customHeight="1" x14ac:dyDescent="0.25">
      <c r="A116" s="74" t="s">
        <v>220</v>
      </c>
      <c r="B116" s="74"/>
      <c r="C116" s="74" t="s">
        <v>8</v>
      </c>
      <c r="D116" s="74"/>
      <c r="E116" s="74" t="s">
        <v>9</v>
      </c>
      <c r="F11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8"/>
  <sheetViews>
    <sheetView showGridLines="0" workbookViewId="0">
      <pane ySplit="4" topLeftCell="A8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906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907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908</v>
      </c>
      <c r="B11" s="15" t="s">
        <v>909</v>
      </c>
      <c r="C11" s="15" t="s">
        <v>237</v>
      </c>
      <c r="D11" s="16">
        <v>21000000</v>
      </c>
      <c r="E11" s="17">
        <v>20393.669999999998</v>
      </c>
      <c r="F11" s="18">
        <v>6.2199999999999998E-2</v>
      </c>
      <c r="G11" s="18">
        <v>7.3999999999999996E-2</v>
      </c>
    </row>
    <row r="12" spans="1:8" x14ac:dyDescent="0.25">
      <c r="A12" s="14" t="s">
        <v>910</v>
      </c>
      <c r="B12" s="15" t="s">
        <v>911</v>
      </c>
      <c r="C12" s="15" t="s">
        <v>237</v>
      </c>
      <c r="D12" s="16">
        <v>20000000</v>
      </c>
      <c r="E12" s="17">
        <v>19939.439999999999</v>
      </c>
      <c r="F12" s="18">
        <v>6.08E-2</v>
      </c>
      <c r="G12" s="18">
        <v>7.4800000000000005E-2</v>
      </c>
    </row>
    <row r="13" spans="1:8" x14ac:dyDescent="0.25">
      <c r="A13" s="14" t="s">
        <v>912</v>
      </c>
      <c r="B13" s="15" t="s">
        <v>913</v>
      </c>
      <c r="C13" s="15" t="s">
        <v>237</v>
      </c>
      <c r="D13" s="16">
        <v>19500000</v>
      </c>
      <c r="E13" s="17">
        <v>19659.72</v>
      </c>
      <c r="F13" s="18">
        <v>0.06</v>
      </c>
      <c r="G13" s="18">
        <v>7.4800000000000005E-2</v>
      </c>
    </row>
    <row r="14" spans="1:8" x14ac:dyDescent="0.25">
      <c r="A14" s="14" t="s">
        <v>914</v>
      </c>
      <c r="B14" s="15" t="s">
        <v>915</v>
      </c>
      <c r="C14" s="15" t="s">
        <v>237</v>
      </c>
      <c r="D14" s="16">
        <v>16000000</v>
      </c>
      <c r="E14" s="17">
        <v>15922.67</v>
      </c>
      <c r="F14" s="18">
        <v>4.8599999999999997E-2</v>
      </c>
      <c r="G14" s="18">
        <v>7.5325000000000003E-2</v>
      </c>
    </row>
    <row r="15" spans="1:8" x14ac:dyDescent="0.25">
      <c r="A15" s="14" t="s">
        <v>916</v>
      </c>
      <c r="B15" s="15" t="s">
        <v>917</v>
      </c>
      <c r="C15" s="15" t="s">
        <v>237</v>
      </c>
      <c r="D15" s="16">
        <v>15000000</v>
      </c>
      <c r="E15" s="17">
        <v>15123.6</v>
      </c>
      <c r="F15" s="18">
        <v>4.6100000000000002E-2</v>
      </c>
      <c r="G15" s="18">
        <v>7.5298000000000004E-2</v>
      </c>
    </row>
    <row r="16" spans="1:8" x14ac:dyDescent="0.25">
      <c r="A16" s="14" t="s">
        <v>918</v>
      </c>
      <c r="B16" s="15" t="s">
        <v>919</v>
      </c>
      <c r="C16" s="15" t="s">
        <v>237</v>
      </c>
      <c r="D16" s="16">
        <v>11000000</v>
      </c>
      <c r="E16" s="17">
        <v>11116.12</v>
      </c>
      <c r="F16" s="18">
        <v>3.39E-2</v>
      </c>
      <c r="G16" s="18">
        <v>7.3999999999999996E-2</v>
      </c>
    </row>
    <row r="17" spans="1:7" x14ac:dyDescent="0.25">
      <c r="A17" s="14" t="s">
        <v>920</v>
      </c>
      <c r="B17" s="15" t="s">
        <v>921</v>
      </c>
      <c r="C17" s="15" t="s">
        <v>237</v>
      </c>
      <c r="D17" s="16">
        <v>10500000</v>
      </c>
      <c r="E17" s="17">
        <v>10545.24</v>
      </c>
      <c r="F17" s="18">
        <v>3.2199999999999999E-2</v>
      </c>
      <c r="G17" s="18">
        <v>7.6124999999999998E-2</v>
      </c>
    </row>
    <row r="18" spans="1:7" x14ac:dyDescent="0.25">
      <c r="A18" s="14" t="s">
        <v>922</v>
      </c>
      <c r="B18" s="15" t="s">
        <v>923</v>
      </c>
      <c r="C18" s="15" t="s">
        <v>248</v>
      </c>
      <c r="D18" s="16">
        <v>10000000</v>
      </c>
      <c r="E18" s="17">
        <v>10039.219999999999</v>
      </c>
      <c r="F18" s="18">
        <v>3.0599999999999999E-2</v>
      </c>
      <c r="G18" s="18">
        <v>7.5999999999999998E-2</v>
      </c>
    </row>
    <row r="19" spans="1:7" x14ac:dyDescent="0.25">
      <c r="A19" s="14" t="s">
        <v>924</v>
      </c>
      <c r="B19" s="15" t="s">
        <v>925</v>
      </c>
      <c r="C19" s="15" t="s">
        <v>237</v>
      </c>
      <c r="D19" s="16">
        <v>9200000</v>
      </c>
      <c r="E19" s="17">
        <v>9279.06</v>
      </c>
      <c r="F19" s="18">
        <v>2.8299999999999999E-2</v>
      </c>
      <c r="G19" s="18">
        <v>7.5519000000000003E-2</v>
      </c>
    </row>
    <row r="20" spans="1:7" x14ac:dyDescent="0.25">
      <c r="A20" s="14" t="s">
        <v>926</v>
      </c>
      <c r="B20" s="15" t="s">
        <v>927</v>
      </c>
      <c r="C20" s="15" t="s">
        <v>237</v>
      </c>
      <c r="D20" s="16">
        <v>4000000</v>
      </c>
      <c r="E20" s="17">
        <v>3991.39</v>
      </c>
      <c r="F20" s="18">
        <v>1.2200000000000001E-2</v>
      </c>
      <c r="G20" s="18">
        <v>7.6100000000000001E-2</v>
      </c>
    </row>
    <row r="21" spans="1:7" x14ac:dyDescent="0.25">
      <c r="A21" s="14" t="s">
        <v>928</v>
      </c>
      <c r="B21" s="15" t="s">
        <v>929</v>
      </c>
      <c r="C21" s="15" t="s">
        <v>237</v>
      </c>
      <c r="D21" s="16">
        <v>3000000</v>
      </c>
      <c r="E21" s="17">
        <v>2988.44</v>
      </c>
      <c r="F21" s="18">
        <v>9.1000000000000004E-3</v>
      </c>
      <c r="G21" s="18">
        <v>7.3950000000000002E-2</v>
      </c>
    </row>
    <row r="22" spans="1:7" x14ac:dyDescent="0.25">
      <c r="A22" s="14" t="s">
        <v>930</v>
      </c>
      <c r="B22" s="15" t="s">
        <v>931</v>
      </c>
      <c r="C22" s="15" t="s">
        <v>234</v>
      </c>
      <c r="D22" s="16">
        <v>3000000</v>
      </c>
      <c r="E22" s="17">
        <v>2980.01</v>
      </c>
      <c r="F22" s="18">
        <v>9.1000000000000004E-3</v>
      </c>
      <c r="G22" s="18">
        <v>7.3999999999999996E-2</v>
      </c>
    </row>
    <row r="23" spans="1:7" x14ac:dyDescent="0.25">
      <c r="A23" s="14" t="s">
        <v>932</v>
      </c>
      <c r="B23" s="15" t="s">
        <v>933</v>
      </c>
      <c r="C23" s="15" t="s">
        <v>237</v>
      </c>
      <c r="D23" s="16">
        <v>2700000</v>
      </c>
      <c r="E23" s="17">
        <v>2752.32</v>
      </c>
      <c r="F23" s="18">
        <v>8.3999999999999995E-3</v>
      </c>
      <c r="G23" s="18">
        <v>7.4486999999999998E-2</v>
      </c>
    </row>
    <row r="24" spans="1:7" x14ac:dyDescent="0.25">
      <c r="A24" s="14" t="s">
        <v>934</v>
      </c>
      <c r="B24" s="15" t="s">
        <v>935</v>
      </c>
      <c r="C24" s="15" t="s">
        <v>237</v>
      </c>
      <c r="D24" s="16">
        <v>2500000</v>
      </c>
      <c r="E24" s="17">
        <v>2567.29</v>
      </c>
      <c r="F24" s="18">
        <v>7.7999999999999996E-3</v>
      </c>
      <c r="G24" s="18">
        <v>7.46E-2</v>
      </c>
    </row>
    <row r="25" spans="1:7" x14ac:dyDescent="0.25">
      <c r="A25" s="14" t="s">
        <v>936</v>
      </c>
      <c r="B25" s="15" t="s">
        <v>937</v>
      </c>
      <c r="C25" s="15" t="s">
        <v>237</v>
      </c>
      <c r="D25" s="16">
        <v>2500000</v>
      </c>
      <c r="E25" s="17">
        <v>2494.2800000000002</v>
      </c>
      <c r="F25" s="18">
        <v>7.6E-3</v>
      </c>
      <c r="G25" s="18">
        <v>7.6100000000000001E-2</v>
      </c>
    </row>
    <row r="26" spans="1:7" x14ac:dyDescent="0.25">
      <c r="A26" s="14" t="s">
        <v>938</v>
      </c>
      <c r="B26" s="15" t="s">
        <v>939</v>
      </c>
      <c r="C26" s="15" t="s">
        <v>248</v>
      </c>
      <c r="D26" s="16">
        <v>2060000</v>
      </c>
      <c r="E26" s="17">
        <v>2145.6999999999998</v>
      </c>
      <c r="F26" s="18">
        <v>6.4999999999999997E-3</v>
      </c>
      <c r="G26" s="18">
        <v>7.3999999999999996E-2</v>
      </c>
    </row>
    <row r="27" spans="1:7" x14ac:dyDescent="0.25">
      <c r="A27" s="14" t="s">
        <v>940</v>
      </c>
      <c r="B27" s="15" t="s">
        <v>941</v>
      </c>
      <c r="C27" s="15" t="s">
        <v>248</v>
      </c>
      <c r="D27" s="16">
        <v>2000000</v>
      </c>
      <c r="E27" s="17">
        <v>2000.94</v>
      </c>
      <c r="F27" s="18">
        <v>6.1000000000000004E-3</v>
      </c>
      <c r="G27" s="18">
        <v>7.4550000000000005E-2</v>
      </c>
    </row>
    <row r="28" spans="1:7" x14ac:dyDescent="0.25">
      <c r="A28" s="14" t="s">
        <v>942</v>
      </c>
      <c r="B28" s="15" t="s">
        <v>943</v>
      </c>
      <c r="C28" s="15" t="s">
        <v>237</v>
      </c>
      <c r="D28" s="16">
        <v>500000</v>
      </c>
      <c r="E28" s="17">
        <v>516.49</v>
      </c>
      <c r="F28" s="18">
        <v>1.6000000000000001E-3</v>
      </c>
      <c r="G28" s="18">
        <v>7.46E-2</v>
      </c>
    </row>
    <row r="29" spans="1:7" x14ac:dyDescent="0.25">
      <c r="A29" s="14" t="s">
        <v>944</v>
      </c>
      <c r="B29" s="15" t="s">
        <v>945</v>
      </c>
      <c r="C29" s="15" t="s">
        <v>237</v>
      </c>
      <c r="D29" s="16">
        <v>500000</v>
      </c>
      <c r="E29" s="17">
        <v>484.68</v>
      </c>
      <c r="F29" s="18">
        <v>1.5E-3</v>
      </c>
      <c r="G29" s="18">
        <v>7.4200000000000002E-2</v>
      </c>
    </row>
    <row r="30" spans="1:7" x14ac:dyDescent="0.25">
      <c r="A30" s="19" t="s">
        <v>125</v>
      </c>
      <c r="B30" s="25"/>
      <c r="C30" s="25"/>
      <c r="D30" s="26"/>
      <c r="E30" s="29">
        <v>154940.28</v>
      </c>
      <c r="F30" s="30">
        <v>0.47260000000000002</v>
      </c>
      <c r="G30" s="28"/>
    </row>
    <row r="31" spans="1:7" x14ac:dyDescent="0.25">
      <c r="A31" s="19" t="s">
        <v>126</v>
      </c>
      <c r="B31" s="15"/>
      <c r="C31" s="15"/>
      <c r="D31" s="16"/>
      <c r="E31" s="17"/>
      <c r="F31" s="18"/>
      <c r="G31" s="18"/>
    </row>
    <row r="32" spans="1:7" x14ac:dyDescent="0.25">
      <c r="A32" s="14" t="s">
        <v>946</v>
      </c>
      <c r="B32" s="15" t="s">
        <v>947</v>
      </c>
      <c r="C32" s="15" t="s">
        <v>129</v>
      </c>
      <c r="D32" s="16">
        <v>23000000</v>
      </c>
      <c r="E32" s="17">
        <v>22749.62</v>
      </c>
      <c r="F32" s="18">
        <v>6.9400000000000003E-2</v>
      </c>
      <c r="G32" s="18">
        <v>7.1535522500000004E-2</v>
      </c>
    </row>
    <row r="33" spans="1:7" x14ac:dyDescent="0.25">
      <c r="A33" s="14" t="s">
        <v>948</v>
      </c>
      <c r="B33" s="15" t="s">
        <v>949</v>
      </c>
      <c r="C33" s="15" t="s">
        <v>129</v>
      </c>
      <c r="D33" s="16">
        <v>10500000</v>
      </c>
      <c r="E33" s="17">
        <v>10664.22</v>
      </c>
      <c r="F33" s="18">
        <v>3.2500000000000001E-2</v>
      </c>
      <c r="G33" s="18">
        <v>7.2287173169000005E-2</v>
      </c>
    </row>
    <row r="34" spans="1:7" x14ac:dyDescent="0.25">
      <c r="A34" s="14" t="s">
        <v>950</v>
      </c>
      <c r="B34" s="15" t="s">
        <v>951</v>
      </c>
      <c r="C34" s="15" t="s">
        <v>129</v>
      </c>
      <c r="D34" s="16">
        <v>10000000</v>
      </c>
      <c r="E34" s="17">
        <v>10024.99</v>
      </c>
      <c r="F34" s="18">
        <v>3.0599999999999999E-2</v>
      </c>
      <c r="G34" s="18">
        <v>7.2131851844000006E-2</v>
      </c>
    </row>
    <row r="35" spans="1:7" x14ac:dyDescent="0.25">
      <c r="A35" s="14" t="s">
        <v>952</v>
      </c>
      <c r="B35" s="15" t="s">
        <v>953</v>
      </c>
      <c r="C35" s="15" t="s">
        <v>129</v>
      </c>
      <c r="D35" s="16">
        <v>9500000</v>
      </c>
      <c r="E35" s="17">
        <v>9661.2800000000007</v>
      </c>
      <c r="F35" s="18">
        <v>2.9499999999999998E-2</v>
      </c>
      <c r="G35" s="18">
        <v>7.1991036899999999E-2</v>
      </c>
    </row>
    <row r="36" spans="1:7" x14ac:dyDescent="0.25">
      <c r="A36" s="14" t="s">
        <v>954</v>
      </c>
      <c r="B36" s="15" t="s">
        <v>955</v>
      </c>
      <c r="C36" s="15" t="s">
        <v>129</v>
      </c>
      <c r="D36" s="16">
        <v>9000000</v>
      </c>
      <c r="E36" s="17">
        <v>9166.3700000000008</v>
      </c>
      <c r="F36" s="18">
        <v>2.8000000000000001E-2</v>
      </c>
      <c r="G36" s="18">
        <v>7.1949622500000004E-2</v>
      </c>
    </row>
    <row r="37" spans="1:7" x14ac:dyDescent="0.25">
      <c r="A37" s="14" t="s">
        <v>956</v>
      </c>
      <c r="B37" s="15" t="s">
        <v>957</v>
      </c>
      <c r="C37" s="15" t="s">
        <v>129</v>
      </c>
      <c r="D37" s="16">
        <v>7500000</v>
      </c>
      <c r="E37" s="17">
        <v>7719.38</v>
      </c>
      <c r="F37" s="18">
        <v>2.3599999999999999E-2</v>
      </c>
      <c r="G37" s="18">
        <v>7.2134958159999998E-2</v>
      </c>
    </row>
    <row r="38" spans="1:7" x14ac:dyDescent="0.25">
      <c r="A38" s="14" t="s">
        <v>958</v>
      </c>
      <c r="B38" s="15" t="s">
        <v>959</v>
      </c>
      <c r="C38" s="15" t="s">
        <v>129</v>
      </c>
      <c r="D38" s="16">
        <v>7500000</v>
      </c>
      <c r="E38" s="17">
        <v>7617.82</v>
      </c>
      <c r="F38" s="18">
        <v>2.3199999999999998E-2</v>
      </c>
      <c r="G38" s="18">
        <v>7.1949622500000004E-2</v>
      </c>
    </row>
    <row r="39" spans="1:7" x14ac:dyDescent="0.25">
      <c r="A39" s="14" t="s">
        <v>960</v>
      </c>
      <c r="B39" s="15" t="s">
        <v>961</v>
      </c>
      <c r="C39" s="15" t="s">
        <v>129</v>
      </c>
      <c r="D39" s="16">
        <v>6500000</v>
      </c>
      <c r="E39" s="17">
        <v>6627.4</v>
      </c>
      <c r="F39" s="18">
        <v>2.0199999999999999E-2</v>
      </c>
      <c r="G39" s="18">
        <v>7.2078009743999999E-2</v>
      </c>
    </row>
    <row r="40" spans="1:7" x14ac:dyDescent="0.25">
      <c r="A40" s="14" t="s">
        <v>962</v>
      </c>
      <c r="B40" s="15" t="s">
        <v>963</v>
      </c>
      <c r="C40" s="15" t="s">
        <v>129</v>
      </c>
      <c r="D40" s="16">
        <v>6000000</v>
      </c>
      <c r="E40" s="17">
        <v>6096.68</v>
      </c>
      <c r="F40" s="18">
        <v>1.8599999999999998E-2</v>
      </c>
      <c r="G40" s="18">
        <v>7.2078009743999999E-2</v>
      </c>
    </row>
    <row r="41" spans="1:7" x14ac:dyDescent="0.25">
      <c r="A41" s="14" t="s">
        <v>848</v>
      </c>
      <c r="B41" s="15" t="s">
        <v>849</v>
      </c>
      <c r="C41" s="15" t="s">
        <v>129</v>
      </c>
      <c r="D41" s="16">
        <v>6000000</v>
      </c>
      <c r="E41" s="17">
        <v>6073.85</v>
      </c>
      <c r="F41" s="18">
        <v>1.8499999999999999E-2</v>
      </c>
      <c r="G41" s="18">
        <v>7.1742562499999996E-2</v>
      </c>
    </row>
    <row r="42" spans="1:7" x14ac:dyDescent="0.25">
      <c r="A42" s="14" t="s">
        <v>964</v>
      </c>
      <c r="B42" s="15" t="s">
        <v>965</v>
      </c>
      <c r="C42" s="15" t="s">
        <v>129</v>
      </c>
      <c r="D42" s="16">
        <v>5500000</v>
      </c>
      <c r="E42" s="17">
        <v>5570.8</v>
      </c>
      <c r="F42" s="18">
        <v>1.7000000000000001E-2</v>
      </c>
      <c r="G42" s="18">
        <v>7.1694941528999995E-2</v>
      </c>
    </row>
    <row r="43" spans="1:7" x14ac:dyDescent="0.25">
      <c r="A43" s="14" t="s">
        <v>966</v>
      </c>
      <c r="B43" s="15" t="s">
        <v>967</v>
      </c>
      <c r="C43" s="15" t="s">
        <v>129</v>
      </c>
      <c r="D43" s="16">
        <v>5500000</v>
      </c>
      <c r="E43" s="17">
        <v>5563.32</v>
      </c>
      <c r="F43" s="18">
        <v>1.7000000000000001E-2</v>
      </c>
      <c r="G43" s="18">
        <v>7.2099753505999994E-2</v>
      </c>
    </row>
    <row r="44" spans="1:7" x14ac:dyDescent="0.25">
      <c r="A44" s="14" t="s">
        <v>968</v>
      </c>
      <c r="B44" s="15" t="s">
        <v>969</v>
      </c>
      <c r="C44" s="15" t="s">
        <v>129</v>
      </c>
      <c r="D44" s="16">
        <v>5000000</v>
      </c>
      <c r="E44" s="17">
        <v>5080.2700000000004</v>
      </c>
      <c r="F44" s="18">
        <v>1.55E-2</v>
      </c>
      <c r="G44" s="18">
        <v>7.1694941528999995E-2</v>
      </c>
    </row>
    <row r="45" spans="1:7" x14ac:dyDescent="0.25">
      <c r="A45" s="14" t="s">
        <v>970</v>
      </c>
      <c r="B45" s="15" t="s">
        <v>971</v>
      </c>
      <c r="C45" s="15" t="s">
        <v>129</v>
      </c>
      <c r="D45" s="16">
        <v>5000000</v>
      </c>
      <c r="E45" s="17">
        <v>5066.16</v>
      </c>
      <c r="F45" s="18">
        <v>1.55E-2</v>
      </c>
      <c r="G45" s="18">
        <v>7.2050053801999997E-2</v>
      </c>
    </row>
    <row r="46" spans="1:7" x14ac:dyDescent="0.25">
      <c r="A46" s="14" t="s">
        <v>972</v>
      </c>
      <c r="B46" s="15" t="s">
        <v>973</v>
      </c>
      <c r="C46" s="15" t="s">
        <v>129</v>
      </c>
      <c r="D46" s="16">
        <v>5000000</v>
      </c>
      <c r="E46" s="17">
        <v>5060.03</v>
      </c>
      <c r="F46" s="18">
        <v>1.54E-2</v>
      </c>
      <c r="G46" s="18">
        <v>7.2084222224999994E-2</v>
      </c>
    </row>
    <row r="47" spans="1:7" x14ac:dyDescent="0.25">
      <c r="A47" s="14" t="s">
        <v>974</v>
      </c>
      <c r="B47" s="15" t="s">
        <v>975</v>
      </c>
      <c r="C47" s="15" t="s">
        <v>129</v>
      </c>
      <c r="D47" s="16">
        <v>5000000</v>
      </c>
      <c r="E47" s="17">
        <v>5058.12</v>
      </c>
      <c r="F47" s="18">
        <v>1.54E-2</v>
      </c>
      <c r="G47" s="18">
        <v>7.2050053801999997E-2</v>
      </c>
    </row>
    <row r="48" spans="1:7" x14ac:dyDescent="0.25">
      <c r="A48" s="14" t="s">
        <v>976</v>
      </c>
      <c r="B48" s="15" t="s">
        <v>977</v>
      </c>
      <c r="C48" s="15" t="s">
        <v>129</v>
      </c>
      <c r="D48" s="16">
        <v>4500000</v>
      </c>
      <c r="E48" s="17">
        <v>4549.93</v>
      </c>
      <c r="F48" s="18">
        <v>1.3899999999999999E-2</v>
      </c>
      <c r="G48" s="18">
        <v>7.2287173169000005E-2</v>
      </c>
    </row>
    <row r="49" spans="1:7" x14ac:dyDescent="0.25">
      <c r="A49" s="14" t="s">
        <v>978</v>
      </c>
      <c r="B49" s="15" t="s">
        <v>979</v>
      </c>
      <c r="C49" s="15" t="s">
        <v>129</v>
      </c>
      <c r="D49" s="16">
        <v>4500000</v>
      </c>
      <c r="E49" s="17">
        <v>4463.7299999999996</v>
      </c>
      <c r="F49" s="18">
        <v>1.3599999999999999E-2</v>
      </c>
      <c r="G49" s="18">
        <v>7.1783972900000007E-2</v>
      </c>
    </row>
    <row r="50" spans="1:7" x14ac:dyDescent="0.25">
      <c r="A50" s="14" t="s">
        <v>980</v>
      </c>
      <c r="B50" s="15" t="s">
        <v>981</v>
      </c>
      <c r="C50" s="15" t="s">
        <v>129</v>
      </c>
      <c r="D50" s="16">
        <v>4000000</v>
      </c>
      <c r="E50" s="17">
        <v>4048.05</v>
      </c>
      <c r="F50" s="18">
        <v>1.24E-2</v>
      </c>
      <c r="G50" s="18">
        <v>7.2183624368999999E-2</v>
      </c>
    </row>
    <row r="51" spans="1:7" x14ac:dyDescent="0.25">
      <c r="A51" s="14" t="s">
        <v>982</v>
      </c>
      <c r="B51" s="15" t="s">
        <v>983</v>
      </c>
      <c r="C51" s="15" t="s">
        <v>129</v>
      </c>
      <c r="D51" s="16">
        <v>2500000</v>
      </c>
      <c r="E51" s="17">
        <v>2547.09</v>
      </c>
      <c r="F51" s="18">
        <v>7.7999999999999996E-3</v>
      </c>
      <c r="G51" s="18">
        <v>7.1694941528999995E-2</v>
      </c>
    </row>
    <row r="52" spans="1:7" x14ac:dyDescent="0.25">
      <c r="A52" s="14" t="s">
        <v>984</v>
      </c>
      <c r="B52" s="15" t="s">
        <v>985</v>
      </c>
      <c r="C52" s="15" t="s">
        <v>129</v>
      </c>
      <c r="D52" s="16">
        <v>2500000</v>
      </c>
      <c r="E52" s="17">
        <v>2530.6799999999998</v>
      </c>
      <c r="F52" s="18">
        <v>7.7000000000000002E-3</v>
      </c>
      <c r="G52" s="18">
        <v>7.1949622500000004E-2</v>
      </c>
    </row>
    <row r="53" spans="1:7" x14ac:dyDescent="0.25">
      <c r="A53" s="14" t="s">
        <v>986</v>
      </c>
      <c r="B53" s="15" t="s">
        <v>987</v>
      </c>
      <c r="C53" s="15" t="s">
        <v>129</v>
      </c>
      <c r="D53" s="16">
        <v>2500000</v>
      </c>
      <c r="E53" s="17">
        <v>2504.4</v>
      </c>
      <c r="F53" s="18">
        <v>7.6E-3</v>
      </c>
      <c r="G53" s="18">
        <v>7.2131851844000006E-2</v>
      </c>
    </row>
    <row r="54" spans="1:7" x14ac:dyDescent="0.25">
      <c r="A54" s="14" t="s">
        <v>988</v>
      </c>
      <c r="B54" s="15" t="s">
        <v>989</v>
      </c>
      <c r="C54" s="15" t="s">
        <v>129</v>
      </c>
      <c r="D54" s="16">
        <v>2500000</v>
      </c>
      <c r="E54" s="17">
        <v>2504.3200000000002</v>
      </c>
      <c r="F54" s="18">
        <v>7.6E-3</v>
      </c>
      <c r="G54" s="18">
        <v>7.1939269025000002E-2</v>
      </c>
    </row>
    <row r="55" spans="1:7" x14ac:dyDescent="0.25">
      <c r="A55" s="14" t="s">
        <v>990</v>
      </c>
      <c r="B55" s="15" t="s">
        <v>991</v>
      </c>
      <c r="C55" s="15" t="s">
        <v>129</v>
      </c>
      <c r="D55" s="16">
        <v>2000000</v>
      </c>
      <c r="E55" s="17">
        <v>2027.16</v>
      </c>
      <c r="F55" s="18">
        <v>6.1999999999999998E-3</v>
      </c>
      <c r="G55" s="18">
        <v>7.1694941528999995E-2</v>
      </c>
    </row>
    <row r="56" spans="1:7" x14ac:dyDescent="0.25">
      <c r="A56" s="14" t="s">
        <v>992</v>
      </c>
      <c r="B56" s="15" t="s">
        <v>993</v>
      </c>
      <c r="C56" s="15" t="s">
        <v>129</v>
      </c>
      <c r="D56" s="16">
        <v>2000000</v>
      </c>
      <c r="E56" s="17">
        <v>2019.46</v>
      </c>
      <c r="F56" s="18">
        <v>6.1999999999999998E-3</v>
      </c>
      <c r="G56" s="18">
        <v>7.2164986116000002E-2</v>
      </c>
    </row>
    <row r="57" spans="1:7" x14ac:dyDescent="0.25">
      <c r="A57" s="14" t="s">
        <v>994</v>
      </c>
      <c r="B57" s="15" t="s">
        <v>995</v>
      </c>
      <c r="C57" s="15" t="s">
        <v>129</v>
      </c>
      <c r="D57" s="16">
        <v>2000000</v>
      </c>
      <c r="E57" s="17">
        <v>2005.9</v>
      </c>
      <c r="F57" s="18">
        <v>6.1000000000000004E-3</v>
      </c>
      <c r="G57" s="18">
        <v>7.2027275156000006E-2</v>
      </c>
    </row>
    <row r="58" spans="1:7" x14ac:dyDescent="0.25">
      <c r="A58" s="14" t="s">
        <v>700</v>
      </c>
      <c r="B58" s="15" t="s">
        <v>701</v>
      </c>
      <c r="C58" s="15" t="s">
        <v>129</v>
      </c>
      <c r="D58" s="16">
        <v>2000000</v>
      </c>
      <c r="E58" s="17">
        <v>2005.17</v>
      </c>
      <c r="F58" s="18">
        <v>6.1000000000000004E-3</v>
      </c>
      <c r="G58" s="18">
        <v>7.1643180804000006E-2</v>
      </c>
    </row>
    <row r="59" spans="1:7" x14ac:dyDescent="0.25">
      <c r="A59" s="14" t="s">
        <v>996</v>
      </c>
      <c r="B59" s="15" t="s">
        <v>997</v>
      </c>
      <c r="C59" s="15" t="s">
        <v>129</v>
      </c>
      <c r="D59" s="16">
        <v>1500000</v>
      </c>
      <c r="E59" s="17">
        <v>1501.96</v>
      </c>
      <c r="F59" s="18">
        <v>4.5999999999999999E-3</v>
      </c>
      <c r="G59" s="18">
        <v>7.2032452100000005E-2</v>
      </c>
    </row>
    <row r="60" spans="1:7" x14ac:dyDescent="0.25">
      <c r="A60" s="14" t="s">
        <v>856</v>
      </c>
      <c r="B60" s="15" t="s">
        <v>857</v>
      </c>
      <c r="C60" s="15" t="s">
        <v>129</v>
      </c>
      <c r="D60" s="16">
        <v>1000000</v>
      </c>
      <c r="E60" s="17">
        <v>1013.16</v>
      </c>
      <c r="F60" s="18">
        <v>3.0999999999999999E-3</v>
      </c>
      <c r="G60" s="18">
        <v>7.2079045155999999E-2</v>
      </c>
    </row>
    <row r="61" spans="1:7" x14ac:dyDescent="0.25">
      <c r="A61" s="19" t="s">
        <v>125</v>
      </c>
      <c r="B61" s="25"/>
      <c r="C61" s="25"/>
      <c r="D61" s="26"/>
      <c r="E61" s="29">
        <v>161521.32</v>
      </c>
      <c r="F61" s="30">
        <v>0.49280000000000002</v>
      </c>
      <c r="G61" s="28"/>
    </row>
    <row r="62" spans="1:7" x14ac:dyDescent="0.25">
      <c r="A62" s="14"/>
      <c r="B62" s="15"/>
      <c r="C62" s="15"/>
      <c r="D62" s="16"/>
      <c r="E62" s="17"/>
      <c r="F62" s="18"/>
      <c r="G62" s="18"/>
    </row>
    <row r="63" spans="1:7" x14ac:dyDescent="0.25">
      <c r="A63" s="14"/>
      <c r="B63" s="15"/>
      <c r="C63" s="15"/>
      <c r="D63" s="16"/>
      <c r="E63" s="17"/>
      <c r="F63" s="18"/>
      <c r="G63" s="18"/>
    </row>
    <row r="64" spans="1:7" x14ac:dyDescent="0.25">
      <c r="A64" s="19" t="s">
        <v>130</v>
      </c>
      <c r="B64" s="15"/>
      <c r="C64" s="15"/>
      <c r="D64" s="16"/>
      <c r="E64" s="17"/>
      <c r="F64" s="18"/>
      <c r="G64" s="18"/>
    </row>
    <row r="65" spans="1:7" x14ac:dyDescent="0.25">
      <c r="A65" s="19" t="s">
        <v>125</v>
      </c>
      <c r="B65" s="15"/>
      <c r="C65" s="15"/>
      <c r="D65" s="16"/>
      <c r="E65" s="49" t="s">
        <v>122</v>
      </c>
      <c r="F65" s="50" t="s">
        <v>122</v>
      </c>
      <c r="G65" s="18"/>
    </row>
    <row r="66" spans="1:7" x14ac:dyDescent="0.25">
      <c r="A66" s="14"/>
      <c r="B66" s="15"/>
      <c r="C66" s="15"/>
      <c r="D66" s="16"/>
      <c r="E66" s="17"/>
      <c r="F66" s="18"/>
      <c r="G66" s="18"/>
    </row>
    <row r="67" spans="1:7" x14ac:dyDescent="0.25">
      <c r="A67" s="19" t="s">
        <v>131</v>
      </c>
      <c r="B67" s="15"/>
      <c r="C67" s="15"/>
      <c r="D67" s="16"/>
      <c r="E67" s="17"/>
      <c r="F67" s="18"/>
      <c r="G67" s="18"/>
    </row>
    <row r="68" spans="1:7" x14ac:dyDescent="0.25">
      <c r="A68" s="19" t="s">
        <v>125</v>
      </c>
      <c r="B68" s="15"/>
      <c r="C68" s="15"/>
      <c r="D68" s="16"/>
      <c r="E68" s="49" t="s">
        <v>122</v>
      </c>
      <c r="F68" s="50" t="s">
        <v>122</v>
      </c>
      <c r="G68" s="18"/>
    </row>
    <row r="69" spans="1:7" x14ac:dyDescent="0.25">
      <c r="A69" s="14"/>
      <c r="B69" s="15"/>
      <c r="C69" s="15"/>
      <c r="D69" s="16"/>
      <c r="E69" s="17"/>
      <c r="F69" s="18"/>
      <c r="G69" s="18"/>
    </row>
    <row r="70" spans="1:7" x14ac:dyDescent="0.25">
      <c r="A70" s="31" t="s">
        <v>132</v>
      </c>
      <c r="B70" s="32"/>
      <c r="C70" s="32"/>
      <c r="D70" s="33"/>
      <c r="E70" s="29">
        <v>316461.59999999998</v>
      </c>
      <c r="F70" s="30">
        <v>0.96540000000000004</v>
      </c>
      <c r="G70" s="28"/>
    </row>
    <row r="71" spans="1:7" x14ac:dyDescent="0.25">
      <c r="A71" s="14"/>
      <c r="B71" s="15"/>
      <c r="C71" s="15"/>
      <c r="D71" s="16"/>
      <c r="E71" s="17"/>
      <c r="F71" s="18"/>
      <c r="G71" s="18"/>
    </row>
    <row r="72" spans="1:7" x14ac:dyDescent="0.25">
      <c r="A72" s="14"/>
      <c r="B72" s="15"/>
      <c r="C72" s="15"/>
      <c r="D72" s="16"/>
      <c r="E72" s="17"/>
      <c r="F72" s="18"/>
      <c r="G72" s="18"/>
    </row>
    <row r="73" spans="1:7" x14ac:dyDescent="0.25">
      <c r="A73" s="19" t="s">
        <v>182</v>
      </c>
      <c r="B73" s="15"/>
      <c r="C73" s="15"/>
      <c r="D73" s="16"/>
      <c r="E73" s="17"/>
      <c r="F73" s="18"/>
      <c r="G73" s="18"/>
    </row>
    <row r="74" spans="1:7" x14ac:dyDescent="0.25">
      <c r="A74" s="14" t="s">
        <v>183</v>
      </c>
      <c r="B74" s="15"/>
      <c r="C74" s="15"/>
      <c r="D74" s="16"/>
      <c r="E74" s="17">
        <v>2176.62</v>
      </c>
      <c r="F74" s="18">
        <v>6.6E-3</v>
      </c>
      <c r="G74" s="18">
        <v>6.4020999999999995E-2</v>
      </c>
    </row>
    <row r="75" spans="1:7" x14ac:dyDescent="0.25">
      <c r="A75" s="19" t="s">
        <v>125</v>
      </c>
      <c r="B75" s="25"/>
      <c r="C75" s="25"/>
      <c r="D75" s="26"/>
      <c r="E75" s="29">
        <v>2176.62</v>
      </c>
      <c r="F75" s="30">
        <v>6.6E-3</v>
      </c>
      <c r="G75" s="28"/>
    </row>
    <row r="76" spans="1:7" x14ac:dyDescent="0.25">
      <c r="A76" s="14"/>
      <c r="B76" s="15"/>
      <c r="C76" s="15"/>
      <c r="D76" s="16"/>
      <c r="E76" s="17"/>
      <c r="F76" s="18"/>
      <c r="G76" s="18"/>
    </row>
    <row r="77" spans="1:7" x14ac:dyDescent="0.25">
      <c r="A77" s="31" t="s">
        <v>132</v>
      </c>
      <c r="B77" s="32"/>
      <c r="C77" s="32"/>
      <c r="D77" s="33"/>
      <c r="E77" s="29">
        <v>2176.62</v>
      </c>
      <c r="F77" s="30">
        <v>6.6E-3</v>
      </c>
      <c r="G77" s="28"/>
    </row>
    <row r="78" spans="1:7" x14ac:dyDescent="0.25">
      <c r="A78" s="14" t="s">
        <v>184</v>
      </c>
      <c r="B78" s="15"/>
      <c r="C78" s="15"/>
      <c r="D78" s="16"/>
      <c r="E78" s="17">
        <v>9168.0413831000005</v>
      </c>
      <c r="F78" s="18">
        <v>2.7973000000000001E-2</v>
      </c>
      <c r="G78" s="18"/>
    </row>
    <row r="79" spans="1:7" x14ac:dyDescent="0.25">
      <c r="A79" s="14" t="s">
        <v>185</v>
      </c>
      <c r="B79" s="15"/>
      <c r="C79" s="15"/>
      <c r="D79" s="16"/>
      <c r="E79" s="45">
        <v>-63.071383099999998</v>
      </c>
      <c r="F79" s="18">
        <v>2.6999999999999999E-5</v>
      </c>
      <c r="G79" s="18">
        <v>6.4020999999999995E-2</v>
      </c>
    </row>
    <row r="80" spans="1:7" x14ac:dyDescent="0.25">
      <c r="A80" s="34" t="s">
        <v>186</v>
      </c>
      <c r="B80" s="35"/>
      <c r="C80" s="35"/>
      <c r="D80" s="36"/>
      <c r="E80" s="37">
        <v>327743.19</v>
      </c>
      <c r="F80" s="38">
        <v>1</v>
      </c>
      <c r="G80" s="38"/>
    </row>
    <row r="82" spans="1:5" x14ac:dyDescent="0.25">
      <c r="A82" s="1" t="s">
        <v>188</v>
      </c>
    </row>
    <row r="85" spans="1:5" x14ac:dyDescent="0.25">
      <c r="A85" s="1" t="s">
        <v>189</v>
      </c>
    </row>
    <row r="86" spans="1:5" x14ac:dyDescent="0.25">
      <c r="A86" s="40" t="s">
        <v>190</v>
      </c>
      <c r="B86" s="41" t="s">
        <v>122</v>
      </c>
    </row>
    <row r="87" spans="1:5" x14ac:dyDescent="0.25">
      <c r="A87" t="s">
        <v>191</v>
      </c>
    </row>
    <row r="88" spans="1:5" x14ac:dyDescent="0.25">
      <c r="A88" t="s">
        <v>192</v>
      </c>
      <c r="B88" t="s">
        <v>193</v>
      </c>
      <c r="C88" t="s">
        <v>193</v>
      </c>
    </row>
    <row r="89" spans="1:5" x14ac:dyDescent="0.25">
      <c r="B89" s="42">
        <v>45473</v>
      </c>
      <c r="C89" s="42">
        <v>45504</v>
      </c>
    </row>
    <row r="90" spans="1:5" x14ac:dyDescent="0.25">
      <c r="A90" t="s">
        <v>197</v>
      </c>
      <c r="B90">
        <v>11.4757</v>
      </c>
      <c r="C90">
        <v>11.578099999999999</v>
      </c>
      <c r="E90" s="39"/>
    </row>
    <row r="91" spans="1:5" x14ac:dyDescent="0.25">
      <c r="A91" t="s">
        <v>198</v>
      </c>
      <c r="B91">
        <v>11.474299999999999</v>
      </c>
      <c r="C91">
        <v>11.576700000000001</v>
      </c>
      <c r="E91" s="39"/>
    </row>
    <row r="92" spans="1:5" x14ac:dyDescent="0.25">
      <c r="A92" t="s">
        <v>676</v>
      </c>
      <c r="B92">
        <v>11.4171</v>
      </c>
      <c r="C92">
        <v>11.517099999999999</v>
      </c>
      <c r="E92" s="39"/>
    </row>
    <row r="93" spans="1:5" x14ac:dyDescent="0.25">
      <c r="A93" t="s">
        <v>677</v>
      </c>
      <c r="B93">
        <v>11.4177</v>
      </c>
      <c r="C93">
        <v>11.5177</v>
      </c>
      <c r="E93" s="39"/>
    </row>
    <row r="94" spans="1:5" x14ac:dyDescent="0.25">
      <c r="E94" s="39"/>
    </row>
    <row r="95" spans="1:5" x14ac:dyDescent="0.25">
      <c r="A95" t="s">
        <v>208</v>
      </c>
      <c r="B95" s="41" t="s">
        <v>122</v>
      </c>
    </row>
    <row r="96" spans="1:5" x14ac:dyDescent="0.25">
      <c r="A96" t="s">
        <v>209</v>
      </c>
      <c r="B96" s="41" t="s">
        <v>122</v>
      </c>
    </row>
    <row r="97" spans="1:2" ht="30" customHeight="1" x14ac:dyDescent="0.25">
      <c r="A97" s="40" t="s">
        <v>210</v>
      </c>
      <c r="B97" s="41" t="s">
        <v>122</v>
      </c>
    </row>
    <row r="98" spans="1:2" ht="30" customHeight="1" x14ac:dyDescent="0.25">
      <c r="A98" s="40" t="s">
        <v>211</v>
      </c>
      <c r="B98" s="41" t="s">
        <v>122</v>
      </c>
    </row>
    <row r="99" spans="1:2" x14ac:dyDescent="0.25">
      <c r="A99" t="s">
        <v>212</v>
      </c>
      <c r="B99" s="44">
        <f>+B113</f>
        <v>2.516344245000333</v>
      </c>
    </row>
    <row r="100" spans="1:2" ht="45" customHeight="1" x14ac:dyDescent="0.25">
      <c r="A100" s="40" t="s">
        <v>213</v>
      </c>
      <c r="B100" s="41" t="s">
        <v>122</v>
      </c>
    </row>
    <row r="101" spans="1:2" ht="45" customHeight="1" x14ac:dyDescent="0.25">
      <c r="A101" s="40" t="s">
        <v>214</v>
      </c>
      <c r="B101" s="41" t="s">
        <v>122</v>
      </c>
    </row>
    <row r="102" spans="1:2" ht="30" customHeight="1" x14ac:dyDescent="0.25">
      <c r="A102" s="40" t="s">
        <v>215</v>
      </c>
      <c r="B102" s="41" t="s">
        <v>122</v>
      </c>
    </row>
    <row r="103" spans="1:2" x14ac:dyDescent="0.25">
      <c r="A103" t="s">
        <v>216</v>
      </c>
      <c r="B103" s="41" t="s">
        <v>122</v>
      </c>
    </row>
    <row r="104" spans="1:2" x14ac:dyDescent="0.25">
      <c r="A104" t="s">
        <v>217</v>
      </c>
      <c r="B104" s="41" t="s">
        <v>122</v>
      </c>
    </row>
    <row r="106" spans="1:2" x14ac:dyDescent="0.25">
      <c r="A106" t="s">
        <v>218</v>
      </c>
    </row>
    <row r="107" spans="1:2" ht="60" customHeight="1" x14ac:dyDescent="0.25">
      <c r="A107" s="52" t="s">
        <v>219</v>
      </c>
      <c r="B107" s="53" t="s">
        <v>998</v>
      </c>
    </row>
    <row r="108" spans="1:2" ht="45" customHeight="1" x14ac:dyDescent="0.25">
      <c r="A108" s="52" t="s">
        <v>221</v>
      </c>
      <c r="B108" s="53" t="s">
        <v>999</v>
      </c>
    </row>
    <row r="109" spans="1:2" x14ac:dyDescent="0.25">
      <c r="A109" s="52"/>
      <c r="B109" s="52"/>
    </row>
    <row r="110" spans="1:2" x14ac:dyDescent="0.25">
      <c r="A110" s="52" t="s">
        <v>223</v>
      </c>
      <c r="B110" s="3">
        <v>7.3355148382125872</v>
      </c>
    </row>
    <row r="111" spans="1:2" x14ac:dyDescent="0.25">
      <c r="A111" s="52"/>
      <c r="B111" s="52"/>
    </row>
    <row r="112" spans="1:2" x14ac:dyDescent="0.25">
      <c r="A112" s="52" t="s">
        <v>224</v>
      </c>
      <c r="B112" s="54">
        <v>2.2909000000000002</v>
      </c>
    </row>
    <row r="113" spans="1:4" x14ac:dyDescent="0.25">
      <c r="A113" s="52" t="s">
        <v>225</v>
      </c>
      <c r="B113" s="54">
        <v>2.516344245000333</v>
      </c>
    </row>
    <row r="114" spans="1:4" x14ac:dyDescent="0.25">
      <c r="A114" s="52"/>
      <c r="B114" s="52"/>
    </row>
    <row r="115" spans="1:4" x14ac:dyDescent="0.25">
      <c r="A115" s="52" t="s">
        <v>226</v>
      </c>
      <c r="B115" s="55">
        <v>45504</v>
      </c>
    </row>
    <row r="117" spans="1:4" ht="69.95" customHeight="1" x14ac:dyDescent="0.25">
      <c r="A117" s="74" t="s">
        <v>227</v>
      </c>
      <c r="B117" s="74" t="s">
        <v>228</v>
      </c>
      <c r="C117" s="74" t="s">
        <v>5</v>
      </c>
      <c r="D117" s="74" t="s">
        <v>6</v>
      </c>
    </row>
    <row r="118" spans="1:4" ht="69.95" customHeight="1" x14ac:dyDescent="0.25">
      <c r="A118" s="74" t="s">
        <v>1000</v>
      </c>
      <c r="B118" s="74"/>
      <c r="C118" s="74" t="s">
        <v>43</v>
      </c>
      <c r="D11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0"/>
  <sheetViews>
    <sheetView showGridLines="0" workbookViewId="0">
      <pane ySplit="4" topLeftCell="A119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1001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1002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1003</v>
      </c>
      <c r="B11" s="15" t="s">
        <v>1004</v>
      </c>
      <c r="C11" s="15" t="s">
        <v>237</v>
      </c>
      <c r="D11" s="16">
        <v>110000000</v>
      </c>
      <c r="E11" s="17">
        <v>109541.85</v>
      </c>
      <c r="F11" s="18">
        <v>0.1095</v>
      </c>
      <c r="G11" s="18">
        <v>7.6550000000000007E-2</v>
      </c>
    </row>
    <row r="12" spans="1:8" x14ac:dyDescent="0.25">
      <c r="A12" s="14" t="s">
        <v>1005</v>
      </c>
      <c r="B12" s="15" t="s">
        <v>1006</v>
      </c>
      <c r="C12" s="15" t="s">
        <v>237</v>
      </c>
      <c r="D12" s="16">
        <v>60500000</v>
      </c>
      <c r="E12" s="17">
        <v>60434.54</v>
      </c>
      <c r="F12" s="18">
        <v>6.0400000000000002E-2</v>
      </c>
      <c r="G12" s="18">
        <v>7.6200000000000004E-2</v>
      </c>
    </row>
    <row r="13" spans="1:8" x14ac:dyDescent="0.25">
      <c r="A13" s="14" t="s">
        <v>1007</v>
      </c>
      <c r="B13" s="15" t="s">
        <v>1008</v>
      </c>
      <c r="C13" s="15" t="s">
        <v>248</v>
      </c>
      <c r="D13" s="16">
        <v>52500000</v>
      </c>
      <c r="E13" s="17">
        <v>52355.1</v>
      </c>
      <c r="F13" s="18">
        <v>5.2299999999999999E-2</v>
      </c>
      <c r="G13" s="18">
        <v>7.7200000000000005E-2</v>
      </c>
    </row>
    <row r="14" spans="1:8" x14ac:dyDescent="0.25">
      <c r="A14" s="14" t="s">
        <v>1009</v>
      </c>
      <c r="B14" s="15" t="s">
        <v>1010</v>
      </c>
      <c r="C14" s="15" t="s">
        <v>237</v>
      </c>
      <c r="D14" s="16">
        <v>51500000</v>
      </c>
      <c r="E14" s="17">
        <v>51235.19</v>
      </c>
      <c r="F14" s="18">
        <v>5.1200000000000002E-2</v>
      </c>
      <c r="G14" s="18">
        <v>7.4800000000000005E-2</v>
      </c>
    </row>
    <row r="15" spans="1:8" x14ac:dyDescent="0.25">
      <c r="A15" s="14" t="s">
        <v>1011</v>
      </c>
      <c r="B15" s="15" t="s">
        <v>1012</v>
      </c>
      <c r="C15" s="15" t="s">
        <v>248</v>
      </c>
      <c r="D15" s="16">
        <v>47500000</v>
      </c>
      <c r="E15" s="17">
        <v>47177.62</v>
      </c>
      <c r="F15" s="18">
        <v>4.7199999999999999E-2</v>
      </c>
      <c r="G15" s="18">
        <v>7.7200000000000005E-2</v>
      </c>
    </row>
    <row r="16" spans="1:8" x14ac:dyDescent="0.25">
      <c r="A16" s="14" t="s">
        <v>1013</v>
      </c>
      <c r="B16" s="15" t="s">
        <v>1014</v>
      </c>
      <c r="C16" s="15" t="s">
        <v>237</v>
      </c>
      <c r="D16" s="16">
        <v>21300000</v>
      </c>
      <c r="E16" s="17">
        <v>21228.92</v>
      </c>
      <c r="F16" s="18">
        <v>2.12E-2</v>
      </c>
      <c r="G16" s="18">
        <v>7.5300000000000006E-2</v>
      </c>
    </row>
    <row r="17" spans="1:7" x14ac:dyDescent="0.25">
      <c r="A17" s="14" t="s">
        <v>1015</v>
      </c>
      <c r="B17" s="15" t="s">
        <v>1016</v>
      </c>
      <c r="C17" s="15" t="s">
        <v>248</v>
      </c>
      <c r="D17" s="16">
        <v>17500000</v>
      </c>
      <c r="E17" s="17">
        <v>17497.900000000001</v>
      </c>
      <c r="F17" s="18">
        <v>1.7500000000000002E-2</v>
      </c>
      <c r="G17" s="18">
        <v>7.4999999999999997E-2</v>
      </c>
    </row>
    <row r="18" spans="1:7" x14ac:dyDescent="0.25">
      <c r="A18" s="14" t="s">
        <v>1017</v>
      </c>
      <c r="B18" s="15" t="s">
        <v>1018</v>
      </c>
      <c r="C18" s="15" t="s">
        <v>237</v>
      </c>
      <c r="D18" s="16">
        <v>16500000</v>
      </c>
      <c r="E18" s="17">
        <v>16109.35</v>
      </c>
      <c r="F18" s="18">
        <v>1.61E-2</v>
      </c>
      <c r="G18" s="18">
        <v>7.6300000000000007E-2</v>
      </c>
    </row>
    <row r="19" spans="1:7" x14ac:dyDescent="0.25">
      <c r="A19" s="14" t="s">
        <v>1019</v>
      </c>
      <c r="B19" s="15" t="s">
        <v>1020</v>
      </c>
      <c r="C19" s="15" t="s">
        <v>237</v>
      </c>
      <c r="D19" s="16">
        <v>15500000</v>
      </c>
      <c r="E19" s="17">
        <v>15137.55</v>
      </c>
      <c r="F19" s="18">
        <v>1.5100000000000001E-2</v>
      </c>
      <c r="G19" s="18">
        <v>7.6524999999999996E-2</v>
      </c>
    </row>
    <row r="20" spans="1:7" x14ac:dyDescent="0.25">
      <c r="A20" s="14" t="s">
        <v>1021</v>
      </c>
      <c r="B20" s="15" t="s">
        <v>1022</v>
      </c>
      <c r="C20" s="15" t="s">
        <v>237</v>
      </c>
      <c r="D20" s="16">
        <v>15000000</v>
      </c>
      <c r="E20" s="17">
        <v>14971.41</v>
      </c>
      <c r="F20" s="18">
        <v>1.4999999999999999E-2</v>
      </c>
      <c r="G20" s="18">
        <v>7.6550000000000007E-2</v>
      </c>
    </row>
    <row r="21" spans="1:7" x14ac:dyDescent="0.25">
      <c r="A21" s="14" t="s">
        <v>1023</v>
      </c>
      <c r="B21" s="15" t="s">
        <v>1024</v>
      </c>
      <c r="C21" s="15" t="s">
        <v>237</v>
      </c>
      <c r="D21" s="16">
        <v>11200000</v>
      </c>
      <c r="E21" s="17">
        <v>11478</v>
      </c>
      <c r="F21" s="18">
        <v>1.15E-2</v>
      </c>
      <c r="G21" s="18">
        <v>7.5110999999999997E-2</v>
      </c>
    </row>
    <row r="22" spans="1:7" x14ac:dyDescent="0.25">
      <c r="A22" s="14" t="s">
        <v>1025</v>
      </c>
      <c r="B22" s="15" t="s">
        <v>1026</v>
      </c>
      <c r="C22" s="15" t="s">
        <v>248</v>
      </c>
      <c r="D22" s="16">
        <v>11000000</v>
      </c>
      <c r="E22" s="17">
        <v>10909.14</v>
      </c>
      <c r="F22" s="18">
        <v>1.09E-2</v>
      </c>
      <c r="G22" s="18">
        <v>7.7200000000000005E-2</v>
      </c>
    </row>
    <row r="23" spans="1:7" x14ac:dyDescent="0.25">
      <c r="A23" s="14" t="s">
        <v>1027</v>
      </c>
      <c r="B23" s="15" t="s">
        <v>1028</v>
      </c>
      <c r="C23" s="15" t="s">
        <v>234</v>
      </c>
      <c r="D23" s="16">
        <v>11000000</v>
      </c>
      <c r="E23" s="17">
        <v>10786</v>
      </c>
      <c r="F23" s="18">
        <v>1.0800000000000001E-2</v>
      </c>
      <c r="G23" s="18">
        <v>7.6450000000000004E-2</v>
      </c>
    </row>
    <row r="24" spans="1:7" x14ac:dyDescent="0.25">
      <c r="A24" s="14" t="s">
        <v>1029</v>
      </c>
      <c r="B24" s="15" t="s">
        <v>1030</v>
      </c>
      <c r="C24" s="15" t="s">
        <v>237</v>
      </c>
      <c r="D24" s="16">
        <v>10000000</v>
      </c>
      <c r="E24" s="17">
        <v>10066.89</v>
      </c>
      <c r="F24" s="18">
        <v>1.01E-2</v>
      </c>
      <c r="G24" s="18">
        <v>7.5850000000000001E-2</v>
      </c>
    </row>
    <row r="25" spans="1:7" x14ac:dyDescent="0.25">
      <c r="A25" s="14" t="s">
        <v>1031</v>
      </c>
      <c r="B25" s="15" t="s">
        <v>1032</v>
      </c>
      <c r="C25" s="15" t="s">
        <v>237</v>
      </c>
      <c r="D25" s="16">
        <v>10000000</v>
      </c>
      <c r="E25" s="17">
        <v>9988.9699999999993</v>
      </c>
      <c r="F25" s="18">
        <v>0.01</v>
      </c>
      <c r="G25" s="18">
        <v>7.6300000000000007E-2</v>
      </c>
    </row>
    <row r="26" spans="1:7" x14ac:dyDescent="0.25">
      <c r="A26" s="14" t="s">
        <v>1033</v>
      </c>
      <c r="B26" s="15" t="s">
        <v>1034</v>
      </c>
      <c r="C26" s="15" t="s">
        <v>234</v>
      </c>
      <c r="D26" s="16">
        <v>7600000</v>
      </c>
      <c r="E26" s="17">
        <v>7560.63</v>
      </c>
      <c r="F26" s="18">
        <v>7.6E-3</v>
      </c>
      <c r="G26" s="18">
        <v>7.4550000000000005E-2</v>
      </c>
    </row>
    <row r="27" spans="1:7" x14ac:dyDescent="0.25">
      <c r="A27" s="14" t="s">
        <v>1035</v>
      </c>
      <c r="B27" s="15" t="s">
        <v>1036</v>
      </c>
      <c r="C27" s="15" t="s">
        <v>237</v>
      </c>
      <c r="D27" s="16">
        <v>7500000</v>
      </c>
      <c r="E27" s="17">
        <v>7317.14</v>
      </c>
      <c r="F27" s="18">
        <v>7.3000000000000001E-3</v>
      </c>
      <c r="G27" s="18">
        <v>7.6524999999999996E-2</v>
      </c>
    </row>
    <row r="28" spans="1:7" x14ac:dyDescent="0.25">
      <c r="A28" s="14" t="s">
        <v>1037</v>
      </c>
      <c r="B28" s="15" t="s">
        <v>1038</v>
      </c>
      <c r="C28" s="15" t="s">
        <v>237</v>
      </c>
      <c r="D28" s="16">
        <v>6000000</v>
      </c>
      <c r="E28" s="17">
        <v>6155.27</v>
      </c>
      <c r="F28" s="18">
        <v>6.1999999999999998E-3</v>
      </c>
      <c r="G28" s="18">
        <v>7.5300000000000006E-2</v>
      </c>
    </row>
    <row r="29" spans="1:7" x14ac:dyDescent="0.25">
      <c r="A29" s="14" t="s">
        <v>1039</v>
      </c>
      <c r="B29" s="15" t="s">
        <v>1040</v>
      </c>
      <c r="C29" s="15" t="s">
        <v>237</v>
      </c>
      <c r="D29" s="16">
        <v>6000000</v>
      </c>
      <c r="E29" s="17">
        <v>6047.12</v>
      </c>
      <c r="F29" s="18">
        <v>6.0000000000000001E-3</v>
      </c>
      <c r="G29" s="18">
        <v>7.4800000000000005E-2</v>
      </c>
    </row>
    <row r="30" spans="1:7" x14ac:dyDescent="0.25">
      <c r="A30" s="14" t="s">
        <v>1041</v>
      </c>
      <c r="B30" s="15" t="s">
        <v>1042</v>
      </c>
      <c r="C30" s="15" t="s">
        <v>237</v>
      </c>
      <c r="D30" s="16">
        <v>5000000</v>
      </c>
      <c r="E30" s="17">
        <v>5046.87</v>
      </c>
      <c r="F30" s="18">
        <v>5.0000000000000001E-3</v>
      </c>
      <c r="G30" s="18">
        <v>7.5299000000000005E-2</v>
      </c>
    </row>
    <row r="31" spans="1:7" x14ac:dyDescent="0.25">
      <c r="A31" s="14" t="s">
        <v>1043</v>
      </c>
      <c r="B31" s="15" t="s">
        <v>1044</v>
      </c>
      <c r="C31" s="15" t="s">
        <v>234</v>
      </c>
      <c r="D31" s="16">
        <v>4000000</v>
      </c>
      <c r="E31" s="17">
        <v>3964.54</v>
      </c>
      <c r="F31" s="18">
        <v>4.0000000000000001E-3</v>
      </c>
      <c r="G31" s="18">
        <v>7.4550000000000005E-2</v>
      </c>
    </row>
    <row r="32" spans="1:7" x14ac:dyDescent="0.25">
      <c r="A32" s="14" t="s">
        <v>1045</v>
      </c>
      <c r="B32" s="15" t="s">
        <v>1046</v>
      </c>
      <c r="C32" s="15" t="s">
        <v>248</v>
      </c>
      <c r="D32" s="16">
        <v>3300000</v>
      </c>
      <c r="E32" s="17">
        <v>3294.63</v>
      </c>
      <c r="F32" s="18">
        <v>3.3E-3</v>
      </c>
      <c r="G32" s="18">
        <v>7.4550000000000005E-2</v>
      </c>
    </row>
    <row r="33" spans="1:7" x14ac:dyDescent="0.25">
      <c r="A33" s="14" t="s">
        <v>1047</v>
      </c>
      <c r="B33" s="15" t="s">
        <v>1048</v>
      </c>
      <c r="C33" s="15" t="s">
        <v>237</v>
      </c>
      <c r="D33" s="16">
        <v>2700000</v>
      </c>
      <c r="E33" s="17">
        <v>2731.19</v>
      </c>
      <c r="F33" s="18">
        <v>2.7000000000000001E-3</v>
      </c>
      <c r="G33" s="18">
        <v>7.5079000000000007E-2</v>
      </c>
    </row>
    <row r="34" spans="1:7" x14ac:dyDescent="0.25">
      <c r="A34" s="14" t="s">
        <v>1049</v>
      </c>
      <c r="B34" s="15" t="s">
        <v>1050</v>
      </c>
      <c r="C34" s="15" t="s">
        <v>237</v>
      </c>
      <c r="D34" s="16">
        <v>2500000</v>
      </c>
      <c r="E34" s="17">
        <v>2564.3200000000002</v>
      </c>
      <c r="F34" s="18">
        <v>2.5999999999999999E-3</v>
      </c>
      <c r="G34" s="18">
        <v>7.5450000000000003E-2</v>
      </c>
    </row>
    <row r="35" spans="1:7" x14ac:dyDescent="0.25">
      <c r="A35" s="14" t="s">
        <v>1051</v>
      </c>
      <c r="B35" s="15" t="s">
        <v>1052</v>
      </c>
      <c r="C35" s="15" t="s">
        <v>237</v>
      </c>
      <c r="D35" s="16">
        <v>2500000</v>
      </c>
      <c r="E35" s="17">
        <v>2496.4899999999998</v>
      </c>
      <c r="F35" s="18">
        <v>2.5000000000000001E-3</v>
      </c>
      <c r="G35" s="18">
        <v>7.6649999999999996E-2</v>
      </c>
    </row>
    <row r="36" spans="1:7" x14ac:dyDescent="0.25">
      <c r="A36" s="14" t="s">
        <v>1053</v>
      </c>
      <c r="B36" s="15" t="s">
        <v>1054</v>
      </c>
      <c r="C36" s="15" t="s">
        <v>237</v>
      </c>
      <c r="D36" s="16">
        <v>2500000</v>
      </c>
      <c r="E36" s="17">
        <v>2494.09</v>
      </c>
      <c r="F36" s="18">
        <v>2.5000000000000001E-3</v>
      </c>
      <c r="G36" s="18">
        <v>7.7200000000000005E-2</v>
      </c>
    </row>
    <row r="37" spans="1:7" x14ac:dyDescent="0.25">
      <c r="A37" s="14" t="s">
        <v>1055</v>
      </c>
      <c r="B37" s="15" t="s">
        <v>1056</v>
      </c>
      <c r="C37" s="15" t="s">
        <v>237</v>
      </c>
      <c r="D37" s="16">
        <v>2500000</v>
      </c>
      <c r="E37" s="17">
        <v>2492.81</v>
      </c>
      <c r="F37" s="18">
        <v>2.5000000000000001E-3</v>
      </c>
      <c r="G37" s="18">
        <v>7.6300000000000007E-2</v>
      </c>
    </row>
    <row r="38" spans="1:7" x14ac:dyDescent="0.25">
      <c r="A38" s="14" t="s">
        <v>1057</v>
      </c>
      <c r="B38" s="15" t="s">
        <v>1058</v>
      </c>
      <c r="C38" s="15" t="s">
        <v>237</v>
      </c>
      <c r="D38" s="16">
        <v>2000000</v>
      </c>
      <c r="E38" s="17">
        <v>2014.71</v>
      </c>
      <c r="F38" s="18">
        <v>2E-3</v>
      </c>
      <c r="G38" s="18">
        <v>7.5499999999999998E-2</v>
      </c>
    </row>
    <row r="39" spans="1:7" x14ac:dyDescent="0.25">
      <c r="A39" s="14" t="s">
        <v>1059</v>
      </c>
      <c r="B39" s="15" t="s">
        <v>1060</v>
      </c>
      <c r="C39" s="15" t="s">
        <v>237</v>
      </c>
      <c r="D39" s="16">
        <v>1500000</v>
      </c>
      <c r="E39" s="17">
        <v>1466.63</v>
      </c>
      <c r="F39" s="18">
        <v>1.5E-3</v>
      </c>
      <c r="G39" s="18">
        <v>7.6024999999999995E-2</v>
      </c>
    </row>
    <row r="40" spans="1:7" x14ac:dyDescent="0.25">
      <c r="A40" s="14" t="s">
        <v>1061</v>
      </c>
      <c r="B40" s="15" t="s">
        <v>1062</v>
      </c>
      <c r="C40" s="15" t="s">
        <v>248</v>
      </c>
      <c r="D40" s="16">
        <v>1109000</v>
      </c>
      <c r="E40" s="17">
        <v>1129.74</v>
      </c>
      <c r="F40" s="18">
        <v>1.1000000000000001E-3</v>
      </c>
      <c r="G40" s="18">
        <v>7.4550000000000005E-2</v>
      </c>
    </row>
    <row r="41" spans="1:7" x14ac:dyDescent="0.25">
      <c r="A41" s="14" t="s">
        <v>1063</v>
      </c>
      <c r="B41" s="15" t="s">
        <v>1064</v>
      </c>
      <c r="C41" s="15" t="s">
        <v>248</v>
      </c>
      <c r="D41" s="16">
        <v>1000000</v>
      </c>
      <c r="E41" s="17">
        <v>1017.73</v>
      </c>
      <c r="F41" s="18">
        <v>1E-3</v>
      </c>
      <c r="G41" s="18">
        <v>7.4550000000000005E-2</v>
      </c>
    </row>
    <row r="42" spans="1:7" x14ac:dyDescent="0.25">
      <c r="A42" s="14" t="s">
        <v>1065</v>
      </c>
      <c r="B42" s="15" t="s">
        <v>1066</v>
      </c>
      <c r="C42" s="15" t="s">
        <v>237</v>
      </c>
      <c r="D42" s="16">
        <v>500000</v>
      </c>
      <c r="E42" s="17">
        <v>510.65</v>
      </c>
      <c r="F42" s="18">
        <v>5.0000000000000001E-4</v>
      </c>
      <c r="G42" s="18">
        <v>7.5299000000000005E-2</v>
      </c>
    </row>
    <row r="43" spans="1:7" x14ac:dyDescent="0.25">
      <c r="A43" s="14" t="s">
        <v>1067</v>
      </c>
      <c r="B43" s="15" t="s">
        <v>1068</v>
      </c>
      <c r="C43" s="15" t="s">
        <v>237</v>
      </c>
      <c r="D43" s="16">
        <v>500000</v>
      </c>
      <c r="E43" s="17">
        <v>487.86</v>
      </c>
      <c r="F43" s="18">
        <v>5.0000000000000001E-4</v>
      </c>
      <c r="G43" s="18">
        <v>7.3575000000000002E-2</v>
      </c>
    </row>
    <row r="44" spans="1:7" x14ac:dyDescent="0.25">
      <c r="A44" s="19" t="s">
        <v>125</v>
      </c>
      <c r="B44" s="25"/>
      <c r="C44" s="25"/>
      <c r="D44" s="26"/>
      <c r="E44" s="29">
        <v>517710.85</v>
      </c>
      <c r="F44" s="30">
        <v>0.51759999999999995</v>
      </c>
      <c r="G44" s="28"/>
    </row>
    <row r="45" spans="1:7" x14ac:dyDescent="0.25">
      <c r="A45" s="19" t="s">
        <v>126</v>
      </c>
      <c r="B45" s="15"/>
      <c r="C45" s="15"/>
      <c r="D45" s="16"/>
      <c r="E45" s="17"/>
      <c r="F45" s="18"/>
      <c r="G45" s="18"/>
    </row>
    <row r="46" spans="1:7" x14ac:dyDescent="0.25">
      <c r="A46" s="14" t="s">
        <v>1069</v>
      </c>
      <c r="B46" s="15" t="s">
        <v>1070</v>
      </c>
      <c r="C46" s="15" t="s">
        <v>129</v>
      </c>
      <c r="D46" s="16">
        <v>33500000</v>
      </c>
      <c r="E46" s="17">
        <v>34114.22</v>
      </c>
      <c r="F46" s="18">
        <v>3.4099999999999998E-2</v>
      </c>
      <c r="G46" s="18">
        <v>7.1846090000000001E-2</v>
      </c>
    </row>
    <row r="47" spans="1:7" x14ac:dyDescent="0.25">
      <c r="A47" s="14" t="s">
        <v>1071</v>
      </c>
      <c r="B47" s="15" t="s">
        <v>1072</v>
      </c>
      <c r="C47" s="15" t="s">
        <v>129</v>
      </c>
      <c r="D47" s="16">
        <v>30000000</v>
      </c>
      <c r="E47" s="17">
        <v>29602.29</v>
      </c>
      <c r="F47" s="18">
        <v>2.9600000000000001E-2</v>
      </c>
      <c r="G47" s="18">
        <v>7.1540698255999999E-2</v>
      </c>
    </row>
    <row r="48" spans="1:7" x14ac:dyDescent="0.25">
      <c r="A48" s="14" t="s">
        <v>1073</v>
      </c>
      <c r="B48" s="15" t="s">
        <v>1074</v>
      </c>
      <c r="C48" s="15" t="s">
        <v>129</v>
      </c>
      <c r="D48" s="16">
        <v>26500000</v>
      </c>
      <c r="E48" s="17">
        <v>27070.25</v>
      </c>
      <c r="F48" s="18">
        <v>2.7099999999999999E-2</v>
      </c>
      <c r="G48" s="18">
        <v>7.1852301808999999E-2</v>
      </c>
    </row>
    <row r="49" spans="1:7" x14ac:dyDescent="0.25">
      <c r="A49" s="14" t="s">
        <v>1075</v>
      </c>
      <c r="B49" s="15" t="s">
        <v>1076</v>
      </c>
      <c r="C49" s="15" t="s">
        <v>129</v>
      </c>
      <c r="D49" s="16">
        <v>24500000</v>
      </c>
      <c r="E49" s="17">
        <v>25014.79</v>
      </c>
      <c r="F49" s="18">
        <v>2.5000000000000001E-2</v>
      </c>
      <c r="G49" s="18">
        <v>7.1846090000000001E-2</v>
      </c>
    </row>
    <row r="50" spans="1:7" x14ac:dyDescent="0.25">
      <c r="A50" s="14" t="s">
        <v>1077</v>
      </c>
      <c r="B50" s="15" t="s">
        <v>1078</v>
      </c>
      <c r="C50" s="15" t="s">
        <v>129</v>
      </c>
      <c r="D50" s="16">
        <v>22500000</v>
      </c>
      <c r="E50" s="17">
        <v>22905.32</v>
      </c>
      <c r="F50" s="18">
        <v>2.29E-2</v>
      </c>
      <c r="G50" s="18">
        <v>7.1846090000000001E-2</v>
      </c>
    </row>
    <row r="51" spans="1:7" x14ac:dyDescent="0.25">
      <c r="A51" s="14" t="s">
        <v>1079</v>
      </c>
      <c r="B51" s="15" t="s">
        <v>1080</v>
      </c>
      <c r="C51" s="15" t="s">
        <v>129</v>
      </c>
      <c r="D51" s="16">
        <v>20500000</v>
      </c>
      <c r="E51" s="17">
        <v>20947.27</v>
      </c>
      <c r="F51" s="18">
        <v>2.0899999999999998E-2</v>
      </c>
      <c r="G51" s="18">
        <v>7.1851266506000003E-2</v>
      </c>
    </row>
    <row r="52" spans="1:7" x14ac:dyDescent="0.25">
      <c r="A52" s="14" t="s">
        <v>1081</v>
      </c>
      <c r="B52" s="15" t="s">
        <v>1082</v>
      </c>
      <c r="C52" s="15" t="s">
        <v>129</v>
      </c>
      <c r="D52" s="16">
        <v>20500000</v>
      </c>
      <c r="E52" s="17">
        <v>20875.7</v>
      </c>
      <c r="F52" s="18">
        <v>2.0899999999999998E-2</v>
      </c>
      <c r="G52" s="18">
        <v>7.1851266506000003E-2</v>
      </c>
    </row>
    <row r="53" spans="1:7" x14ac:dyDescent="0.25">
      <c r="A53" s="14" t="s">
        <v>1083</v>
      </c>
      <c r="B53" s="15" t="s">
        <v>1084</v>
      </c>
      <c r="C53" s="15" t="s">
        <v>129</v>
      </c>
      <c r="D53" s="16">
        <v>19500000</v>
      </c>
      <c r="E53" s="17">
        <v>19955.62</v>
      </c>
      <c r="F53" s="18">
        <v>1.9900000000000001E-2</v>
      </c>
      <c r="G53" s="18">
        <v>7.1846090000000001E-2</v>
      </c>
    </row>
    <row r="54" spans="1:7" x14ac:dyDescent="0.25">
      <c r="A54" s="14" t="s">
        <v>1085</v>
      </c>
      <c r="B54" s="15" t="s">
        <v>1086</v>
      </c>
      <c r="C54" s="15" t="s">
        <v>129</v>
      </c>
      <c r="D54" s="16">
        <v>17500000</v>
      </c>
      <c r="E54" s="17">
        <v>17785.72</v>
      </c>
      <c r="F54" s="18">
        <v>1.78E-2</v>
      </c>
      <c r="G54" s="18">
        <v>7.2162915209000006E-2</v>
      </c>
    </row>
    <row r="55" spans="1:7" x14ac:dyDescent="0.25">
      <c r="A55" s="14" t="s">
        <v>1087</v>
      </c>
      <c r="B55" s="15" t="s">
        <v>1088</v>
      </c>
      <c r="C55" s="15" t="s">
        <v>129</v>
      </c>
      <c r="D55" s="16">
        <v>15500000</v>
      </c>
      <c r="E55" s="17">
        <v>15882.46</v>
      </c>
      <c r="F55" s="18">
        <v>1.5900000000000001E-2</v>
      </c>
      <c r="G55" s="18">
        <v>7.1846090000000001E-2</v>
      </c>
    </row>
    <row r="56" spans="1:7" x14ac:dyDescent="0.25">
      <c r="A56" s="14" t="s">
        <v>1089</v>
      </c>
      <c r="B56" s="15" t="s">
        <v>1090</v>
      </c>
      <c r="C56" s="15" t="s">
        <v>129</v>
      </c>
      <c r="D56" s="16">
        <v>14500000</v>
      </c>
      <c r="E56" s="17">
        <v>14821.36</v>
      </c>
      <c r="F56" s="18">
        <v>1.4800000000000001E-2</v>
      </c>
      <c r="G56" s="18">
        <v>7.2023133609999998E-2</v>
      </c>
    </row>
    <row r="57" spans="1:7" x14ac:dyDescent="0.25">
      <c r="A57" s="14" t="s">
        <v>1091</v>
      </c>
      <c r="B57" s="15" t="s">
        <v>1092</v>
      </c>
      <c r="C57" s="15" t="s">
        <v>129</v>
      </c>
      <c r="D57" s="16">
        <v>14000000</v>
      </c>
      <c r="E57" s="17">
        <v>14258.64</v>
      </c>
      <c r="F57" s="18">
        <v>1.43E-2</v>
      </c>
      <c r="G57" s="18">
        <v>7.1846090000000001E-2</v>
      </c>
    </row>
    <row r="58" spans="1:7" x14ac:dyDescent="0.25">
      <c r="A58" s="14" t="s">
        <v>1093</v>
      </c>
      <c r="B58" s="15" t="s">
        <v>1094</v>
      </c>
      <c r="C58" s="15" t="s">
        <v>129</v>
      </c>
      <c r="D58" s="16">
        <v>11500000</v>
      </c>
      <c r="E58" s="17">
        <v>11726.77</v>
      </c>
      <c r="F58" s="18">
        <v>1.17E-2</v>
      </c>
      <c r="G58" s="18">
        <v>7.2161879755999997E-2</v>
      </c>
    </row>
    <row r="59" spans="1:7" x14ac:dyDescent="0.25">
      <c r="A59" s="14" t="s">
        <v>1095</v>
      </c>
      <c r="B59" s="15" t="s">
        <v>1096</v>
      </c>
      <c r="C59" s="15" t="s">
        <v>129</v>
      </c>
      <c r="D59" s="16">
        <v>10500000</v>
      </c>
      <c r="E59" s="17">
        <v>10773.01</v>
      </c>
      <c r="F59" s="18">
        <v>1.0800000000000001E-2</v>
      </c>
      <c r="G59" s="18">
        <v>7.2140135364000005E-2</v>
      </c>
    </row>
    <row r="60" spans="1:7" x14ac:dyDescent="0.25">
      <c r="A60" s="14" t="s">
        <v>1097</v>
      </c>
      <c r="B60" s="15" t="s">
        <v>1098</v>
      </c>
      <c r="C60" s="15" t="s">
        <v>129</v>
      </c>
      <c r="D60" s="16">
        <v>10500000</v>
      </c>
      <c r="E60" s="17">
        <v>10736.16</v>
      </c>
      <c r="F60" s="18">
        <v>1.0699999999999999E-2</v>
      </c>
      <c r="G60" s="18">
        <v>7.2104930624999994E-2</v>
      </c>
    </row>
    <row r="61" spans="1:7" x14ac:dyDescent="0.25">
      <c r="A61" s="14" t="s">
        <v>1099</v>
      </c>
      <c r="B61" s="15" t="s">
        <v>1100</v>
      </c>
      <c r="C61" s="15" t="s">
        <v>129</v>
      </c>
      <c r="D61" s="16">
        <v>9500000</v>
      </c>
      <c r="E61" s="17">
        <v>9674.16</v>
      </c>
      <c r="F61" s="18">
        <v>9.7000000000000003E-3</v>
      </c>
      <c r="G61" s="18">
        <v>7.1949622500000004E-2</v>
      </c>
    </row>
    <row r="62" spans="1:7" x14ac:dyDescent="0.25">
      <c r="A62" s="14" t="s">
        <v>1101</v>
      </c>
      <c r="B62" s="15" t="s">
        <v>1102</v>
      </c>
      <c r="C62" s="15" t="s">
        <v>129</v>
      </c>
      <c r="D62" s="16">
        <v>9500000</v>
      </c>
      <c r="E62" s="17">
        <v>9655.15</v>
      </c>
      <c r="F62" s="18">
        <v>9.7000000000000003E-3</v>
      </c>
      <c r="G62" s="18">
        <v>7.1852301808999999E-2</v>
      </c>
    </row>
    <row r="63" spans="1:7" x14ac:dyDescent="0.25">
      <c r="A63" s="14" t="s">
        <v>1103</v>
      </c>
      <c r="B63" s="15" t="s">
        <v>1104</v>
      </c>
      <c r="C63" s="15" t="s">
        <v>129</v>
      </c>
      <c r="D63" s="16">
        <v>9000000</v>
      </c>
      <c r="E63" s="17">
        <v>9182.65</v>
      </c>
      <c r="F63" s="18">
        <v>9.1999999999999998E-3</v>
      </c>
      <c r="G63" s="18">
        <v>7.1851266506000003E-2</v>
      </c>
    </row>
    <row r="64" spans="1:7" x14ac:dyDescent="0.25">
      <c r="A64" s="14" t="s">
        <v>1105</v>
      </c>
      <c r="B64" s="15" t="s">
        <v>1106</v>
      </c>
      <c r="C64" s="15" t="s">
        <v>129</v>
      </c>
      <c r="D64" s="16">
        <v>8000000</v>
      </c>
      <c r="E64" s="17">
        <v>8186.86</v>
      </c>
      <c r="F64" s="18">
        <v>8.2000000000000007E-3</v>
      </c>
      <c r="G64" s="18">
        <v>7.1851266506000003E-2</v>
      </c>
    </row>
    <row r="65" spans="1:7" x14ac:dyDescent="0.25">
      <c r="A65" s="14" t="s">
        <v>1107</v>
      </c>
      <c r="B65" s="15" t="s">
        <v>1108</v>
      </c>
      <c r="C65" s="15" t="s">
        <v>129</v>
      </c>
      <c r="D65" s="16">
        <v>7500000</v>
      </c>
      <c r="E65" s="17">
        <v>7677.36</v>
      </c>
      <c r="F65" s="18">
        <v>7.7000000000000002E-3</v>
      </c>
      <c r="G65" s="18">
        <v>7.1851266506000003E-2</v>
      </c>
    </row>
    <row r="66" spans="1:7" x14ac:dyDescent="0.25">
      <c r="A66" s="14" t="s">
        <v>1109</v>
      </c>
      <c r="B66" s="15" t="s">
        <v>1110</v>
      </c>
      <c r="C66" s="15" t="s">
        <v>129</v>
      </c>
      <c r="D66" s="16">
        <v>7500000</v>
      </c>
      <c r="E66" s="17">
        <v>7625.08</v>
      </c>
      <c r="F66" s="18">
        <v>7.6E-3</v>
      </c>
      <c r="G66" s="18">
        <v>7.1897855625000007E-2</v>
      </c>
    </row>
    <row r="67" spans="1:7" x14ac:dyDescent="0.25">
      <c r="A67" s="14" t="s">
        <v>1111</v>
      </c>
      <c r="B67" s="15" t="s">
        <v>1112</v>
      </c>
      <c r="C67" s="15" t="s">
        <v>129</v>
      </c>
      <c r="D67" s="16">
        <v>7500000</v>
      </c>
      <c r="E67" s="17">
        <v>7622.82</v>
      </c>
      <c r="F67" s="18">
        <v>7.6E-3</v>
      </c>
      <c r="G67" s="18">
        <v>7.2023133609999998E-2</v>
      </c>
    </row>
    <row r="68" spans="1:7" x14ac:dyDescent="0.25">
      <c r="A68" s="14" t="s">
        <v>1113</v>
      </c>
      <c r="B68" s="15" t="s">
        <v>1114</v>
      </c>
      <c r="C68" s="15" t="s">
        <v>129</v>
      </c>
      <c r="D68" s="16">
        <v>7219500</v>
      </c>
      <c r="E68" s="17">
        <v>7326.27</v>
      </c>
      <c r="F68" s="18">
        <v>7.3000000000000001E-3</v>
      </c>
      <c r="G68" s="18">
        <v>7.1854372415999998E-2</v>
      </c>
    </row>
    <row r="69" spans="1:7" x14ac:dyDescent="0.25">
      <c r="A69" s="14" t="s">
        <v>1115</v>
      </c>
      <c r="B69" s="15" t="s">
        <v>1116</v>
      </c>
      <c r="C69" s="15" t="s">
        <v>129</v>
      </c>
      <c r="D69" s="16">
        <v>7000000</v>
      </c>
      <c r="E69" s="17">
        <v>7153.95</v>
      </c>
      <c r="F69" s="18">
        <v>7.1999999999999998E-3</v>
      </c>
      <c r="G69" s="18">
        <v>7.2139099922000002E-2</v>
      </c>
    </row>
    <row r="70" spans="1:7" x14ac:dyDescent="0.25">
      <c r="A70" s="14" t="s">
        <v>1117</v>
      </c>
      <c r="B70" s="15" t="s">
        <v>1118</v>
      </c>
      <c r="C70" s="15" t="s">
        <v>129</v>
      </c>
      <c r="D70" s="16">
        <v>7000000</v>
      </c>
      <c r="E70" s="17">
        <v>7121.02</v>
      </c>
      <c r="F70" s="18">
        <v>7.1000000000000004E-3</v>
      </c>
      <c r="G70" s="18">
        <v>7.1846090000000001E-2</v>
      </c>
    </row>
    <row r="71" spans="1:7" x14ac:dyDescent="0.25">
      <c r="A71" s="14" t="s">
        <v>1119</v>
      </c>
      <c r="B71" s="15" t="s">
        <v>1120</v>
      </c>
      <c r="C71" s="15" t="s">
        <v>129</v>
      </c>
      <c r="D71" s="16">
        <v>6500000</v>
      </c>
      <c r="E71" s="17">
        <v>6667.01</v>
      </c>
      <c r="F71" s="18">
        <v>6.7000000000000002E-3</v>
      </c>
      <c r="G71" s="18">
        <v>7.1846090000000001E-2</v>
      </c>
    </row>
    <row r="72" spans="1:7" x14ac:dyDescent="0.25">
      <c r="A72" s="14" t="s">
        <v>1121</v>
      </c>
      <c r="B72" s="15" t="s">
        <v>1122</v>
      </c>
      <c r="C72" s="15" t="s">
        <v>129</v>
      </c>
      <c r="D72" s="16">
        <v>6500000</v>
      </c>
      <c r="E72" s="17">
        <v>6631.15</v>
      </c>
      <c r="F72" s="18">
        <v>6.6E-3</v>
      </c>
      <c r="G72" s="18">
        <v>7.2139099922000002E-2</v>
      </c>
    </row>
    <row r="73" spans="1:7" x14ac:dyDescent="0.25">
      <c r="A73" s="14" t="s">
        <v>1123</v>
      </c>
      <c r="B73" s="15" t="s">
        <v>1124</v>
      </c>
      <c r="C73" s="15" t="s">
        <v>129</v>
      </c>
      <c r="D73" s="16">
        <v>6000000</v>
      </c>
      <c r="E73" s="17">
        <v>6124.36</v>
      </c>
      <c r="F73" s="18">
        <v>6.1000000000000004E-3</v>
      </c>
      <c r="G73" s="18">
        <v>7.1949622500000004E-2</v>
      </c>
    </row>
    <row r="74" spans="1:7" x14ac:dyDescent="0.25">
      <c r="A74" s="14" t="s">
        <v>1125</v>
      </c>
      <c r="B74" s="15" t="s">
        <v>1126</v>
      </c>
      <c r="C74" s="15" t="s">
        <v>129</v>
      </c>
      <c r="D74" s="16">
        <v>5000000</v>
      </c>
      <c r="E74" s="17">
        <v>5119.2</v>
      </c>
      <c r="F74" s="18">
        <v>5.1000000000000004E-3</v>
      </c>
      <c r="G74" s="18">
        <v>7.2023133609999998E-2</v>
      </c>
    </row>
    <row r="75" spans="1:7" x14ac:dyDescent="0.25">
      <c r="A75" s="14" t="s">
        <v>1127</v>
      </c>
      <c r="B75" s="15" t="s">
        <v>1128</v>
      </c>
      <c r="C75" s="15" t="s">
        <v>129</v>
      </c>
      <c r="D75" s="16">
        <v>5000000</v>
      </c>
      <c r="E75" s="17">
        <v>5091.07</v>
      </c>
      <c r="F75" s="18">
        <v>5.1000000000000004E-3</v>
      </c>
      <c r="G75" s="18">
        <v>7.2139099922000002E-2</v>
      </c>
    </row>
    <row r="76" spans="1:7" x14ac:dyDescent="0.25">
      <c r="A76" s="14" t="s">
        <v>1129</v>
      </c>
      <c r="B76" s="15" t="s">
        <v>1130</v>
      </c>
      <c r="C76" s="15" t="s">
        <v>129</v>
      </c>
      <c r="D76" s="16">
        <v>5000000</v>
      </c>
      <c r="E76" s="17">
        <v>5090.58</v>
      </c>
      <c r="F76" s="18">
        <v>5.1000000000000004E-3</v>
      </c>
      <c r="G76" s="18">
        <v>7.2006567505999999E-2</v>
      </c>
    </row>
    <row r="77" spans="1:7" x14ac:dyDescent="0.25">
      <c r="A77" s="14" t="s">
        <v>1131</v>
      </c>
      <c r="B77" s="15" t="s">
        <v>1132</v>
      </c>
      <c r="C77" s="15" t="s">
        <v>129</v>
      </c>
      <c r="D77" s="16">
        <v>5000000</v>
      </c>
      <c r="E77" s="17">
        <v>5090.25</v>
      </c>
      <c r="F77" s="18">
        <v>5.1000000000000004E-3</v>
      </c>
      <c r="G77" s="18">
        <v>7.1851266506000003E-2</v>
      </c>
    </row>
    <row r="78" spans="1:7" x14ac:dyDescent="0.25">
      <c r="A78" s="14" t="s">
        <v>1133</v>
      </c>
      <c r="B78" s="15" t="s">
        <v>1134</v>
      </c>
      <c r="C78" s="15" t="s">
        <v>129</v>
      </c>
      <c r="D78" s="16">
        <v>4500000</v>
      </c>
      <c r="E78" s="17">
        <v>4614.97</v>
      </c>
      <c r="F78" s="18">
        <v>4.5999999999999999E-3</v>
      </c>
      <c r="G78" s="18">
        <v>7.1846090000000001E-2</v>
      </c>
    </row>
    <row r="79" spans="1:7" x14ac:dyDescent="0.25">
      <c r="A79" s="14" t="s">
        <v>1135</v>
      </c>
      <c r="B79" s="15" t="s">
        <v>1136</v>
      </c>
      <c r="C79" s="15" t="s">
        <v>129</v>
      </c>
      <c r="D79" s="16">
        <v>3500000</v>
      </c>
      <c r="E79" s="17">
        <v>3575.81</v>
      </c>
      <c r="F79" s="18">
        <v>3.5999999999999999E-3</v>
      </c>
      <c r="G79" s="18">
        <v>7.2162915209000006E-2</v>
      </c>
    </row>
    <row r="80" spans="1:7" x14ac:dyDescent="0.25">
      <c r="A80" s="14" t="s">
        <v>1137</v>
      </c>
      <c r="B80" s="15" t="s">
        <v>1138</v>
      </c>
      <c r="C80" s="15" t="s">
        <v>129</v>
      </c>
      <c r="D80" s="16">
        <v>3000000</v>
      </c>
      <c r="E80" s="17">
        <v>3060.03</v>
      </c>
      <c r="F80" s="18">
        <v>3.0999999999999999E-3</v>
      </c>
      <c r="G80" s="18">
        <v>7.1852301808999999E-2</v>
      </c>
    </row>
    <row r="81" spans="1:7" x14ac:dyDescent="0.25">
      <c r="A81" s="14" t="s">
        <v>1139</v>
      </c>
      <c r="B81" s="15" t="s">
        <v>1140</v>
      </c>
      <c r="C81" s="15" t="s">
        <v>129</v>
      </c>
      <c r="D81" s="16">
        <v>3000000</v>
      </c>
      <c r="E81" s="17">
        <v>3053.72</v>
      </c>
      <c r="F81" s="18">
        <v>3.0999999999999999E-3</v>
      </c>
      <c r="G81" s="18">
        <v>7.2162915209000006E-2</v>
      </c>
    </row>
    <row r="82" spans="1:7" x14ac:dyDescent="0.25">
      <c r="A82" s="14" t="s">
        <v>1141</v>
      </c>
      <c r="B82" s="15" t="s">
        <v>1142</v>
      </c>
      <c r="C82" s="15" t="s">
        <v>129</v>
      </c>
      <c r="D82" s="16">
        <v>2500000</v>
      </c>
      <c r="E82" s="17">
        <v>2545.58</v>
      </c>
      <c r="F82" s="18">
        <v>2.5000000000000001E-3</v>
      </c>
      <c r="G82" s="18">
        <v>7.2023133609999998E-2</v>
      </c>
    </row>
    <row r="83" spans="1:7" x14ac:dyDescent="0.25">
      <c r="A83" s="14" t="s">
        <v>1143</v>
      </c>
      <c r="B83" s="15" t="s">
        <v>1144</v>
      </c>
      <c r="C83" s="15" t="s">
        <v>129</v>
      </c>
      <c r="D83" s="16">
        <v>2500000</v>
      </c>
      <c r="E83" s="17">
        <v>2534.5100000000002</v>
      </c>
      <c r="F83" s="18">
        <v>2.5000000000000001E-3</v>
      </c>
      <c r="G83" s="18">
        <v>7.1466168572E-2</v>
      </c>
    </row>
    <row r="84" spans="1:7" x14ac:dyDescent="0.25">
      <c r="A84" s="14" t="s">
        <v>1145</v>
      </c>
      <c r="B84" s="15" t="s">
        <v>1146</v>
      </c>
      <c r="C84" s="15" t="s">
        <v>129</v>
      </c>
      <c r="D84" s="16">
        <v>2500000</v>
      </c>
      <c r="E84" s="17">
        <v>2531.7600000000002</v>
      </c>
      <c r="F84" s="18">
        <v>2.5000000000000001E-3</v>
      </c>
      <c r="G84" s="18">
        <v>7.2024168996000004E-2</v>
      </c>
    </row>
    <row r="85" spans="1:7" x14ac:dyDescent="0.25">
      <c r="A85" s="14" t="s">
        <v>1147</v>
      </c>
      <c r="B85" s="15" t="s">
        <v>1148</v>
      </c>
      <c r="C85" s="15" t="s">
        <v>129</v>
      </c>
      <c r="D85" s="16">
        <v>2000000</v>
      </c>
      <c r="E85" s="17">
        <v>2032.12</v>
      </c>
      <c r="F85" s="18">
        <v>2E-3</v>
      </c>
      <c r="G85" s="18">
        <v>7.1852301808999999E-2</v>
      </c>
    </row>
    <row r="86" spans="1:7" x14ac:dyDescent="0.25">
      <c r="A86" s="14" t="s">
        <v>1149</v>
      </c>
      <c r="B86" s="15" t="s">
        <v>1150</v>
      </c>
      <c r="C86" s="15" t="s">
        <v>129</v>
      </c>
      <c r="D86" s="16">
        <v>1500000</v>
      </c>
      <c r="E86" s="17">
        <v>1524.51</v>
      </c>
      <c r="F86" s="18">
        <v>1.5E-3</v>
      </c>
      <c r="G86" s="18">
        <v>7.1846090000000001E-2</v>
      </c>
    </row>
    <row r="87" spans="1:7" x14ac:dyDescent="0.25">
      <c r="A87" s="14" t="s">
        <v>1151</v>
      </c>
      <c r="B87" s="15" t="s">
        <v>1152</v>
      </c>
      <c r="C87" s="15" t="s">
        <v>129</v>
      </c>
      <c r="D87" s="16">
        <v>1000000</v>
      </c>
      <c r="E87" s="17">
        <v>1019.87</v>
      </c>
      <c r="F87" s="18">
        <v>1E-3</v>
      </c>
      <c r="G87" s="18">
        <v>7.1851266506000003E-2</v>
      </c>
    </row>
    <row r="88" spans="1:7" x14ac:dyDescent="0.25">
      <c r="A88" s="14" t="s">
        <v>1153</v>
      </c>
      <c r="B88" s="15" t="s">
        <v>1154</v>
      </c>
      <c r="C88" s="15" t="s">
        <v>129</v>
      </c>
      <c r="D88" s="16">
        <v>500000</v>
      </c>
      <c r="E88" s="17">
        <v>507.74</v>
      </c>
      <c r="F88" s="18">
        <v>5.0000000000000001E-4</v>
      </c>
      <c r="G88" s="18">
        <v>7.1919597560000006E-2</v>
      </c>
    </row>
    <row r="89" spans="1:7" x14ac:dyDescent="0.25">
      <c r="A89" s="14" t="s">
        <v>1155</v>
      </c>
      <c r="B89" s="15" t="s">
        <v>1156</v>
      </c>
      <c r="C89" s="15" t="s">
        <v>129</v>
      </c>
      <c r="D89" s="16">
        <v>500000</v>
      </c>
      <c r="E89" s="17">
        <v>507.63</v>
      </c>
      <c r="F89" s="18">
        <v>5.0000000000000001E-4</v>
      </c>
      <c r="G89" s="18">
        <v>7.2059372408999997E-2</v>
      </c>
    </row>
    <row r="90" spans="1:7" x14ac:dyDescent="0.25">
      <c r="A90" s="14" t="s">
        <v>1157</v>
      </c>
      <c r="B90" s="15" t="s">
        <v>1158</v>
      </c>
      <c r="C90" s="15" t="s">
        <v>129</v>
      </c>
      <c r="D90" s="16">
        <v>500000</v>
      </c>
      <c r="E90" s="17">
        <v>507.15</v>
      </c>
      <c r="F90" s="18">
        <v>5.0000000000000001E-4</v>
      </c>
      <c r="G90" s="18">
        <v>7.1854372415999998E-2</v>
      </c>
    </row>
    <row r="91" spans="1:7" x14ac:dyDescent="0.25">
      <c r="A91" s="14" t="s">
        <v>1159</v>
      </c>
      <c r="B91" s="15" t="s">
        <v>1160</v>
      </c>
      <c r="C91" s="15" t="s">
        <v>129</v>
      </c>
      <c r="D91" s="16">
        <v>500000</v>
      </c>
      <c r="E91" s="17">
        <v>507.14</v>
      </c>
      <c r="F91" s="18">
        <v>5.0000000000000001E-4</v>
      </c>
      <c r="G91" s="18">
        <v>7.1874043282000005E-2</v>
      </c>
    </row>
    <row r="92" spans="1:7" x14ac:dyDescent="0.25">
      <c r="A92" s="14" t="s">
        <v>1161</v>
      </c>
      <c r="B92" s="15" t="s">
        <v>1162</v>
      </c>
      <c r="C92" s="15" t="s">
        <v>129</v>
      </c>
      <c r="D92" s="16">
        <v>500000</v>
      </c>
      <c r="E92" s="17">
        <v>497.01</v>
      </c>
      <c r="F92" s="18">
        <v>5.0000000000000001E-4</v>
      </c>
      <c r="G92" s="18">
        <v>7.1901996928999998E-2</v>
      </c>
    </row>
    <row r="93" spans="1:7" x14ac:dyDescent="0.25">
      <c r="A93" s="19" t="s">
        <v>125</v>
      </c>
      <c r="B93" s="25"/>
      <c r="C93" s="25"/>
      <c r="D93" s="26"/>
      <c r="E93" s="29">
        <v>446528.07</v>
      </c>
      <c r="F93" s="30">
        <v>0.44640000000000002</v>
      </c>
      <c r="G93" s="28"/>
    </row>
    <row r="94" spans="1:7" x14ac:dyDescent="0.25">
      <c r="A94" s="14"/>
      <c r="B94" s="15"/>
      <c r="C94" s="15"/>
      <c r="D94" s="16"/>
      <c r="E94" s="17"/>
      <c r="F94" s="18"/>
      <c r="G94" s="18"/>
    </row>
    <row r="95" spans="1:7" x14ac:dyDescent="0.25">
      <c r="A95" s="14"/>
      <c r="B95" s="15"/>
      <c r="C95" s="15"/>
      <c r="D95" s="16"/>
      <c r="E95" s="17"/>
      <c r="F95" s="18"/>
      <c r="G95" s="18"/>
    </row>
    <row r="96" spans="1:7" x14ac:dyDescent="0.25">
      <c r="A96" s="19" t="s">
        <v>130</v>
      </c>
      <c r="B96" s="15"/>
      <c r="C96" s="15"/>
      <c r="D96" s="16"/>
      <c r="E96" s="17"/>
      <c r="F96" s="18"/>
      <c r="G96" s="18"/>
    </row>
    <row r="97" spans="1:7" x14ac:dyDescent="0.25">
      <c r="A97" s="19" t="s">
        <v>125</v>
      </c>
      <c r="B97" s="15"/>
      <c r="C97" s="15"/>
      <c r="D97" s="16"/>
      <c r="E97" s="49" t="s">
        <v>122</v>
      </c>
      <c r="F97" s="50" t="s">
        <v>122</v>
      </c>
      <c r="G97" s="18"/>
    </row>
    <row r="98" spans="1:7" x14ac:dyDescent="0.25">
      <c r="A98" s="14"/>
      <c r="B98" s="15"/>
      <c r="C98" s="15"/>
      <c r="D98" s="16"/>
      <c r="E98" s="17"/>
      <c r="F98" s="18"/>
      <c r="G98" s="18"/>
    </row>
    <row r="99" spans="1:7" x14ac:dyDescent="0.25">
      <c r="A99" s="19" t="s">
        <v>131</v>
      </c>
      <c r="B99" s="15"/>
      <c r="C99" s="15"/>
      <c r="D99" s="16"/>
      <c r="E99" s="17"/>
      <c r="F99" s="18"/>
      <c r="G99" s="18"/>
    </row>
    <row r="100" spans="1:7" x14ac:dyDescent="0.25">
      <c r="A100" s="19" t="s">
        <v>125</v>
      </c>
      <c r="B100" s="15"/>
      <c r="C100" s="15"/>
      <c r="D100" s="16"/>
      <c r="E100" s="49" t="s">
        <v>122</v>
      </c>
      <c r="F100" s="50" t="s">
        <v>122</v>
      </c>
      <c r="G100" s="18"/>
    </row>
    <row r="101" spans="1:7" x14ac:dyDescent="0.25">
      <c r="A101" s="14"/>
      <c r="B101" s="15"/>
      <c r="C101" s="15"/>
      <c r="D101" s="16"/>
      <c r="E101" s="17"/>
      <c r="F101" s="18"/>
      <c r="G101" s="18"/>
    </row>
    <row r="102" spans="1:7" x14ac:dyDescent="0.25">
      <c r="A102" s="31" t="s">
        <v>132</v>
      </c>
      <c r="B102" s="32"/>
      <c r="C102" s="32"/>
      <c r="D102" s="33"/>
      <c r="E102" s="29">
        <v>964238.92</v>
      </c>
      <c r="F102" s="30">
        <v>0.96399999999999997</v>
      </c>
      <c r="G102" s="28"/>
    </row>
    <row r="103" spans="1:7" x14ac:dyDescent="0.25">
      <c r="A103" s="14"/>
      <c r="B103" s="15"/>
      <c r="C103" s="15"/>
      <c r="D103" s="16"/>
      <c r="E103" s="17"/>
      <c r="F103" s="18"/>
      <c r="G103" s="18"/>
    </row>
    <row r="104" spans="1:7" x14ac:dyDescent="0.25">
      <c r="A104" s="14"/>
      <c r="B104" s="15"/>
      <c r="C104" s="15"/>
      <c r="D104" s="16"/>
      <c r="E104" s="17"/>
      <c r="F104" s="18"/>
      <c r="G104" s="18"/>
    </row>
    <row r="105" spans="1:7" x14ac:dyDescent="0.25">
      <c r="A105" s="19" t="s">
        <v>182</v>
      </c>
      <c r="B105" s="15"/>
      <c r="C105" s="15"/>
      <c r="D105" s="16"/>
      <c r="E105" s="17"/>
      <c r="F105" s="18"/>
      <c r="G105" s="18"/>
    </row>
    <row r="106" spans="1:7" x14ac:dyDescent="0.25">
      <c r="A106" s="14" t="s">
        <v>183</v>
      </c>
      <c r="B106" s="15"/>
      <c r="C106" s="15"/>
      <c r="D106" s="16"/>
      <c r="E106" s="17">
        <v>3499.39</v>
      </c>
      <c r="F106" s="18">
        <v>3.5000000000000001E-3</v>
      </c>
      <c r="G106" s="18">
        <v>6.4020999999999995E-2</v>
      </c>
    </row>
    <row r="107" spans="1:7" x14ac:dyDescent="0.25">
      <c r="A107" s="19" t="s">
        <v>125</v>
      </c>
      <c r="B107" s="25"/>
      <c r="C107" s="25"/>
      <c r="D107" s="26"/>
      <c r="E107" s="29">
        <v>3499.39</v>
      </c>
      <c r="F107" s="30">
        <v>3.5000000000000001E-3</v>
      </c>
      <c r="G107" s="28"/>
    </row>
    <row r="108" spans="1:7" x14ac:dyDescent="0.25">
      <c r="A108" s="14"/>
      <c r="B108" s="15"/>
      <c r="C108" s="15"/>
      <c r="D108" s="16"/>
      <c r="E108" s="17"/>
      <c r="F108" s="18"/>
      <c r="G108" s="18"/>
    </row>
    <row r="109" spans="1:7" x14ac:dyDescent="0.25">
      <c r="A109" s="31" t="s">
        <v>132</v>
      </c>
      <c r="B109" s="32"/>
      <c r="C109" s="32"/>
      <c r="D109" s="33"/>
      <c r="E109" s="29">
        <v>3499.39</v>
      </c>
      <c r="F109" s="30">
        <v>3.5000000000000001E-3</v>
      </c>
      <c r="G109" s="28"/>
    </row>
    <row r="110" spans="1:7" x14ac:dyDescent="0.25">
      <c r="A110" s="14" t="s">
        <v>184</v>
      </c>
      <c r="B110" s="15"/>
      <c r="C110" s="15"/>
      <c r="D110" s="16"/>
      <c r="E110" s="17">
        <v>32855.041910300002</v>
      </c>
      <c r="F110" s="18">
        <v>3.2843999999999998E-2</v>
      </c>
      <c r="G110" s="18"/>
    </row>
    <row r="111" spans="1:7" x14ac:dyDescent="0.25">
      <c r="A111" s="14" t="s">
        <v>185</v>
      </c>
      <c r="B111" s="15"/>
      <c r="C111" s="15"/>
      <c r="D111" s="16"/>
      <c r="E111" s="45">
        <v>-275.26191030000001</v>
      </c>
      <c r="F111" s="46">
        <v>-3.4400000000000001E-4</v>
      </c>
      <c r="G111" s="18">
        <v>6.4020999999999995E-2</v>
      </c>
    </row>
    <row r="112" spans="1:7" x14ac:dyDescent="0.25">
      <c r="A112" s="34" t="s">
        <v>186</v>
      </c>
      <c r="B112" s="35"/>
      <c r="C112" s="35"/>
      <c r="D112" s="36"/>
      <c r="E112" s="37">
        <v>1000318.09</v>
      </c>
      <c r="F112" s="38">
        <v>1</v>
      </c>
      <c r="G112" s="38"/>
    </row>
    <row r="114" spans="1:5" x14ac:dyDescent="0.25">
      <c r="A114" s="1" t="s">
        <v>188</v>
      </c>
    </row>
    <row r="117" spans="1:5" x14ac:dyDescent="0.25">
      <c r="A117" s="1" t="s">
        <v>189</v>
      </c>
    </row>
    <row r="118" spans="1:5" x14ac:dyDescent="0.25">
      <c r="A118" s="40" t="s">
        <v>190</v>
      </c>
      <c r="B118" s="41" t="s">
        <v>122</v>
      </c>
    </row>
    <row r="119" spans="1:5" x14ac:dyDescent="0.25">
      <c r="A119" t="s">
        <v>191</v>
      </c>
    </row>
    <row r="120" spans="1:5" x14ac:dyDescent="0.25">
      <c r="A120" t="s">
        <v>192</v>
      </c>
      <c r="B120" t="s">
        <v>193</v>
      </c>
      <c r="C120" t="s">
        <v>193</v>
      </c>
    </row>
    <row r="121" spans="1:5" x14ac:dyDescent="0.25">
      <c r="B121" s="42">
        <v>45473</v>
      </c>
      <c r="C121" s="42">
        <v>45504</v>
      </c>
    </row>
    <row r="122" spans="1:5" x14ac:dyDescent="0.25">
      <c r="A122" t="s">
        <v>197</v>
      </c>
      <c r="B122">
        <v>12.088200000000001</v>
      </c>
      <c r="C122">
        <v>12.1797</v>
      </c>
      <c r="E122" s="39"/>
    </row>
    <row r="123" spans="1:5" x14ac:dyDescent="0.25">
      <c r="A123" t="s">
        <v>198</v>
      </c>
      <c r="B123">
        <v>12.088800000000001</v>
      </c>
      <c r="C123">
        <v>12.180400000000001</v>
      </c>
      <c r="E123" s="39"/>
    </row>
    <row r="124" spans="1:5" x14ac:dyDescent="0.25">
      <c r="A124" t="s">
        <v>676</v>
      </c>
      <c r="B124">
        <v>12.018000000000001</v>
      </c>
      <c r="C124">
        <v>12.106999999999999</v>
      </c>
      <c r="E124" s="39"/>
    </row>
    <row r="125" spans="1:5" x14ac:dyDescent="0.25">
      <c r="A125" t="s">
        <v>677</v>
      </c>
      <c r="B125">
        <v>12.0191</v>
      </c>
      <c r="C125">
        <v>12.1081</v>
      </c>
      <c r="E125" s="39"/>
    </row>
    <row r="126" spans="1:5" x14ac:dyDescent="0.25">
      <c r="E126" s="39"/>
    </row>
    <row r="127" spans="1:5" x14ac:dyDescent="0.25">
      <c r="A127" t="s">
        <v>208</v>
      </c>
      <c r="B127" s="41" t="s">
        <v>122</v>
      </c>
    </row>
    <row r="128" spans="1:5" x14ac:dyDescent="0.25">
      <c r="A128" t="s">
        <v>209</v>
      </c>
      <c r="B128" s="41" t="s">
        <v>122</v>
      </c>
    </row>
    <row r="129" spans="1:2" ht="30" customHeight="1" x14ac:dyDescent="0.25">
      <c r="A129" s="40" t="s">
        <v>210</v>
      </c>
      <c r="B129" s="41" t="s">
        <v>122</v>
      </c>
    </row>
    <row r="130" spans="1:2" ht="30" customHeight="1" x14ac:dyDescent="0.25">
      <c r="A130" s="40" t="s">
        <v>211</v>
      </c>
      <c r="B130" s="41" t="s">
        <v>122</v>
      </c>
    </row>
    <row r="131" spans="1:2" x14ac:dyDescent="0.25">
      <c r="A131" t="s">
        <v>212</v>
      </c>
      <c r="B131" s="44">
        <f>+B145</f>
        <v>1.530234102572551</v>
      </c>
    </row>
    <row r="132" spans="1:2" ht="45" customHeight="1" x14ac:dyDescent="0.25">
      <c r="A132" s="40" t="s">
        <v>213</v>
      </c>
      <c r="B132" s="41" t="s">
        <v>122</v>
      </c>
    </row>
    <row r="133" spans="1:2" ht="45" customHeight="1" x14ac:dyDescent="0.25">
      <c r="A133" s="40" t="s">
        <v>214</v>
      </c>
      <c r="B133" s="41" t="s">
        <v>122</v>
      </c>
    </row>
    <row r="134" spans="1:2" ht="30" customHeight="1" x14ac:dyDescent="0.25">
      <c r="A134" s="40" t="s">
        <v>215</v>
      </c>
      <c r="B134" s="41" t="s">
        <v>122</v>
      </c>
    </row>
    <row r="135" spans="1:2" x14ac:dyDescent="0.25">
      <c r="A135" t="s">
        <v>216</v>
      </c>
      <c r="B135" s="41" t="s">
        <v>122</v>
      </c>
    </row>
    <row r="136" spans="1:2" x14ac:dyDescent="0.25">
      <c r="A136" t="s">
        <v>217</v>
      </c>
      <c r="B136" s="41" t="s">
        <v>122</v>
      </c>
    </row>
    <row r="138" spans="1:2" x14ac:dyDescent="0.25">
      <c r="A138" t="s">
        <v>218</v>
      </c>
    </row>
    <row r="139" spans="1:2" ht="60" customHeight="1" x14ac:dyDescent="0.25">
      <c r="A139" s="52" t="s">
        <v>219</v>
      </c>
      <c r="B139" s="53" t="s">
        <v>1163</v>
      </c>
    </row>
    <row r="140" spans="1:2" ht="45" customHeight="1" x14ac:dyDescent="0.25">
      <c r="A140" s="52" t="s">
        <v>221</v>
      </c>
      <c r="B140" s="53" t="s">
        <v>1164</v>
      </c>
    </row>
    <row r="141" spans="1:2" x14ac:dyDescent="0.25">
      <c r="A141" s="52"/>
      <c r="B141" s="52"/>
    </row>
    <row r="142" spans="1:2" x14ac:dyDescent="0.25">
      <c r="A142" s="52" t="s">
        <v>223</v>
      </c>
      <c r="B142" s="3">
        <v>7.4180157106697537</v>
      </c>
    </row>
    <row r="143" spans="1:2" x14ac:dyDescent="0.25">
      <c r="A143" s="52"/>
      <c r="B143" s="52"/>
    </row>
    <row r="144" spans="1:2" x14ac:dyDescent="0.25">
      <c r="A144" s="52" t="s">
        <v>224</v>
      </c>
      <c r="B144" s="54">
        <v>1.4388000000000001</v>
      </c>
    </row>
    <row r="145" spans="1:4" x14ac:dyDescent="0.25">
      <c r="A145" s="52" t="s">
        <v>225</v>
      </c>
      <c r="B145" s="54">
        <v>1.530234102572551</v>
      </c>
    </row>
    <row r="146" spans="1:4" x14ac:dyDescent="0.25">
      <c r="A146" s="52"/>
      <c r="B146" s="52"/>
    </row>
    <row r="147" spans="1:4" x14ac:dyDescent="0.25">
      <c r="A147" s="52" t="s">
        <v>226</v>
      </c>
      <c r="B147" s="55">
        <v>45504</v>
      </c>
    </row>
    <row r="149" spans="1:4" ht="69.95" customHeight="1" x14ac:dyDescent="0.25">
      <c r="A149" s="74" t="s">
        <v>227</v>
      </c>
      <c r="B149" s="74" t="s">
        <v>228</v>
      </c>
      <c r="C149" s="74" t="s">
        <v>5</v>
      </c>
      <c r="D149" s="74" t="s">
        <v>6</v>
      </c>
    </row>
    <row r="150" spans="1:4" ht="69.95" customHeight="1" x14ac:dyDescent="0.25">
      <c r="A150" s="74" t="s">
        <v>1165</v>
      </c>
      <c r="B150" s="74"/>
      <c r="C150" s="74" t="s">
        <v>45</v>
      </c>
      <c r="D15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3"/>
  <sheetViews>
    <sheetView showGridLines="0" workbookViewId="0">
      <pane ySplit="4" topLeftCell="A22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1166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1167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133</v>
      </c>
      <c r="B9" s="15"/>
      <c r="C9" s="15"/>
      <c r="D9" s="16"/>
      <c r="E9" s="17"/>
      <c r="F9" s="18"/>
      <c r="G9" s="18"/>
    </row>
    <row r="10" spans="1:8" x14ac:dyDescent="0.25">
      <c r="A10" s="14"/>
      <c r="B10" s="15"/>
      <c r="C10" s="15"/>
      <c r="D10" s="16"/>
      <c r="E10" s="17"/>
      <c r="F10" s="18"/>
      <c r="G10" s="18"/>
    </row>
    <row r="11" spans="1:8" x14ac:dyDescent="0.25">
      <c r="A11" s="19" t="s">
        <v>134</v>
      </c>
      <c r="B11" s="15"/>
      <c r="C11" s="15"/>
      <c r="D11" s="16"/>
      <c r="E11" s="17"/>
      <c r="F11" s="18"/>
      <c r="G11" s="18"/>
    </row>
    <row r="12" spans="1:8" x14ac:dyDescent="0.25">
      <c r="A12" s="14" t="s">
        <v>1168</v>
      </c>
      <c r="B12" s="15" t="s">
        <v>1169</v>
      </c>
      <c r="C12" s="15" t="s">
        <v>129</v>
      </c>
      <c r="D12" s="16">
        <v>1000000</v>
      </c>
      <c r="E12" s="17">
        <v>996.25</v>
      </c>
      <c r="F12" s="18">
        <v>2.9000000000000001E-2</v>
      </c>
      <c r="G12" s="18">
        <v>6.5493999999999997E-2</v>
      </c>
    </row>
    <row r="13" spans="1:8" x14ac:dyDescent="0.25">
      <c r="A13" s="19" t="s">
        <v>125</v>
      </c>
      <c r="B13" s="25"/>
      <c r="C13" s="25"/>
      <c r="D13" s="26"/>
      <c r="E13" s="29">
        <v>996.25</v>
      </c>
      <c r="F13" s="30">
        <v>2.9000000000000001E-2</v>
      </c>
      <c r="G13" s="28"/>
    </row>
    <row r="14" spans="1:8" x14ac:dyDescent="0.25">
      <c r="A14" s="14"/>
      <c r="B14" s="15"/>
      <c r="C14" s="15"/>
      <c r="D14" s="16"/>
      <c r="E14" s="17"/>
      <c r="F14" s="18"/>
      <c r="G14" s="18"/>
    </row>
    <row r="15" spans="1:8" x14ac:dyDescent="0.25">
      <c r="A15" s="31" t="s">
        <v>132</v>
      </c>
      <c r="B15" s="32"/>
      <c r="C15" s="32"/>
      <c r="D15" s="33"/>
      <c r="E15" s="29">
        <v>996.25</v>
      </c>
      <c r="F15" s="30">
        <v>2.9000000000000001E-2</v>
      </c>
      <c r="G15" s="28"/>
    </row>
    <row r="16" spans="1:8" x14ac:dyDescent="0.25">
      <c r="A16" s="14"/>
      <c r="B16" s="15"/>
      <c r="C16" s="15"/>
      <c r="D16" s="16"/>
      <c r="E16" s="17"/>
      <c r="F16" s="18"/>
      <c r="G16" s="1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19" t="s">
        <v>182</v>
      </c>
      <c r="B18" s="15"/>
      <c r="C18" s="15"/>
      <c r="D18" s="16"/>
      <c r="E18" s="17"/>
      <c r="F18" s="18"/>
      <c r="G18" s="18"/>
    </row>
    <row r="19" spans="1:7" x14ac:dyDescent="0.25">
      <c r="A19" s="14" t="s">
        <v>183</v>
      </c>
      <c r="B19" s="15"/>
      <c r="C19" s="15"/>
      <c r="D19" s="16"/>
      <c r="E19" s="17">
        <v>33637.1</v>
      </c>
      <c r="F19" s="18">
        <v>0.97919999999999996</v>
      </c>
      <c r="G19" s="18">
        <v>6.4020999999999995E-2</v>
      </c>
    </row>
    <row r="20" spans="1:7" x14ac:dyDescent="0.25">
      <c r="A20" s="19" t="s">
        <v>125</v>
      </c>
      <c r="B20" s="25"/>
      <c r="C20" s="25"/>
      <c r="D20" s="26"/>
      <c r="E20" s="29">
        <v>33637.1</v>
      </c>
      <c r="F20" s="30">
        <v>0.97919999999999996</v>
      </c>
      <c r="G20" s="28"/>
    </row>
    <row r="21" spans="1:7" x14ac:dyDescent="0.25">
      <c r="A21" s="14"/>
      <c r="B21" s="15"/>
      <c r="C21" s="15"/>
      <c r="D21" s="16"/>
      <c r="E21" s="17"/>
      <c r="F21" s="18"/>
      <c r="G21" s="18"/>
    </row>
    <row r="22" spans="1:7" x14ac:dyDescent="0.25">
      <c r="A22" s="31" t="s">
        <v>132</v>
      </c>
      <c r="B22" s="32"/>
      <c r="C22" s="32"/>
      <c r="D22" s="33"/>
      <c r="E22" s="29">
        <v>33637.1</v>
      </c>
      <c r="F22" s="30">
        <v>0.97919999999999996</v>
      </c>
      <c r="G22" s="28"/>
    </row>
    <row r="23" spans="1:7" x14ac:dyDescent="0.25">
      <c r="A23" s="14" t="s">
        <v>184</v>
      </c>
      <c r="B23" s="15"/>
      <c r="C23" s="15"/>
      <c r="D23" s="16"/>
      <c r="E23" s="17">
        <v>5.8999474000000003</v>
      </c>
      <c r="F23" s="18">
        <v>1.7100000000000001E-4</v>
      </c>
      <c r="G23" s="18"/>
    </row>
    <row r="24" spans="1:7" x14ac:dyDescent="0.25">
      <c r="A24" s="14" t="s">
        <v>185</v>
      </c>
      <c r="B24" s="15"/>
      <c r="C24" s="15"/>
      <c r="D24" s="16"/>
      <c r="E24" s="45">
        <v>-286.9299474</v>
      </c>
      <c r="F24" s="46">
        <v>-8.371E-3</v>
      </c>
      <c r="G24" s="18">
        <v>6.4020999999999995E-2</v>
      </c>
    </row>
    <row r="25" spans="1:7" x14ac:dyDescent="0.25">
      <c r="A25" s="34" t="s">
        <v>186</v>
      </c>
      <c r="B25" s="35"/>
      <c r="C25" s="35"/>
      <c r="D25" s="36"/>
      <c r="E25" s="37">
        <v>34352.32</v>
      </c>
      <c r="F25" s="38">
        <v>1</v>
      </c>
      <c r="G25" s="38"/>
    </row>
    <row r="28" spans="1:7" x14ac:dyDescent="0.25">
      <c r="A28" s="1" t="s">
        <v>189</v>
      </c>
    </row>
    <row r="29" spans="1:7" x14ac:dyDescent="0.25">
      <c r="A29" s="40" t="s">
        <v>190</v>
      </c>
      <c r="B29" s="41" t="s">
        <v>122</v>
      </c>
    </row>
    <row r="30" spans="1:7" x14ac:dyDescent="0.25">
      <c r="A30" t="s">
        <v>191</v>
      </c>
    </row>
    <row r="31" spans="1:7" x14ac:dyDescent="0.25">
      <c r="A31" t="s">
        <v>315</v>
      </c>
      <c r="B31" t="s">
        <v>193</v>
      </c>
      <c r="C31" t="s">
        <v>193</v>
      </c>
    </row>
    <row r="32" spans="1:7" x14ac:dyDescent="0.25">
      <c r="B32" s="42">
        <v>45473</v>
      </c>
      <c r="C32" s="42">
        <v>45504</v>
      </c>
    </row>
    <row r="33" spans="1:5" x14ac:dyDescent="0.25">
      <c r="A33" t="s">
        <v>194</v>
      </c>
      <c r="B33">
        <v>1260.595</v>
      </c>
      <c r="C33">
        <v>1267.3847000000001</v>
      </c>
      <c r="E33" s="39"/>
    </row>
    <row r="34" spans="1:5" x14ac:dyDescent="0.25">
      <c r="A34" t="s">
        <v>1170</v>
      </c>
      <c r="B34">
        <v>1000.0457</v>
      </c>
      <c r="C34">
        <v>1000.0479</v>
      </c>
      <c r="E34" s="39"/>
    </row>
    <row r="35" spans="1:5" x14ac:dyDescent="0.25">
      <c r="A35" t="s">
        <v>672</v>
      </c>
      <c r="B35" t="s">
        <v>196</v>
      </c>
      <c r="C35" t="s">
        <v>196</v>
      </c>
      <c r="E35" s="39"/>
    </row>
    <row r="36" spans="1:5" x14ac:dyDescent="0.25">
      <c r="A36" t="s">
        <v>197</v>
      </c>
      <c r="B36">
        <v>1260.1569999999999</v>
      </c>
      <c r="C36">
        <v>1266.9458</v>
      </c>
      <c r="E36" s="39"/>
    </row>
    <row r="37" spans="1:5" x14ac:dyDescent="0.25">
      <c r="A37" t="s">
        <v>673</v>
      </c>
      <c r="B37">
        <v>1058.4566</v>
      </c>
      <c r="C37">
        <v>1058.5925999999999</v>
      </c>
      <c r="E37" s="39"/>
    </row>
    <row r="38" spans="1:5" x14ac:dyDescent="0.25">
      <c r="A38" t="s">
        <v>674</v>
      </c>
      <c r="B38" t="s">
        <v>196</v>
      </c>
      <c r="C38" t="s">
        <v>196</v>
      </c>
      <c r="E38" s="39"/>
    </row>
    <row r="39" spans="1:5" x14ac:dyDescent="0.25">
      <c r="A39" t="s">
        <v>1171</v>
      </c>
      <c r="B39">
        <v>1256.6378999999999</v>
      </c>
      <c r="C39">
        <v>1263.3538000000001</v>
      </c>
      <c r="E39" s="39"/>
    </row>
    <row r="40" spans="1:5" x14ac:dyDescent="0.25">
      <c r="A40" t="s">
        <v>1172</v>
      </c>
      <c r="B40">
        <v>1008.2331</v>
      </c>
      <c r="C40">
        <v>1008.2435</v>
      </c>
      <c r="E40" s="39"/>
    </row>
    <row r="41" spans="1:5" x14ac:dyDescent="0.25">
      <c r="A41" t="s">
        <v>675</v>
      </c>
      <c r="B41">
        <v>1095.4380000000001</v>
      </c>
      <c r="C41">
        <v>1095.6125999999999</v>
      </c>
      <c r="E41" s="39"/>
    </row>
    <row r="42" spans="1:5" x14ac:dyDescent="0.25">
      <c r="A42" t="s">
        <v>676</v>
      </c>
      <c r="B42">
        <v>1256.6369</v>
      </c>
      <c r="C42">
        <v>1263.3529000000001</v>
      </c>
      <c r="E42" s="39"/>
    </row>
    <row r="43" spans="1:5" x14ac:dyDescent="0.25">
      <c r="A43" t="s">
        <v>678</v>
      </c>
      <c r="B43">
        <v>1005.3083</v>
      </c>
      <c r="C43">
        <v>1005.4329</v>
      </c>
      <c r="E43" s="39"/>
    </row>
    <row r="44" spans="1:5" x14ac:dyDescent="0.25">
      <c r="A44" t="s">
        <v>679</v>
      </c>
      <c r="B44">
        <v>1017.3167999999999</v>
      </c>
      <c r="C44">
        <v>1016.5943</v>
      </c>
      <c r="E44" s="39"/>
    </row>
    <row r="45" spans="1:5" x14ac:dyDescent="0.25">
      <c r="A45" t="s">
        <v>1173</v>
      </c>
      <c r="B45">
        <v>1152.9757999999999</v>
      </c>
      <c r="C45">
        <v>1159.1871000000001</v>
      </c>
      <c r="E45" s="39"/>
    </row>
    <row r="46" spans="1:5" x14ac:dyDescent="0.25">
      <c r="A46" t="s">
        <v>1174</v>
      </c>
      <c r="B46">
        <v>1000</v>
      </c>
      <c r="C46">
        <v>1000</v>
      </c>
      <c r="E46" s="39"/>
    </row>
    <row r="47" spans="1:5" x14ac:dyDescent="0.25">
      <c r="A47" t="s">
        <v>1175</v>
      </c>
      <c r="B47">
        <v>1152.9743000000001</v>
      </c>
      <c r="C47">
        <v>1159.1856</v>
      </c>
      <c r="E47" s="39"/>
    </row>
    <row r="48" spans="1:5" x14ac:dyDescent="0.25">
      <c r="A48" t="s">
        <v>1176</v>
      </c>
      <c r="B48">
        <v>1000</v>
      </c>
      <c r="C48">
        <v>1000</v>
      </c>
      <c r="E48" s="39"/>
    </row>
    <row r="49" spans="1:5" x14ac:dyDescent="0.25">
      <c r="A49" t="s">
        <v>207</v>
      </c>
      <c r="E49" s="39"/>
    </row>
    <row r="51" spans="1:5" x14ac:dyDescent="0.25">
      <c r="A51" t="s">
        <v>680</v>
      </c>
    </row>
    <row r="53" spans="1:5" x14ac:dyDescent="0.25">
      <c r="A53" s="51" t="s">
        <v>681</v>
      </c>
      <c r="B53" s="51" t="s">
        <v>682</v>
      </c>
      <c r="C53" s="51" t="s">
        <v>683</v>
      </c>
      <c r="D53" s="51" t="s">
        <v>684</v>
      </c>
    </row>
    <row r="54" spans="1:5" x14ac:dyDescent="0.25">
      <c r="A54" s="51" t="s">
        <v>1177</v>
      </c>
      <c r="B54" s="51"/>
      <c r="C54" s="51">
        <v>5.3695177999999997</v>
      </c>
      <c r="D54" s="51">
        <v>5.3695177999999997</v>
      </c>
    </row>
    <row r="55" spans="1:5" x14ac:dyDescent="0.25">
      <c r="A55" s="51" t="s">
        <v>1178</v>
      </c>
      <c r="B55" s="51"/>
      <c r="C55" s="51">
        <v>5.5645867000000004</v>
      </c>
      <c r="D55" s="51">
        <v>5.5645867000000004</v>
      </c>
    </row>
    <row r="56" spans="1:5" x14ac:dyDescent="0.25">
      <c r="A56" s="51" t="s">
        <v>1179</v>
      </c>
      <c r="B56" s="51"/>
      <c r="C56" s="51">
        <v>5.3590777999999997</v>
      </c>
      <c r="D56" s="51">
        <v>5.3590777999999997</v>
      </c>
    </row>
    <row r="57" spans="1:5" x14ac:dyDescent="0.25">
      <c r="A57" s="51" t="s">
        <v>1180</v>
      </c>
      <c r="B57" s="51"/>
      <c r="C57" s="51">
        <v>5.6715669000000002</v>
      </c>
      <c r="D57" s="51">
        <v>5.6715669000000002</v>
      </c>
    </row>
    <row r="58" spans="1:5" x14ac:dyDescent="0.25">
      <c r="A58" s="51" t="s">
        <v>1181</v>
      </c>
      <c r="B58" s="51"/>
      <c r="C58" s="51">
        <v>5.2426703000000003</v>
      </c>
      <c r="D58" s="51">
        <v>5.2426703000000003</v>
      </c>
    </row>
    <row r="59" spans="1:5" x14ac:dyDescent="0.25">
      <c r="A59" s="51" t="s">
        <v>1182</v>
      </c>
      <c r="B59" s="51"/>
      <c r="C59" s="51">
        <v>6.1338673000000004</v>
      </c>
      <c r="D59" s="51">
        <v>6.1338673000000004</v>
      </c>
    </row>
    <row r="61" spans="1:5" x14ac:dyDescent="0.25">
      <c r="A61" t="s">
        <v>209</v>
      </c>
      <c r="B61" s="41" t="s">
        <v>122</v>
      </c>
    </row>
    <row r="62" spans="1:5" ht="30" customHeight="1" x14ac:dyDescent="0.25">
      <c r="A62" s="40" t="s">
        <v>210</v>
      </c>
      <c r="B62" s="41" t="s">
        <v>122</v>
      </c>
    </row>
    <row r="63" spans="1:5" ht="30" customHeight="1" x14ac:dyDescent="0.25">
      <c r="A63" s="40" t="s">
        <v>211</v>
      </c>
      <c r="B63" s="41" t="s">
        <v>122</v>
      </c>
    </row>
    <row r="64" spans="1:5" x14ac:dyDescent="0.25">
      <c r="A64" t="s">
        <v>212</v>
      </c>
      <c r="B64" s="44">
        <f>+B78</f>
        <v>1.6456579737104209E-3</v>
      </c>
    </row>
    <row r="65" spans="1:2" ht="45" customHeight="1" x14ac:dyDescent="0.25">
      <c r="A65" s="40" t="s">
        <v>213</v>
      </c>
      <c r="B65" s="41" t="s">
        <v>122</v>
      </c>
    </row>
    <row r="66" spans="1:2" ht="45" customHeight="1" x14ac:dyDescent="0.25">
      <c r="A66" s="40" t="s">
        <v>214</v>
      </c>
      <c r="B66" s="41" t="s">
        <v>122</v>
      </c>
    </row>
    <row r="67" spans="1:2" ht="30" customHeight="1" x14ac:dyDescent="0.25">
      <c r="A67" s="40" t="s">
        <v>215</v>
      </c>
      <c r="B67" s="41" t="s">
        <v>122</v>
      </c>
    </row>
    <row r="68" spans="1:2" x14ac:dyDescent="0.25">
      <c r="A68" t="s">
        <v>216</v>
      </c>
      <c r="B68" s="41" t="s">
        <v>122</v>
      </c>
    </row>
    <row r="69" spans="1:2" ht="30" customHeight="1" x14ac:dyDescent="0.25">
      <c r="A69" s="40" t="s">
        <v>217</v>
      </c>
      <c r="B69" s="41" t="s">
        <v>122</v>
      </c>
    </row>
    <row r="71" spans="1:2" x14ac:dyDescent="0.25">
      <c r="A71" t="s">
        <v>218</v>
      </c>
    </row>
    <row r="72" spans="1:2" ht="45" customHeight="1" x14ac:dyDescent="0.25">
      <c r="A72" s="52" t="s">
        <v>219</v>
      </c>
      <c r="B72" s="53" t="s">
        <v>1183</v>
      </c>
    </row>
    <row r="73" spans="1:2" x14ac:dyDescent="0.25">
      <c r="A73" s="52" t="s">
        <v>221</v>
      </c>
      <c r="B73" s="53" t="s">
        <v>1184</v>
      </c>
    </row>
    <row r="74" spans="1:2" x14ac:dyDescent="0.25">
      <c r="A74" s="52"/>
      <c r="B74" s="52"/>
    </row>
    <row r="75" spans="1:2" x14ac:dyDescent="0.25">
      <c r="A75" s="52" t="s">
        <v>223</v>
      </c>
      <c r="B75" s="3">
        <v>6.404332724332658</v>
      </c>
    </row>
    <row r="76" spans="1:2" x14ac:dyDescent="0.25">
      <c r="A76" s="52"/>
      <c r="B76" s="52"/>
    </row>
    <row r="77" spans="1:2" x14ac:dyDescent="0.25">
      <c r="A77" s="52" t="s">
        <v>224</v>
      </c>
      <c r="B77" s="54">
        <v>4.4000000000000003E-3</v>
      </c>
    </row>
    <row r="78" spans="1:2" x14ac:dyDescent="0.25">
      <c r="A78" s="52" t="s">
        <v>225</v>
      </c>
      <c r="B78" s="67">
        <v>1.6456579737104209E-3</v>
      </c>
    </row>
    <row r="79" spans="1:2" x14ac:dyDescent="0.25">
      <c r="A79" s="52"/>
      <c r="B79" s="52"/>
    </row>
    <row r="80" spans="1:2" x14ac:dyDescent="0.25">
      <c r="A80" s="52" t="s">
        <v>226</v>
      </c>
      <c r="B80" s="55">
        <v>45504</v>
      </c>
    </row>
    <row r="82" spans="1:4" ht="69.95" customHeight="1" x14ac:dyDescent="0.25">
      <c r="A82" s="74" t="s">
        <v>227</v>
      </c>
      <c r="B82" s="74" t="s">
        <v>228</v>
      </c>
      <c r="C82" s="74" t="s">
        <v>5</v>
      </c>
      <c r="D82" s="74" t="s">
        <v>6</v>
      </c>
    </row>
    <row r="83" spans="1:4" ht="69.95" customHeight="1" x14ac:dyDescent="0.25">
      <c r="A83" s="74" t="s">
        <v>1185</v>
      </c>
      <c r="B83" s="74"/>
      <c r="C83" s="74" t="s">
        <v>47</v>
      </c>
      <c r="D83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7"/>
  <sheetViews>
    <sheetView showGridLines="0" workbookViewId="0">
      <pane ySplit="4" topLeftCell="A5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1186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1187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1189</v>
      </c>
      <c r="B8" s="15" t="s">
        <v>1190</v>
      </c>
      <c r="C8" s="15" t="s">
        <v>1191</v>
      </c>
      <c r="D8" s="16">
        <v>22873</v>
      </c>
      <c r="E8" s="17">
        <v>393.27</v>
      </c>
      <c r="F8" s="18">
        <v>4.87E-2</v>
      </c>
      <c r="G8" s="18"/>
    </row>
    <row r="9" spans="1:8" x14ac:dyDescent="0.25">
      <c r="A9" s="14" t="s">
        <v>1192</v>
      </c>
      <c r="B9" s="15" t="s">
        <v>1193</v>
      </c>
      <c r="C9" s="15" t="s">
        <v>1194</v>
      </c>
      <c r="D9" s="16">
        <v>24703</v>
      </c>
      <c r="E9" s="17">
        <v>368.46</v>
      </c>
      <c r="F9" s="18">
        <v>4.5600000000000002E-2</v>
      </c>
      <c r="G9" s="18"/>
    </row>
    <row r="10" spans="1:8" x14ac:dyDescent="0.25">
      <c r="A10" s="14" t="s">
        <v>1195</v>
      </c>
      <c r="B10" s="15" t="s">
        <v>1196</v>
      </c>
      <c r="C10" s="15" t="s">
        <v>1197</v>
      </c>
      <c r="D10" s="16">
        <v>28245</v>
      </c>
      <c r="E10" s="17">
        <v>343.15</v>
      </c>
      <c r="F10" s="18">
        <v>4.2500000000000003E-2</v>
      </c>
      <c r="G10" s="18"/>
    </row>
    <row r="11" spans="1:8" x14ac:dyDescent="0.25">
      <c r="A11" s="14" t="s">
        <v>1198</v>
      </c>
      <c r="B11" s="15" t="s">
        <v>1199</v>
      </c>
      <c r="C11" s="15" t="s">
        <v>1200</v>
      </c>
      <c r="D11" s="16">
        <v>65445</v>
      </c>
      <c r="E11" s="17">
        <v>324.18</v>
      </c>
      <c r="F11" s="18">
        <v>4.02E-2</v>
      </c>
      <c r="G11" s="18"/>
    </row>
    <row r="12" spans="1:8" x14ac:dyDescent="0.25">
      <c r="A12" s="14" t="s">
        <v>1201</v>
      </c>
      <c r="B12" s="15" t="s">
        <v>1202</v>
      </c>
      <c r="C12" s="15" t="s">
        <v>1191</v>
      </c>
      <c r="D12" s="16">
        <v>15990</v>
      </c>
      <c r="E12" s="17">
        <v>305.7</v>
      </c>
      <c r="F12" s="18">
        <v>3.7900000000000003E-2</v>
      </c>
      <c r="G12" s="18"/>
    </row>
    <row r="13" spans="1:8" x14ac:dyDescent="0.25">
      <c r="A13" s="14" t="s">
        <v>1203</v>
      </c>
      <c r="B13" s="15" t="s">
        <v>1204</v>
      </c>
      <c r="C13" s="15" t="s">
        <v>1205</v>
      </c>
      <c r="D13" s="16">
        <v>8820</v>
      </c>
      <c r="E13" s="17">
        <v>300.95</v>
      </c>
      <c r="F13" s="18">
        <v>3.73E-2</v>
      </c>
      <c r="G13" s="18"/>
    </row>
    <row r="14" spans="1:8" x14ac:dyDescent="0.25">
      <c r="A14" s="14" t="s">
        <v>1206</v>
      </c>
      <c r="B14" s="15" t="s">
        <v>1207</v>
      </c>
      <c r="C14" s="15" t="s">
        <v>1208</v>
      </c>
      <c r="D14" s="16">
        <v>3090</v>
      </c>
      <c r="E14" s="17">
        <v>298.62</v>
      </c>
      <c r="F14" s="18">
        <v>3.6999999999999998E-2</v>
      </c>
      <c r="G14" s="18"/>
    </row>
    <row r="15" spans="1:8" x14ac:dyDescent="0.25">
      <c r="A15" s="14" t="s">
        <v>1209</v>
      </c>
      <c r="B15" s="15" t="s">
        <v>1210</v>
      </c>
      <c r="C15" s="15" t="s">
        <v>1211</v>
      </c>
      <c r="D15" s="16">
        <v>5158</v>
      </c>
      <c r="E15" s="17">
        <v>298.36</v>
      </c>
      <c r="F15" s="18">
        <v>3.6999999999999998E-2</v>
      </c>
      <c r="G15" s="18"/>
    </row>
    <row r="16" spans="1:8" x14ac:dyDescent="0.25">
      <c r="A16" s="14" t="s">
        <v>1212</v>
      </c>
      <c r="B16" s="15" t="s">
        <v>1213</v>
      </c>
      <c r="C16" s="15" t="s">
        <v>1214</v>
      </c>
      <c r="D16" s="16">
        <v>9838</v>
      </c>
      <c r="E16" s="17">
        <v>296.20999999999998</v>
      </c>
      <c r="F16" s="18">
        <v>3.6700000000000003E-2</v>
      </c>
      <c r="G16" s="18"/>
    </row>
    <row r="17" spans="1:7" x14ac:dyDescent="0.25">
      <c r="A17" s="14" t="s">
        <v>1215</v>
      </c>
      <c r="B17" s="15" t="s">
        <v>1216</v>
      </c>
      <c r="C17" s="15" t="s">
        <v>1208</v>
      </c>
      <c r="D17" s="16">
        <v>2251</v>
      </c>
      <c r="E17" s="17">
        <v>295.24</v>
      </c>
      <c r="F17" s="18">
        <v>3.6600000000000001E-2</v>
      </c>
      <c r="G17" s="18"/>
    </row>
    <row r="18" spans="1:7" x14ac:dyDescent="0.25">
      <c r="A18" s="14" t="s">
        <v>1217</v>
      </c>
      <c r="B18" s="15" t="s">
        <v>1218</v>
      </c>
      <c r="C18" s="15" t="s">
        <v>1219</v>
      </c>
      <c r="D18" s="16">
        <v>69200</v>
      </c>
      <c r="E18" s="17">
        <v>287.87</v>
      </c>
      <c r="F18" s="18">
        <v>3.5700000000000003E-2</v>
      </c>
      <c r="G18" s="18"/>
    </row>
    <row r="19" spans="1:7" x14ac:dyDescent="0.25">
      <c r="A19" s="14" t="s">
        <v>1220</v>
      </c>
      <c r="B19" s="15" t="s">
        <v>1221</v>
      </c>
      <c r="C19" s="15" t="s">
        <v>1222</v>
      </c>
      <c r="D19" s="16">
        <v>2406</v>
      </c>
      <c r="E19" s="17">
        <v>286.01</v>
      </c>
      <c r="F19" s="18">
        <v>3.5400000000000001E-2</v>
      </c>
      <c r="G19" s="18"/>
    </row>
    <row r="20" spans="1:7" x14ac:dyDescent="0.25">
      <c r="A20" s="14" t="s">
        <v>1223</v>
      </c>
      <c r="B20" s="15" t="s">
        <v>1224</v>
      </c>
      <c r="C20" s="15" t="s">
        <v>1191</v>
      </c>
      <c r="D20" s="16">
        <v>4186</v>
      </c>
      <c r="E20" s="17">
        <v>282.58</v>
      </c>
      <c r="F20" s="18">
        <v>3.5000000000000003E-2</v>
      </c>
      <c r="G20" s="18"/>
    </row>
    <row r="21" spans="1:7" x14ac:dyDescent="0.25">
      <c r="A21" s="14" t="s">
        <v>1225</v>
      </c>
      <c r="B21" s="15" t="s">
        <v>1226</v>
      </c>
      <c r="C21" s="15" t="s">
        <v>1208</v>
      </c>
      <c r="D21" s="16">
        <v>24356</v>
      </c>
      <c r="E21" s="17">
        <v>281.70999999999998</v>
      </c>
      <c r="F21" s="18">
        <v>3.49E-2</v>
      </c>
      <c r="G21" s="18"/>
    </row>
    <row r="22" spans="1:7" x14ac:dyDescent="0.25">
      <c r="A22" s="14" t="s">
        <v>1227</v>
      </c>
      <c r="B22" s="15" t="s">
        <v>1228</v>
      </c>
      <c r="C22" s="15" t="s">
        <v>1229</v>
      </c>
      <c r="D22" s="16">
        <v>7193</v>
      </c>
      <c r="E22" s="17">
        <v>274.41000000000003</v>
      </c>
      <c r="F22" s="18">
        <v>3.4000000000000002E-2</v>
      </c>
      <c r="G22" s="18"/>
    </row>
    <row r="23" spans="1:7" x14ac:dyDescent="0.25">
      <c r="A23" s="14" t="s">
        <v>1230</v>
      </c>
      <c r="B23" s="15" t="s">
        <v>1231</v>
      </c>
      <c r="C23" s="15" t="s">
        <v>1222</v>
      </c>
      <c r="D23" s="16">
        <v>9294</v>
      </c>
      <c r="E23" s="17">
        <v>258.07</v>
      </c>
      <c r="F23" s="18">
        <v>3.2000000000000001E-2</v>
      </c>
      <c r="G23" s="18"/>
    </row>
    <row r="24" spans="1:7" x14ac:dyDescent="0.25">
      <c r="A24" s="14" t="s">
        <v>1232</v>
      </c>
      <c r="B24" s="15" t="s">
        <v>1233</v>
      </c>
      <c r="C24" s="15" t="s">
        <v>1211</v>
      </c>
      <c r="D24" s="16">
        <v>10423</v>
      </c>
      <c r="E24" s="17">
        <v>256.02999999999997</v>
      </c>
      <c r="F24" s="18">
        <v>3.1699999999999999E-2</v>
      </c>
      <c r="G24" s="18"/>
    </row>
    <row r="25" spans="1:7" x14ac:dyDescent="0.25">
      <c r="A25" s="14" t="s">
        <v>1234</v>
      </c>
      <c r="B25" s="15" t="s">
        <v>1235</v>
      </c>
      <c r="C25" s="15" t="s">
        <v>1208</v>
      </c>
      <c r="D25" s="16">
        <v>9796</v>
      </c>
      <c r="E25" s="17">
        <v>247.94</v>
      </c>
      <c r="F25" s="18">
        <v>3.0700000000000002E-2</v>
      </c>
      <c r="G25" s="18"/>
    </row>
    <row r="26" spans="1:7" x14ac:dyDescent="0.25">
      <c r="A26" s="14" t="s">
        <v>1236</v>
      </c>
      <c r="B26" s="15" t="s">
        <v>1237</v>
      </c>
      <c r="C26" s="15" t="s">
        <v>1238</v>
      </c>
      <c r="D26" s="16">
        <v>7108</v>
      </c>
      <c r="E26" s="17">
        <v>245.86</v>
      </c>
      <c r="F26" s="18">
        <v>3.0499999999999999E-2</v>
      </c>
      <c r="G26" s="18"/>
    </row>
    <row r="27" spans="1:7" x14ac:dyDescent="0.25">
      <c r="A27" s="14" t="s">
        <v>1239</v>
      </c>
      <c r="B27" s="15" t="s">
        <v>1240</v>
      </c>
      <c r="C27" s="15" t="s">
        <v>1241</v>
      </c>
      <c r="D27" s="16">
        <v>6309</v>
      </c>
      <c r="E27" s="17">
        <v>243.04</v>
      </c>
      <c r="F27" s="18">
        <v>3.0099999999999998E-2</v>
      </c>
      <c r="G27" s="18"/>
    </row>
    <row r="28" spans="1:7" x14ac:dyDescent="0.25">
      <c r="A28" s="14" t="s">
        <v>1242</v>
      </c>
      <c r="B28" s="15" t="s">
        <v>1243</v>
      </c>
      <c r="C28" s="15" t="s">
        <v>1244</v>
      </c>
      <c r="D28" s="16">
        <v>12086</v>
      </c>
      <c r="E28" s="17">
        <v>242.66</v>
      </c>
      <c r="F28" s="18">
        <v>3.0099999999999998E-2</v>
      </c>
      <c r="G28" s="18"/>
    </row>
    <row r="29" spans="1:7" x14ac:dyDescent="0.25">
      <c r="A29" s="14" t="s">
        <v>1245</v>
      </c>
      <c r="B29" s="15" t="s">
        <v>1246</v>
      </c>
      <c r="C29" s="15" t="s">
        <v>1197</v>
      </c>
      <c r="D29" s="16">
        <v>27761</v>
      </c>
      <c r="E29" s="17">
        <v>242.19</v>
      </c>
      <c r="F29" s="18">
        <v>0.03</v>
      </c>
      <c r="G29" s="18"/>
    </row>
    <row r="30" spans="1:7" x14ac:dyDescent="0.25">
      <c r="A30" s="14" t="s">
        <v>1247</v>
      </c>
      <c r="B30" s="15" t="s">
        <v>1248</v>
      </c>
      <c r="C30" s="15" t="s">
        <v>1249</v>
      </c>
      <c r="D30" s="16">
        <v>3318</v>
      </c>
      <c r="E30" s="17">
        <v>236.67</v>
      </c>
      <c r="F30" s="18">
        <v>2.93E-2</v>
      </c>
      <c r="G30" s="18"/>
    </row>
    <row r="31" spans="1:7" x14ac:dyDescent="0.25">
      <c r="A31" s="14" t="s">
        <v>1250</v>
      </c>
      <c r="B31" s="15" t="s">
        <v>1251</v>
      </c>
      <c r="C31" s="15" t="s">
        <v>1252</v>
      </c>
      <c r="D31" s="16">
        <v>19897</v>
      </c>
      <c r="E31" s="17">
        <v>236.57</v>
      </c>
      <c r="F31" s="18">
        <v>2.93E-2</v>
      </c>
      <c r="G31" s="18"/>
    </row>
    <row r="32" spans="1:7" x14ac:dyDescent="0.25">
      <c r="A32" s="14" t="s">
        <v>1253</v>
      </c>
      <c r="B32" s="15" t="s">
        <v>1254</v>
      </c>
      <c r="C32" s="15" t="s">
        <v>1255</v>
      </c>
      <c r="D32" s="16">
        <v>70201</v>
      </c>
      <c r="E32" s="17">
        <v>234.61</v>
      </c>
      <c r="F32" s="18">
        <v>2.9100000000000001E-2</v>
      </c>
      <c r="G32" s="18"/>
    </row>
    <row r="33" spans="1:7" x14ac:dyDescent="0.25">
      <c r="A33" s="14" t="s">
        <v>1256</v>
      </c>
      <c r="B33" s="15" t="s">
        <v>1257</v>
      </c>
      <c r="C33" s="15" t="s">
        <v>1191</v>
      </c>
      <c r="D33" s="16">
        <v>16648</v>
      </c>
      <c r="E33" s="17">
        <v>207.63</v>
      </c>
      <c r="F33" s="18">
        <v>2.5700000000000001E-2</v>
      </c>
      <c r="G33" s="18"/>
    </row>
    <row r="34" spans="1:7" x14ac:dyDescent="0.25">
      <c r="A34" s="14" t="s">
        <v>1258</v>
      </c>
      <c r="B34" s="15" t="s">
        <v>1259</v>
      </c>
      <c r="C34" s="15" t="s">
        <v>1197</v>
      </c>
      <c r="D34" s="16">
        <v>17574</v>
      </c>
      <c r="E34" s="17">
        <v>204.93</v>
      </c>
      <c r="F34" s="18">
        <v>2.5399999999999999E-2</v>
      </c>
      <c r="G34" s="18"/>
    </row>
    <row r="35" spans="1:7" x14ac:dyDescent="0.25">
      <c r="A35" s="14" t="s">
        <v>1260</v>
      </c>
      <c r="B35" s="15" t="s">
        <v>1261</v>
      </c>
      <c r="C35" s="15" t="s">
        <v>1262</v>
      </c>
      <c r="D35" s="16">
        <v>566</v>
      </c>
      <c r="E35" s="17">
        <v>197.98</v>
      </c>
      <c r="F35" s="18">
        <v>2.4500000000000001E-2</v>
      </c>
      <c r="G35" s="18"/>
    </row>
    <row r="36" spans="1:7" x14ac:dyDescent="0.25">
      <c r="A36" s="14" t="s">
        <v>1263</v>
      </c>
      <c r="B36" s="15" t="s">
        <v>1264</v>
      </c>
      <c r="C36" s="15" t="s">
        <v>1262</v>
      </c>
      <c r="D36" s="16">
        <v>135</v>
      </c>
      <c r="E36" s="17">
        <v>192.04</v>
      </c>
      <c r="F36" s="18">
        <v>2.3800000000000002E-2</v>
      </c>
      <c r="G36" s="18"/>
    </row>
    <row r="37" spans="1:7" x14ac:dyDescent="0.25">
      <c r="A37" s="14" t="s">
        <v>1265</v>
      </c>
      <c r="B37" s="15" t="s">
        <v>1266</v>
      </c>
      <c r="C37" s="15" t="s">
        <v>1191</v>
      </c>
      <c r="D37" s="16">
        <v>6047</v>
      </c>
      <c r="E37" s="17">
        <v>191.8</v>
      </c>
      <c r="F37" s="18">
        <v>2.3800000000000002E-2</v>
      </c>
      <c r="G37" s="18"/>
    </row>
    <row r="38" spans="1:7" x14ac:dyDescent="0.25">
      <c r="A38" s="14" t="s">
        <v>1267</v>
      </c>
      <c r="B38" s="15" t="s">
        <v>1268</v>
      </c>
      <c r="C38" s="15" t="s">
        <v>1252</v>
      </c>
      <c r="D38" s="16">
        <v>734</v>
      </c>
      <c r="E38" s="17">
        <v>2.72</v>
      </c>
      <c r="F38" s="18">
        <v>2.9999999999999997E-4</v>
      </c>
      <c r="G38" s="18"/>
    </row>
    <row r="39" spans="1:7" x14ac:dyDescent="0.25">
      <c r="A39" s="19" t="s">
        <v>125</v>
      </c>
      <c r="B39" s="25"/>
      <c r="C39" s="25"/>
      <c r="D39" s="26"/>
      <c r="E39" s="47">
        <v>8077.46</v>
      </c>
      <c r="F39" s="48">
        <v>1.0007999999999999</v>
      </c>
      <c r="G39" s="28"/>
    </row>
    <row r="40" spans="1:7" x14ac:dyDescent="0.25">
      <c r="A40" s="19" t="s">
        <v>1269</v>
      </c>
      <c r="B40" s="15"/>
      <c r="C40" s="15"/>
      <c r="D40" s="16"/>
      <c r="E40" s="17"/>
      <c r="F40" s="18"/>
      <c r="G40" s="18"/>
    </row>
    <row r="41" spans="1:7" x14ac:dyDescent="0.25">
      <c r="A41" s="19" t="s">
        <v>125</v>
      </c>
      <c r="B41" s="15"/>
      <c r="C41" s="15"/>
      <c r="D41" s="16"/>
      <c r="E41" s="56" t="s">
        <v>122</v>
      </c>
      <c r="F41" s="57" t="s">
        <v>122</v>
      </c>
      <c r="G41" s="18"/>
    </row>
    <row r="42" spans="1:7" x14ac:dyDescent="0.25">
      <c r="A42" s="31" t="s">
        <v>132</v>
      </c>
      <c r="B42" s="32"/>
      <c r="C42" s="32"/>
      <c r="D42" s="33"/>
      <c r="E42" s="37">
        <v>8077.46</v>
      </c>
      <c r="F42" s="38">
        <v>1.0007999999999999</v>
      </c>
      <c r="G42" s="28"/>
    </row>
    <row r="43" spans="1:7" x14ac:dyDescent="0.25">
      <c r="A43" s="14"/>
      <c r="B43" s="15"/>
      <c r="C43" s="15"/>
      <c r="D43" s="16"/>
      <c r="E43" s="17"/>
      <c r="F43" s="18"/>
      <c r="G43" s="18"/>
    </row>
    <row r="44" spans="1:7" x14ac:dyDescent="0.25">
      <c r="A44" s="14"/>
      <c r="B44" s="15"/>
      <c r="C44" s="15"/>
      <c r="D44" s="16"/>
      <c r="E44" s="17"/>
      <c r="F44" s="18"/>
      <c r="G44" s="18"/>
    </row>
    <row r="45" spans="1:7" x14ac:dyDescent="0.25">
      <c r="A45" s="19" t="s">
        <v>182</v>
      </c>
      <c r="B45" s="15"/>
      <c r="C45" s="15"/>
      <c r="D45" s="16"/>
      <c r="E45" s="17"/>
      <c r="F45" s="18"/>
      <c r="G45" s="18"/>
    </row>
    <row r="46" spans="1:7" x14ac:dyDescent="0.25">
      <c r="A46" s="14" t="s">
        <v>183</v>
      </c>
      <c r="B46" s="15"/>
      <c r="C46" s="15"/>
      <c r="D46" s="16"/>
      <c r="E46" s="17">
        <v>23</v>
      </c>
      <c r="F46" s="18">
        <v>2.8E-3</v>
      </c>
      <c r="G46" s="18">
        <v>6.4020999999999995E-2</v>
      </c>
    </row>
    <row r="47" spans="1:7" x14ac:dyDescent="0.25">
      <c r="A47" s="19" t="s">
        <v>125</v>
      </c>
      <c r="B47" s="25"/>
      <c r="C47" s="25"/>
      <c r="D47" s="26"/>
      <c r="E47" s="47">
        <v>23</v>
      </c>
      <c r="F47" s="48">
        <v>2.8E-3</v>
      </c>
      <c r="G47" s="28"/>
    </row>
    <row r="48" spans="1:7" x14ac:dyDescent="0.25">
      <c r="A48" s="14"/>
      <c r="B48" s="15"/>
      <c r="C48" s="15"/>
      <c r="D48" s="16"/>
      <c r="E48" s="17"/>
      <c r="F48" s="18"/>
      <c r="G48" s="18"/>
    </row>
    <row r="49" spans="1:7" x14ac:dyDescent="0.25">
      <c r="A49" s="31" t="s">
        <v>132</v>
      </c>
      <c r="B49" s="32"/>
      <c r="C49" s="32"/>
      <c r="D49" s="33"/>
      <c r="E49" s="29">
        <v>23</v>
      </c>
      <c r="F49" s="30">
        <v>2.8E-3</v>
      </c>
      <c r="G49" s="28"/>
    </row>
    <row r="50" spans="1:7" x14ac:dyDescent="0.25">
      <c r="A50" s="14" t="s">
        <v>184</v>
      </c>
      <c r="B50" s="15"/>
      <c r="C50" s="15"/>
      <c r="D50" s="16"/>
      <c r="E50" s="17">
        <v>4.0334999999999998E-3</v>
      </c>
      <c r="F50" s="18">
        <v>0</v>
      </c>
      <c r="G50" s="18"/>
    </row>
    <row r="51" spans="1:7" x14ac:dyDescent="0.25">
      <c r="A51" s="14" t="s">
        <v>185</v>
      </c>
      <c r="B51" s="15"/>
      <c r="C51" s="15"/>
      <c r="D51" s="16"/>
      <c r="E51" s="45">
        <v>-26.554033499999999</v>
      </c>
      <c r="F51" s="46">
        <v>-3.5999999999999999E-3</v>
      </c>
      <c r="G51" s="18">
        <v>6.4020999999999995E-2</v>
      </c>
    </row>
    <row r="52" spans="1:7" x14ac:dyDescent="0.25">
      <c r="A52" s="34" t="s">
        <v>186</v>
      </c>
      <c r="B52" s="35"/>
      <c r="C52" s="35"/>
      <c r="D52" s="36"/>
      <c r="E52" s="37">
        <v>8073.91</v>
      </c>
      <c r="F52" s="38">
        <v>1</v>
      </c>
      <c r="G52" s="38"/>
    </row>
    <row r="54" spans="1:7" x14ac:dyDescent="0.25">
      <c r="A54" s="1" t="s">
        <v>189</v>
      </c>
    </row>
    <row r="55" spans="1:7" x14ac:dyDescent="0.25">
      <c r="A55" s="40" t="s">
        <v>190</v>
      </c>
      <c r="B55" s="41" t="s">
        <v>122</v>
      </c>
    </row>
    <row r="56" spans="1:7" x14ac:dyDescent="0.25">
      <c r="A56" t="s">
        <v>191</v>
      </c>
    </row>
    <row r="57" spans="1:7" x14ac:dyDescent="0.25">
      <c r="A57" t="s">
        <v>192</v>
      </c>
      <c r="B57" t="s">
        <v>193</v>
      </c>
      <c r="C57" t="s">
        <v>193</v>
      </c>
    </row>
    <row r="58" spans="1:7" x14ac:dyDescent="0.25">
      <c r="B58" s="42">
        <v>45473</v>
      </c>
      <c r="C58" s="42">
        <v>45504</v>
      </c>
    </row>
    <row r="59" spans="1:7" x14ac:dyDescent="0.25">
      <c r="A59" s="72" t="s">
        <v>198</v>
      </c>
      <c r="B59">
        <v>10.481999999999999</v>
      </c>
      <c r="C59" s="73">
        <v>11.166700000000001</v>
      </c>
    </row>
    <row r="60" spans="1:7" x14ac:dyDescent="0.25">
      <c r="A60" s="72" t="s">
        <v>712</v>
      </c>
      <c r="B60">
        <v>10.4819</v>
      </c>
      <c r="C60" s="73">
        <v>11.1668</v>
      </c>
    </row>
    <row r="61" spans="1:7" x14ac:dyDescent="0.25">
      <c r="A61" s="72" t="s">
        <v>677</v>
      </c>
      <c r="B61">
        <v>10.4716</v>
      </c>
      <c r="C61" s="73">
        <v>11.148400000000001</v>
      </c>
    </row>
    <row r="62" spans="1:7" x14ac:dyDescent="0.25">
      <c r="A62" s="72" t="s">
        <v>713</v>
      </c>
      <c r="B62">
        <v>10.4716</v>
      </c>
      <c r="C62" s="73">
        <v>11.148400000000001</v>
      </c>
    </row>
    <row r="65" spans="1:4" x14ac:dyDescent="0.25">
      <c r="A65" t="s">
        <v>208</v>
      </c>
      <c r="B65" s="41" t="s">
        <v>122</v>
      </c>
    </row>
    <row r="66" spans="1:4" x14ac:dyDescent="0.25">
      <c r="A66" t="s">
        <v>209</v>
      </c>
      <c r="B66" s="41" t="s">
        <v>122</v>
      </c>
    </row>
    <row r="67" spans="1:4" ht="30" customHeight="1" x14ac:dyDescent="0.25">
      <c r="A67" s="40" t="s">
        <v>210</v>
      </c>
      <c r="B67" s="41" t="s">
        <v>122</v>
      </c>
    </row>
    <row r="68" spans="1:4" ht="30" customHeight="1" x14ac:dyDescent="0.25">
      <c r="A68" s="40" t="s">
        <v>211</v>
      </c>
      <c r="B68" s="41" t="s">
        <v>122</v>
      </c>
    </row>
    <row r="69" spans="1:4" x14ac:dyDescent="0.25">
      <c r="A69" t="s">
        <v>1270</v>
      </c>
      <c r="B69" s="44">
        <v>0.37541762441369481</v>
      </c>
    </row>
    <row r="70" spans="1:4" ht="45" customHeight="1" x14ac:dyDescent="0.25">
      <c r="A70" s="40" t="s">
        <v>213</v>
      </c>
      <c r="B70" s="41" t="s">
        <v>122</v>
      </c>
    </row>
    <row r="71" spans="1:4" ht="45" customHeight="1" x14ac:dyDescent="0.25">
      <c r="A71" s="40" t="s">
        <v>214</v>
      </c>
      <c r="B71" s="41" t="s">
        <v>122</v>
      </c>
    </row>
    <row r="72" spans="1:4" ht="30" customHeight="1" x14ac:dyDescent="0.25">
      <c r="A72" s="40" t="s">
        <v>215</v>
      </c>
      <c r="B72" s="41" t="s">
        <v>122</v>
      </c>
    </row>
    <row r="73" spans="1:4" x14ac:dyDescent="0.25">
      <c r="A73" t="s">
        <v>216</v>
      </c>
      <c r="B73" s="41" t="s">
        <v>122</v>
      </c>
    </row>
    <row r="74" spans="1:4" ht="30" customHeight="1" x14ac:dyDescent="0.25">
      <c r="A74" s="40" t="s">
        <v>217</v>
      </c>
      <c r="B74" s="41" t="s">
        <v>122</v>
      </c>
    </row>
    <row r="76" spans="1:4" ht="69.95" customHeight="1" x14ac:dyDescent="0.25">
      <c r="A76" s="74" t="s">
        <v>227</v>
      </c>
      <c r="B76" s="74" t="s">
        <v>228</v>
      </c>
      <c r="C76" s="74" t="s">
        <v>5</v>
      </c>
      <c r="D76" s="74" t="s">
        <v>6</v>
      </c>
    </row>
    <row r="77" spans="1:4" ht="69.95" customHeight="1" x14ac:dyDescent="0.25">
      <c r="A77" s="74" t="s">
        <v>1271</v>
      </c>
      <c r="B77" s="74"/>
      <c r="C77" s="74" t="s">
        <v>49</v>
      </c>
      <c r="D7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31"/>
  <sheetViews>
    <sheetView showGridLines="0" workbookViewId="0">
      <pane ySplit="4" topLeftCell="A403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1272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1273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5647950</v>
      </c>
      <c r="E8" s="17">
        <v>91256.75</v>
      </c>
      <c r="F8" s="18">
        <v>7.5999999999999998E-2</v>
      </c>
      <c r="G8" s="18"/>
    </row>
    <row r="9" spans="1:8" x14ac:dyDescent="0.25">
      <c r="A9" s="14" t="s">
        <v>1276</v>
      </c>
      <c r="B9" s="15" t="s">
        <v>1277</v>
      </c>
      <c r="C9" s="15" t="s">
        <v>1194</v>
      </c>
      <c r="D9" s="16">
        <v>157240000</v>
      </c>
      <c r="E9" s="17">
        <v>25582.95</v>
      </c>
      <c r="F9" s="18">
        <v>2.1299999999999999E-2</v>
      </c>
      <c r="G9" s="18"/>
    </row>
    <row r="10" spans="1:8" x14ac:dyDescent="0.25">
      <c r="A10" s="14" t="s">
        <v>1278</v>
      </c>
      <c r="B10" s="15" t="s">
        <v>1279</v>
      </c>
      <c r="C10" s="15" t="s">
        <v>1280</v>
      </c>
      <c r="D10" s="16">
        <v>745500</v>
      </c>
      <c r="E10" s="17">
        <v>23627.88</v>
      </c>
      <c r="F10" s="18">
        <v>1.9699999999999999E-2</v>
      </c>
      <c r="G10" s="18"/>
    </row>
    <row r="11" spans="1:8" x14ac:dyDescent="0.25">
      <c r="A11" s="14" t="s">
        <v>1212</v>
      </c>
      <c r="B11" s="15" t="s">
        <v>1213</v>
      </c>
      <c r="C11" s="15" t="s">
        <v>1214</v>
      </c>
      <c r="D11" s="16">
        <v>753750</v>
      </c>
      <c r="E11" s="17">
        <v>22694.28</v>
      </c>
      <c r="F11" s="18">
        <v>1.89E-2</v>
      </c>
      <c r="G11" s="18"/>
    </row>
    <row r="12" spans="1:8" x14ac:dyDescent="0.25">
      <c r="A12" s="14" t="s">
        <v>1281</v>
      </c>
      <c r="B12" s="15" t="s">
        <v>1282</v>
      </c>
      <c r="C12" s="15" t="s">
        <v>1283</v>
      </c>
      <c r="D12" s="16">
        <v>4965700</v>
      </c>
      <c r="E12" s="17">
        <v>22382.89</v>
      </c>
      <c r="F12" s="18">
        <v>1.8599999999999998E-2</v>
      </c>
      <c r="G12" s="18"/>
    </row>
    <row r="13" spans="1:8" x14ac:dyDescent="0.25">
      <c r="A13" s="14" t="s">
        <v>1284</v>
      </c>
      <c r="B13" s="15" t="s">
        <v>1285</v>
      </c>
      <c r="C13" s="15" t="s">
        <v>1286</v>
      </c>
      <c r="D13" s="16">
        <v>429000</v>
      </c>
      <c r="E13" s="17">
        <v>21119.03</v>
      </c>
      <c r="F13" s="18">
        <v>1.7600000000000001E-2</v>
      </c>
      <c r="G13" s="18"/>
    </row>
    <row r="14" spans="1:8" x14ac:dyDescent="0.25">
      <c r="A14" s="14" t="s">
        <v>1287</v>
      </c>
      <c r="B14" s="15" t="s">
        <v>1288</v>
      </c>
      <c r="C14" s="15" t="s">
        <v>1289</v>
      </c>
      <c r="D14" s="16">
        <v>2714000</v>
      </c>
      <c r="E14" s="17">
        <v>17484.95</v>
      </c>
      <c r="F14" s="18">
        <v>1.46E-2</v>
      </c>
      <c r="G14" s="18"/>
    </row>
    <row r="15" spans="1:8" x14ac:dyDescent="0.25">
      <c r="A15" s="14" t="s">
        <v>1290</v>
      </c>
      <c r="B15" s="15" t="s">
        <v>1291</v>
      </c>
      <c r="C15" s="15" t="s">
        <v>1197</v>
      </c>
      <c r="D15" s="16">
        <v>6856200</v>
      </c>
      <c r="E15" s="17">
        <v>17390.75</v>
      </c>
      <c r="F15" s="18">
        <v>1.4500000000000001E-2</v>
      </c>
      <c r="G15" s="18"/>
    </row>
    <row r="16" spans="1:8" x14ac:dyDescent="0.25">
      <c r="A16" s="14" t="s">
        <v>1292</v>
      </c>
      <c r="B16" s="15" t="s">
        <v>1293</v>
      </c>
      <c r="C16" s="15" t="s">
        <v>1294</v>
      </c>
      <c r="D16" s="16">
        <v>11244000</v>
      </c>
      <c r="E16" s="17">
        <v>17207.82</v>
      </c>
      <c r="F16" s="18">
        <v>1.43E-2</v>
      </c>
      <c r="G16" s="18"/>
    </row>
    <row r="17" spans="1:7" x14ac:dyDescent="0.25">
      <c r="A17" s="14" t="s">
        <v>1195</v>
      </c>
      <c r="B17" s="15" t="s">
        <v>1196</v>
      </c>
      <c r="C17" s="15" t="s">
        <v>1197</v>
      </c>
      <c r="D17" s="16">
        <v>1335600</v>
      </c>
      <c r="E17" s="17">
        <v>16226.2</v>
      </c>
      <c r="F17" s="18">
        <v>1.35E-2</v>
      </c>
      <c r="G17" s="18"/>
    </row>
    <row r="18" spans="1:7" x14ac:dyDescent="0.25">
      <c r="A18" s="14" t="s">
        <v>1295</v>
      </c>
      <c r="B18" s="15" t="s">
        <v>1296</v>
      </c>
      <c r="C18" s="15" t="s">
        <v>1238</v>
      </c>
      <c r="D18" s="16">
        <v>957000</v>
      </c>
      <c r="E18" s="17">
        <v>14714.83</v>
      </c>
      <c r="F18" s="18">
        <v>1.23E-2</v>
      </c>
      <c r="G18" s="18"/>
    </row>
    <row r="19" spans="1:7" x14ac:dyDescent="0.25">
      <c r="A19" s="14" t="s">
        <v>1297</v>
      </c>
      <c r="B19" s="15" t="s">
        <v>1298</v>
      </c>
      <c r="C19" s="15" t="s">
        <v>1241</v>
      </c>
      <c r="D19" s="16">
        <v>203500</v>
      </c>
      <c r="E19" s="17">
        <v>13956.44</v>
      </c>
      <c r="F19" s="18">
        <v>1.1599999999999999E-2</v>
      </c>
      <c r="G19" s="18"/>
    </row>
    <row r="20" spans="1:7" x14ac:dyDescent="0.25">
      <c r="A20" s="14" t="s">
        <v>1299</v>
      </c>
      <c r="B20" s="15" t="s">
        <v>1300</v>
      </c>
      <c r="C20" s="15" t="s">
        <v>1197</v>
      </c>
      <c r="D20" s="16">
        <v>11080000</v>
      </c>
      <c r="E20" s="17">
        <v>13733.66</v>
      </c>
      <c r="F20" s="18">
        <v>1.14E-2</v>
      </c>
      <c r="G20" s="18"/>
    </row>
    <row r="21" spans="1:7" x14ac:dyDescent="0.25">
      <c r="A21" s="14" t="s">
        <v>1301</v>
      </c>
      <c r="B21" s="15" t="s">
        <v>1302</v>
      </c>
      <c r="C21" s="15" t="s">
        <v>1194</v>
      </c>
      <c r="D21" s="16">
        <v>3049800</v>
      </c>
      <c r="E21" s="17">
        <v>13210.21</v>
      </c>
      <c r="F21" s="18">
        <v>1.0999999999999999E-2</v>
      </c>
      <c r="G21" s="18"/>
    </row>
    <row r="22" spans="1:7" x14ac:dyDescent="0.25">
      <c r="A22" s="14" t="s">
        <v>1303</v>
      </c>
      <c r="B22" s="15" t="s">
        <v>1304</v>
      </c>
      <c r="C22" s="15" t="s">
        <v>1289</v>
      </c>
      <c r="D22" s="16">
        <v>2345200</v>
      </c>
      <c r="E22" s="17">
        <v>13058.07</v>
      </c>
      <c r="F22" s="18">
        <v>1.09E-2</v>
      </c>
      <c r="G22" s="18"/>
    </row>
    <row r="23" spans="1:7" x14ac:dyDescent="0.25">
      <c r="A23" s="14" t="s">
        <v>1305</v>
      </c>
      <c r="B23" s="15" t="s">
        <v>1306</v>
      </c>
      <c r="C23" s="15" t="s">
        <v>1289</v>
      </c>
      <c r="D23" s="16">
        <v>189875</v>
      </c>
      <c r="E23" s="17">
        <v>12924.7</v>
      </c>
      <c r="F23" s="18">
        <v>1.0800000000000001E-2</v>
      </c>
      <c r="G23" s="18"/>
    </row>
    <row r="24" spans="1:7" x14ac:dyDescent="0.25">
      <c r="A24" s="14" t="s">
        <v>1307</v>
      </c>
      <c r="B24" s="15" t="s">
        <v>1308</v>
      </c>
      <c r="C24" s="15" t="s">
        <v>1309</v>
      </c>
      <c r="D24" s="16">
        <v>287100</v>
      </c>
      <c r="E24" s="17">
        <v>12839.69</v>
      </c>
      <c r="F24" s="18">
        <v>1.0699999999999999E-2</v>
      </c>
      <c r="G24" s="18"/>
    </row>
    <row r="25" spans="1:7" x14ac:dyDescent="0.25">
      <c r="A25" s="14" t="s">
        <v>1310</v>
      </c>
      <c r="B25" s="15" t="s">
        <v>1311</v>
      </c>
      <c r="C25" s="15" t="s">
        <v>1312</v>
      </c>
      <c r="D25" s="16">
        <v>2349900</v>
      </c>
      <c r="E25" s="17">
        <v>12271.18</v>
      </c>
      <c r="F25" s="18">
        <v>1.0200000000000001E-2</v>
      </c>
      <c r="G25" s="18"/>
    </row>
    <row r="26" spans="1:7" x14ac:dyDescent="0.25">
      <c r="A26" s="14" t="s">
        <v>1313</v>
      </c>
      <c r="B26" s="15" t="s">
        <v>1314</v>
      </c>
      <c r="C26" s="15" t="s">
        <v>1197</v>
      </c>
      <c r="D26" s="16">
        <v>6075000</v>
      </c>
      <c r="E26" s="17">
        <v>12234.44</v>
      </c>
      <c r="F26" s="18">
        <v>1.0200000000000001E-2</v>
      </c>
      <c r="G26" s="18"/>
    </row>
    <row r="27" spans="1:7" x14ac:dyDescent="0.25">
      <c r="A27" s="14" t="s">
        <v>1245</v>
      </c>
      <c r="B27" s="15" t="s">
        <v>1246</v>
      </c>
      <c r="C27" s="15" t="s">
        <v>1197</v>
      </c>
      <c r="D27" s="16">
        <v>1372500</v>
      </c>
      <c r="E27" s="17">
        <v>11973.69</v>
      </c>
      <c r="F27" s="18">
        <v>0.01</v>
      </c>
      <c r="G27" s="18"/>
    </row>
    <row r="28" spans="1:7" x14ac:dyDescent="0.25">
      <c r="A28" s="14" t="s">
        <v>1227</v>
      </c>
      <c r="B28" s="15" t="s">
        <v>1228</v>
      </c>
      <c r="C28" s="15" t="s">
        <v>1229</v>
      </c>
      <c r="D28" s="16">
        <v>312900</v>
      </c>
      <c r="E28" s="17">
        <v>11937.14</v>
      </c>
      <c r="F28" s="18">
        <v>9.9000000000000008E-3</v>
      </c>
      <c r="G28" s="18"/>
    </row>
    <row r="29" spans="1:7" x14ac:dyDescent="0.25">
      <c r="A29" s="14" t="s">
        <v>1253</v>
      </c>
      <c r="B29" s="15" t="s">
        <v>1254</v>
      </c>
      <c r="C29" s="15" t="s">
        <v>1255</v>
      </c>
      <c r="D29" s="16">
        <v>3532375</v>
      </c>
      <c r="E29" s="17">
        <v>11805.2</v>
      </c>
      <c r="F29" s="18">
        <v>9.7999999999999997E-3</v>
      </c>
      <c r="G29" s="18"/>
    </row>
    <row r="30" spans="1:7" x14ac:dyDescent="0.25">
      <c r="A30" s="14" t="s">
        <v>1315</v>
      </c>
      <c r="B30" s="15" t="s">
        <v>1316</v>
      </c>
      <c r="C30" s="15" t="s">
        <v>1317</v>
      </c>
      <c r="D30" s="16">
        <v>1235025</v>
      </c>
      <c r="E30" s="17">
        <v>10981.22</v>
      </c>
      <c r="F30" s="18">
        <v>9.1000000000000004E-3</v>
      </c>
      <c r="G30" s="18"/>
    </row>
    <row r="31" spans="1:7" x14ac:dyDescent="0.25">
      <c r="A31" s="14" t="s">
        <v>1192</v>
      </c>
      <c r="B31" s="15" t="s">
        <v>1193</v>
      </c>
      <c r="C31" s="15" t="s">
        <v>1194</v>
      </c>
      <c r="D31" s="16">
        <v>682100</v>
      </c>
      <c r="E31" s="17">
        <v>10173.86</v>
      </c>
      <c r="F31" s="18">
        <v>8.5000000000000006E-3</v>
      </c>
      <c r="G31" s="18"/>
    </row>
    <row r="32" spans="1:7" x14ac:dyDescent="0.25">
      <c r="A32" s="14" t="s">
        <v>1318</v>
      </c>
      <c r="B32" s="15" t="s">
        <v>1319</v>
      </c>
      <c r="C32" s="15" t="s">
        <v>1320</v>
      </c>
      <c r="D32" s="16">
        <v>9866250</v>
      </c>
      <c r="E32" s="17">
        <v>10036.94</v>
      </c>
      <c r="F32" s="18">
        <v>8.3999999999999995E-3</v>
      </c>
      <c r="G32" s="18"/>
    </row>
    <row r="33" spans="1:7" x14ac:dyDescent="0.25">
      <c r="A33" s="14" t="s">
        <v>1321</v>
      </c>
      <c r="B33" s="15" t="s">
        <v>1322</v>
      </c>
      <c r="C33" s="15" t="s">
        <v>1208</v>
      </c>
      <c r="D33" s="16">
        <v>175500</v>
      </c>
      <c r="E33" s="17">
        <v>9632.23</v>
      </c>
      <c r="F33" s="18">
        <v>8.0000000000000002E-3</v>
      </c>
      <c r="G33" s="18"/>
    </row>
    <row r="34" spans="1:7" x14ac:dyDescent="0.25">
      <c r="A34" s="14" t="s">
        <v>1215</v>
      </c>
      <c r="B34" s="15" t="s">
        <v>1216</v>
      </c>
      <c r="C34" s="15" t="s">
        <v>1208</v>
      </c>
      <c r="D34" s="16">
        <v>70750</v>
      </c>
      <c r="E34" s="17">
        <v>9279.43</v>
      </c>
      <c r="F34" s="18">
        <v>7.7000000000000002E-3</v>
      </c>
      <c r="G34" s="18"/>
    </row>
    <row r="35" spans="1:7" x14ac:dyDescent="0.25">
      <c r="A35" s="14" t="s">
        <v>1323</v>
      </c>
      <c r="B35" s="15" t="s">
        <v>1324</v>
      </c>
      <c r="C35" s="15" t="s">
        <v>1289</v>
      </c>
      <c r="D35" s="16">
        <v>1173000</v>
      </c>
      <c r="E35" s="17">
        <v>8999.84</v>
      </c>
      <c r="F35" s="18">
        <v>7.4999999999999997E-3</v>
      </c>
      <c r="G35" s="18"/>
    </row>
    <row r="36" spans="1:7" x14ac:dyDescent="0.25">
      <c r="A36" s="14" t="s">
        <v>1325</v>
      </c>
      <c r="B36" s="15" t="s">
        <v>1326</v>
      </c>
      <c r="C36" s="15" t="s">
        <v>1219</v>
      </c>
      <c r="D36" s="16">
        <v>1925100</v>
      </c>
      <c r="E36" s="17">
        <v>8732.25</v>
      </c>
      <c r="F36" s="18">
        <v>7.3000000000000001E-3</v>
      </c>
      <c r="G36" s="18"/>
    </row>
    <row r="37" spans="1:7" x14ac:dyDescent="0.25">
      <c r="A37" s="14" t="s">
        <v>1327</v>
      </c>
      <c r="B37" s="15" t="s">
        <v>1328</v>
      </c>
      <c r="C37" s="15" t="s">
        <v>1329</v>
      </c>
      <c r="D37" s="16">
        <v>852250</v>
      </c>
      <c r="E37" s="17">
        <v>8417.25</v>
      </c>
      <c r="F37" s="18">
        <v>7.0000000000000001E-3</v>
      </c>
      <c r="G37" s="18"/>
    </row>
    <row r="38" spans="1:7" x14ac:dyDescent="0.25">
      <c r="A38" s="14" t="s">
        <v>1330</v>
      </c>
      <c r="B38" s="15" t="s">
        <v>1331</v>
      </c>
      <c r="C38" s="15" t="s">
        <v>1249</v>
      </c>
      <c r="D38" s="16">
        <v>2622375</v>
      </c>
      <c r="E38" s="17">
        <v>8267.0400000000009</v>
      </c>
      <c r="F38" s="18">
        <v>6.8999999999999999E-3</v>
      </c>
      <c r="G38" s="18"/>
    </row>
    <row r="39" spans="1:7" x14ac:dyDescent="0.25">
      <c r="A39" s="14" t="s">
        <v>1332</v>
      </c>
      <c r="B39" s="15" t="s">
        <v>1333</v>
      </c>
      <c r="C39" s="15" t="s">
        <v>1197</v>
      </c>
      <c r="D39" s="16">
        <v>578500</v>
      </c>
      <c r="E39" s="17">
        <v>8259.82</v>
      </c>
      <c r="F39" s="18">
        <v>6.8999999999999999E-3</v>
      </c>
      <c r="G39" s="18"/>
    </row>
    <row r="40" spans="1:7" x14ac:dyDescent="0.25">
      <c r="A40" s="14" t="s">
        <v>1236</v>
      </c>
      <c r="B40" s="15" t="s">
        <v>1237</v>
      </c>
      <c r="C40" s="15" t="s">
        <v>1238</v>
      </c>
      <c r="D40" s="16">
        <v>233975</v>
      </c>
      <c r="E40" s="17">
        <v>8093.08</v>
      </c>
      <c r="F40" s="18">
        <v>6.7000000000000002E-3</v>
      </c>
      <c r="G40" s="18"/>
    </row>
    <row r="41" spans="1:7" x14ac:dyDescent="0.25">
      <c r="A41" s="14" t="s">
        <v>1198</v>
      </c>
      <c r="B41" s="15" t="s">
        <v>1199</v>
      </c>
      <c r="C41" s="15" t="s">
        <v>1200</v>
      </c>
      <c r="D41" s="16">
        <v>1611200</v>
      </c>
      <c r="E41" s="17">
        <v>7981.08</v>
      </c>
      <c r="F41" s="18">
        <v>6.6E-3</v>
      </c>
      <c r="G41" s="18"/>
    </row>
    <row r="42" spans="1:7" x14ac:dyDescent="0.25">
      <c r="A42" s="14" t="s">
        <v>1334</v>
      </c>
      <c r="B42" s="15" t="s">
        <v>1335</v>
      </c>
      <c r="C42" s="15" t="s">
        <v>1317</v>
      </c>
      <c r="D42" s="16">
        <v>427000</v>
      </c>
      <c r="E42" s="17">
        <v>7952.45</v>
      </c>
      <c r="F42" s="18">
        <v>6.6E-3</v>
      </c>
      <c r="G42" s="18"/>
    </row>
    <row r="43" spans="1:7" x14ac:dyDescent="0.25">
      <c r="A43" s="14" t="s">
        <v>1336</v>
      </c>
      <c r="B43" s="15" t="s">
        <v>1337</v>
      </c>
      <c r="C43" s="15" t="s">
        <v>1238</v>
      </c>
      <c r="D43" s="16">
        <v>63600</v>
      </c>
      <c r="E43" s="17">
        <v>7699.7</v>
      </c>
      <c r="F43" s="18">
        <v>6.4000000000000003E-3</v>
      </c>
      <c r="G43" s="18"/>
    </row>
    <row r="44" spans="1:7" x14ac:dyDescent="0.25">
      <c r="A44" s="14" t="s">
        <v>1338</v>
      </c>
      <c r="B44" s="15" t="s">
        <v>1339</v>
      </c>
      <c r="C44" s="15" t="s">
        <v>1340</v>
      </c>
      <c r="D44" s="16">
        <v>67000</v>
      </c>
      <c r="E44" s="17">
        <v>7400.05</v>
      </c>
      <c r="F44" s="18">
        <v>6.1999999999999998E-3</v>
      </c>
      <c r="G44" s="18"/>
    </row>
    <row r="45" spans="1:7" x14ac:dyDescent="0.25">
      <c r="A45" s="14" t="s">
        <v>1341</v>
      </c>
      <c r="B45" s="15" t="s">
        <v>1342</v>
      </c>
      <c r="C45" s="15" t="s">
        <v>1289</v>
      </c>
      <c r="D45" s="16">
        <v>6565000</v>
      </c>
      <c r="E45" s="17">
        <v>7396.79</v>
      </c>
      <c r="F45" s="18">
        <v>6.1999999999999998E-3</v>
      </c>
      <c r="G45" s="18"/>
    </row>
    <row r="46" spans="1:7" x14ac:dyDescent="0.25">
      <c r="A46" s="14" t="s">
        <v>1343</v>
      </c>
      <c r="B46" s="15" t="s">
        <v>1344</v>
      </c>
      <c r="C46" s="15" t="s">
        <v>1197</v>
      </c>
      <c r="D46" s="16">
        <v>402000</v>
      </c>
      <c r="E46" s="17">
        <v>7267.76</v>
      </c>
      <c r="F46" s="18">
        <v>6.1000000000000004E-3</v>
      </c>
      <c r="G46" s="18"/>
    </row>
    <row r="47" spans="1:7" x14ac:dyDescent="0.25">
      <c r="A47" s="14" t="s">
        <v>1256</v>
      </c>
      <c r="B47" s="15" t="s">
        <v>1257</v>
      </c>
      <c r="C47" s="15" t="s">
        <v>1191</v>
      </c>
      <c r="D47" s="16">
        <v>577800</v>
      </c>
      <c r="E47" s="17">
        <v>7206.32</v>
      </c>
      <c r="F47" s="18">
        <v>6.0000000000000001E-3</v>
      </c>
      <c r="G47" s="18"/>
    </row>
    <row r="48" spans="1:7" x14ac:dyDescent="0.25">
      <c r="A48" s="14" t="s">
        <v>1345</v>
      </c>
      <c r="B48" s="15" t="s">
        <v>1346</v>
      </c>
      <c r="C48" s="15" t="s">
        <v>1286</v>
      </c>
      <c r="D48" s="16">
        <v>2245800</v>
      </c>
      <c r="E48" s="17">
        <v>7097.85</v>
      </c>
      <c r="F48" s="18">
        <v>5.8999999999999999E-3</v>
      </c>
      <c r="G48" s="18"/>
    </row>
    <row r="49" spans="1:7" x14ac:dyDescent="0.25">
      <c r="A49" s="14" t="s">
        <v>1217</v>
      </c>
      <c r="B49" s="15" t="s">
        <v>1218</v>
      </c>
      <c r="C49" s="15" t="s">
        <v>1219</v>
      </c>
      <c r="D49" s="16">
        <v>1705500</v>
      </c>
      <c r="E49" s="17">
        <v>7094.88</v>
      </c>
      <c r="F49" s="18">
        <v>5.8999999999999999E-3</v>
      </c>
      <c r="G49" s="18"/>
    </row>
    <row r="50" spans="1:7" x14ac:dyDescent="0.25">
      <c r="A50" s="14" t="s">
        <v>1347</v>
      </c>
      <c r="B50" s="15" t="s">
        <v>1348</v>
      </c>
      <c r="C50" s="15" t="s">
        <v>1197</v>
      </c>
      <c r="D50" s="16">
        <v>6176250</v>
      </c>
      <c r="E50" s="17">
        <v>7084.78</v>
      </c>
      <c r="F50" s="18">
        <v>5.8999999999999999E-3</v>
      </c>
      <c r="G50" s="18"/>
    </row>
    <row r="51" spans="1:7" x14ac:dyDescent="0.25">
      <c r="A51" s="14" t="s">
        <v>1349</v>
      </c>
      <c r="B51" s="15" t="s">
        <v>1350</v>
      </c>
      <c r="C51" s="15" t="s">
        <v>1340</v>
      </c>
      <c r="D51" s="16">
        <v>154350</v>
      </c>
      <c r="E51" s="17">
        <v>6768.79</v>
      </c>
      <c r="F51" s="18">
        <v>5.5999999999999999E-3</v>
      </c>
      <c r="G51" s="18"/>
    </row>
    <row r="52" spans="1:7" x14ac:dyDescent="0.25">
      <c r="A52" s="14" t="s">
        <v>1351</v>
      </c>
      <c r="B52" s="15" t="s">
        <v>1352</v>
      </c>
      <c r="C52" s="15" t="s">
        <v>1214</v>
      </c>
      <c r="D52" s="16">
        <v>1662525</v>
      </c>
      <c r="E52" s="17">
        <v>6521.25</v>
      </c>
      <c r="F52" s="18">
        <v>5.4000000000000003E-3</v>
      </c>
      <c r="G52" s="18"/>
    </row>
    <row r="53" spans="1:7" x14ac:dyDescent="0.25">
      <c r="A53" s="14" t="s">
        <v>1353</v>
      </c>
      <c r="B53" s="15" t="s">
        <v>1354</v>
      </c>
      <c r="C53" s="15" t="s">
        <v>1214</v>
      </c>
      <c r="D53" s="16">
        <v>1773000</v>
      </c>
      <c r="E53" s="17">
        <v>6206.39</v>
      </c>
      <c r="F53" s="18">
        <v>5.1999999999999998E-3</v>
      </c>
      <c r="G53" s="18"/>
    </row>
    <row r="54" spans="1:7" x14ac:dyDescent="0.25">
      <c r="A54" s="14" t="s">
        <v>1355</v>
      </c>
      <c r="B54" s="15" t="s">
        <v>1356</v>
      </c>
      <c r="C54" s="15" t="s">
        <v>1289</v>
      </c>
      <c r="D54" s="16">
        <v>2799000</v>
      </c>
      <c r="E54" s="17">
        <v>5989.86</v>
      </c>
      <c r="F54" s="18">
        <v>5.0000000000000001E-3</v>
      </c>
      <c r="G54" s="18"/>
    </row>
    <row r="55" spans="1:7" x14ac:dyDescent="0.25">
      <c r="A55" s="14" t="s">
        <v>1357</v>
      </c>
      <c r="B55" s="15" t="s">
        <v>1358</v>
      </c>
      <c r="C55" s="15" t="s">
        <v>1191</v>
      </c>
      <c r="D55" s="16">
        <v>416900</v>
      </c>
      <c r="E55" s="17">
        <v>5978.97</v>
      </c>
      <c r="F55" s="18">
        <v>5.0000000000000001E-3</v>
      </c>
      <c r="G55" s="18"/>
    </row>
    <row r="56" spans="1:7" x14ac:dyDescent="0.25">
      <c r="A56" s="14" t="s">
        <v>1359</v>
      </c>
      <c r="B56" s="15" t="s">
        <v>1360</v>
      </c>
      <c r="C56" s="15" t="s">
        <v>1340</v>
      </c>
      <c r="D56" s="16">
        <v>383400</v>
      </c>
      <c r="E56" s="17">
        <v>5959.57</v>
      </c>
      <c r="F56" s="18">
        <v>5.0000000000000001E-3</v>
      </c>
      <c r="G56" s="18"/>
    </row>
    <row r="57" spans="1:7" x14ac:dyDescent="0.25">
      <c r="A57" s="14" t="s">
        <v>1361</v>
      </c>
      <c r="B57" s="15" t="s">
        <v>1362</v>
      </c>
      <c r="C57" s="15" t="s">
        <v>1197</v>
      </c>
      <c r="D57" s="16">
        <v>2512500</v>
      </c>
      <c r="E57" s="17">
        <v>5909.4</v>
      </c>
      <c r="F57" s="18">
        <v>4.8999999999999998E-3</v>
      </c>
      <c r="G57" s="18"/>
    </row>
    <row r="58" spans="1:7" x14ac:dyDescent="0.25">
      <c r="A58" s="14" t="s">
        <v>1363</v>
      </c>
      <c r="B58" s="15" t="s">
        <v>1364</v>
      </c>
      <c r="C58" s="15" t="s">
        <v>1365</v>
      </c>
      <c r="D58" s="16">
        <v>1705600</v>
      </c>
      <c r="E58" s="17">
        <v>5862.15</v>
      </c>
      <c r="F58" s="18">
        <v>4.8999999999999998E-3</v>
      </c>
      <c r="G58" s="18"/>
    </row>
    <row r="59" spans="1:7" x14ac:dyDescent="0.25">
      <c r="A59" s="14" t="s">
        <v>1366</v>
      </c>
      <c r="B59" s="15" t="s">
        <v>1367</v>
      </c>
      <c r="C59" s="15" t="s">
        <v>1191</v>
      </c>
      <c r="D59" s="16">
        <v>377000</v>
      </c>
      <c r="E59" s="17">
        <v>5822.01</v>
      </c>
      <c r="F59" s="18">
        <v>4.7999999999999996E-3</v>
      </c>
      <c r="G59" s="18"/>
    </row>
    <row r="60" spans="1:7" x14ac:dyDescent="0.25">
      <c r="A60" s="14" t="s">
        <v>1368</v>
      </c>
      <c r="B60" s="15" t="s">
        <v>1369</v>
      </c>
      <c r="C60" s="15" t="s">
        <v>1370</v>
      </c>
      <c r="D60" s="16">
        <v>2385000</v>
      </c>
      <c r="E60" s="17">
        <v>5762.4</v>
      </c>
      <c r="F60" s="18">
        <v>4.7999999999999996E-3</v>
      </c>
      <c r="G60" s="18"/>
    </row>
    <row r="61" spans="1:7" x14ac:dyDescent="0.25">
      <c r="A61" s="14" t="s">
        <v>1371</v>
      </c>
      <c r="B61" s="15" t="s">
        <v>1372</v>
      </c>
      <c r="C61" s="15" t="s">
        <v>1289</v>
      </c>
      <c r="D61" s="16">
        <v>192300</v>
      </c>
      <c r="E61" s="17">
        <v>5638.14</v>
      </c>
      <c r="F61" s="18">
        <v>4.7000000000000002E-3</v>
      </c>
      <c r="G61" s="18"/>
    </row>
    <row r="62" spans="1:7" x14ac:dyDescent="0.25">
      <c r="A62" s="14" t="s">
        <v>1373</v>
      </c>
      <c r="B62" s="15" t="s">
        <v>1374</v>
      </c>
      <c r="C62" s="15" t="s">
        <v>1375</v>
      </c>
      <c r="D62" s="16">
        <v>70000</v>
      </c>
      <c r="E62" s="17">
        <v>5577.67</v>
      </c>
      <c r="F62" s="18">
        <v>4.5999999999999999E-3</v>
      </c>
      <c r="G62" s="18"/>
    </row>
    <row r="63" spans="1:7" x14ac:dyDescent="0.25">
      <c r="A63" s="14" t="s">
        <v>1376</v>
      </c>
      <c r="B63" s="15" t="s">
        <v>1377</v>
      </c>
      <c r="C63" s="15" t="s">
        <v>1340</v>
      </c>
      <c r="D63" s="16">
        <v>1036500</v>
      </c>
      <c r="E63" s="17">
        <v>5410.53</v>
      </c>
      <c r="F63" s="18">
        <v>4.4999999999999997E-3</v>
      </c>
      <c r="G63" s="18"/>
    </row>
    <row r="64" spans="1:7" x14ac:dyDescent="0.25">
      <c r="A64" s="14" t="s">
        <v>1378</v>
      </c>
      <c r="B64" s="15" t="s">
        <v>1379</v>
      </c>
      <c r="C64" s="15" t="s">
        <v>1289</v>
      </c>
      <c r="D64" s="16">
        <v>2958306</v>
      </c>
      <c r="E64" s="17">
        <v>5321.7</v>
      </c>
      <c r="F64" s="18">
        <v>4.4000000000000003E-3</v>
      </c>
      <c r="G64" s="18"/>
    </row>
    <row r="65" spans="1:7" x14ac:dyDescent="0.25">
      <c r="A65" s="14" t="s">
        <v>1189</v>
      </c>
      <c r="B65" s="15" t="s">
        <v>1190</v>
      </c>
      <c r="C65" s="15" t="s">
        <v>1191</v>
      </c>
      <c r="D65" s="16">
        <v>303800</v>
      </c>
      <c r="E65" s="17">
        <v>5223.3900000000003</v>
      </c>
      <c r="F65" s="18">
        <v>4.4000000000000003E-3</v>
      </c>
      <c r="G65" s="18"/>
    </row>
    <row r="66" spans="1:7" x14ac:dyDescent="0.25">
      <c r="A66" s="14" t="s">
        <v>1380</v>
      </c>
      <c r="B66" s="15" t="s">
        <v>1381</v>
      </c>
      <c r="C66" s="15" t="s">
        <v>1382</v>
      </c>
      <c r="D66" s="16">
        <v>2621250</v>
      </c>
      <c r="E66" s="17">
        <v>5035.68</v>
      </c>
      <c r="F66" s="18">
        <v>4.1999999999999997E-3</v>
      </c>
      <c r="G66" s="18"/>
    </row>
    <row r="67" spans="1:7" x14ac:dyDescent="0.25">
      <c r="A67" s="14" t="s">
        <v>1383</v>
      </c>
      <c r="B67" s="15" t="s">
        <v>1384</v>
      </c>
      <c r="C67" s="15" t="s">
        <v>1289</v>
      </c>
      <c r="D67" s="16">
        <v>273900</v>
      </c>
      <c r="E67" s="17">
        <v>5034.5600000000004</v>
      </c>
      <c r="F67" s="18">
        <v>4.1999999999999997E-3</v>
      </c>
      <c r="G67" s="18"/>
    </row>
    <row r="68" spans="1:7" x14ac:dyDescent="0.25">
      <c r="A68" s="14" t="s">
        <v>1258</v>
      </c>
      <c r="B68" s="15" t="s">
        <v>1259</v>
      </c>
      <c r="C68" s="15" t="s">
        <v>1197</v>
      </c>
      <c r="D68" s="16">
        <v>426250</v>
      </c>
      <c r="E68" s="17">
        <v>4970.5</v>
      </c>
      <c r="F68" s="18">
        <v>4.1000000000000003E-3</v>
      </c>
      <c r="G68" s="18"/>
    </row>
    <row r="69" spans="1:7" x14ac:dyDescent="0.25">
      <c r="A69" s="14" t="s">
        <v>1385</v>
      </c>
      <c r="B69" s="15" t="s">
        <v>1386</v>
      </c>
      <c r="C69" s="15" t="s">
        <v>1191</v>
      </c>
      <c r="D69" s="16">
        <v>1337500</v>
      </c>
      <c r="E69" s="17">
        <v>4846.43</v>
      </c>
      <c r="F69" s="18">
        <v>4.0000000000000001E-3</v>
      </c>
      <c r="G69" s="18"/>
    </row>
    <row r="70" spans="1:7" x14ac:dyDescent="0.25">
      <c r="A70" s="14" t="s">
        <v>1201</v>
      </c>
      <c r="B70" s="15" t="s">
        <v>1202</v>
      </c>
      <c r="C70" s="15" t="s">
        <v>1191</v>
      </c>
      <c r="D70" s="16">
        <v>249475</v>
      </c>
      <c r="E70" s="17">
        <v>4769.59</v>
      </c>
      <c r="F70" s="18">
        <v>4.0000000000000001E-3</v>
      </c>
      <c r="G70" s="18"/>
    </row>
    <row r="71" spans="1:7" x14ac:dyDescent="0.25">
      <c r="A71" s="14" t="s">
        <v>1234</v>
      </c>
      <c r="B71" s="15" t="s">
        <v>1235</v>
      </c>
      <c r="C71" s="15" t="s">
        <v>1208</v>
      </c>
      <c r="D71" s="16">
        <v>187600</v>
      </c>
      <c r="E71" s="17">
        <v>4748.16</v>
      </c>
      <c r="F71" s="18">
        <v>4.0000000000000001E-3</v>
      </c>
      <c r="G71" s="18"/>
    </row>
    <row r="72" spans="1:7" x14ac:dyDescent="0.25">
      <c r="A72" s="14" t="s">
        <v>1387</v>
      </c>
      <c r="B72" s="15" t="s">
        <v>1388</v>
      </c>
      <c r="C72" s="15" t="s">
        <v>1191</v>
      </c>
      <c r="D72" s="16">
        <v>965600</v>
      </c>
      <c r="E72" s="17">
        <v>4479.42</v>
      </c>
      <c r="F72" s="18">
        <v>3.7000000000000002E-3</v>
      </c>
      <c r="G72" s="18"/>
    </row>
    <row r="73" spans="1:7" x14ac:dyDescent="0.25">
      <c r="A73" s="14" t="s">
        <v>1389</v>
      </c>
      <c r="B73" s="15" t="s">
        <v>1390</v>
      </c>
      <c r="C73" s="15" t="s">
        <v>1244</v>
      </c>
      <c r="D73" s="16">
        <v>605000</v>
      </c>
      <c r="E73" s="17">
        <v>4328.78</v>
      </c>
      <c r="F73" s="18">
        <v>3.5999999999999999E-3</v>
      </c>
      <c r="G73" s="18"/>
    </row>
    <row r="74" spans="1:7" x14ac:dyDescent="0.25">
      <c r="A74" s="14" t="s">
        <v>1391</v>
      </c>
      <c r="B74" s="15" t="s">
        <v>1392</v>
      </c>
      <c r="C74" s="15" t="s">
        <v>1244</v>
      </c>
      <c r="D74" s="16">
        <v>240750</v>
      </c>
      <c r="E74" s="17">
        <v>4221.91</v>
      </c>
      <c r="F74" s="18">
        <v>3.5000000000000001E-3</v>
      </c>
      <c r="G74" s="18"/>
    </row>
    <row r="75" spans="1:7" x14ac:dyDescent="0.25">
      <c r="A75" s="14" t="s">
        <v>1206</v>
      </c>
      <c r="B75" s="15" t="s">
        <v>1207</v>
      </c>
      <c r="C75" s="15" t="s">
        <v>1208</v>
      </c>
      <c r="D75" s="16">
        <v>43200</v>
      </c>
      <c r="E75" s="17">
        <v>4174.93</v>
      </c>
      <c r="F75" s="18">
        <v>3.5000000000000001E-3</v>
      </c>
      <c r="G75" s="18"/>
    </row>
    <row r="76" spans="1:7" x14ac:dyDescent="0.25">
      <c r="A76" s="14" t="s">
        <v>1393</v>
      </c>
      <c r="B76" s="15" t="s">
        <v>1394</v>
      </c>
      <c r="C76" s="15" t="s">
        <v>1395</v>
      </c>
      <c r="D76" s="16">
        <v>609000</v>
      </c>
      <c r="E76" s="17">
        <v>4077.86</v>
      </c>
      <c r="F76" s="18">
        <v>3.3999999999999998E-3</v>
      </c>
      <c r="G76" s="18"/>
    </row>
    <row r="77" spans="1:7" x14ac:dyDescent="0.25">
      <c r="A77" s="14" t="s">
        <v>1396</v>
      </c>
      <c r="B77" s="15" t="s">
        <v>1397</v>
      </c>
      <c r="C77" s="15" t="s">
        <v>1289</v>
      </c>
      <c r="D77" s="16">
        <v>1787400</v>
      </c>
      <c r="E77" s="17">
        <v>4055.25</v>
      </c>
      <c r="F77" s="18">
        <v>3.3999999999999998E-3</v>
      </c>
      <c r="G77" s="18"/>
    </row>
    <row r="78" spans="1:7" x14ac:dyDescent="0.25">
      <c r="A78" s="14" t="s">
        <v>1398</v>
      </c>
      <c r="B78" s="15" t="s">
        <v>1399</v>
      </c>
      <c r="C78" s="15" t="s">
        <v>1340</v>
      </c>
      <c r="D78" s="16">
        <v>82600</v>
      </c>
      <c r="E78" s="17">
        <v>3991.48</v>
      </c>
      <c r="F78" s="18">
        <v>3.3E-3</v>
      </c>
      <c r="G78" s="18"/>
    </row>
    <row r="79" spans="1:7" x14ac:dyDescent="0.25">
      <c r="A79" s="14" t="s">
        <v>1400</v>
      </c>
      <c r="B79" s="15" t="s">
        <v>1401</v>
      </c>
      <c r="C79" s="15" t="s">
        <v>1340</v>
      </c>
      <c r="D79" s="16">
        <v>70350</v>
      </c>
      <c r="E79" s="17">
        <v>3980.51</v>
      </c>
      <c r="F79" s="18">
        <v>3.3E-3</v>
      </c>
      <c r="G79" s="18"/>
    </row>
    <row r="80" spans="1:7" x14ac:dyDescent="0.25">
      <c r="A80" s="14" t="s">
        <v>1402</v>
      </c>
      <c r="B80" s="15" t="s">
        <v>1403</v>
      </c>
      <c r="C80" s="15" t="s">
        <v>1365</v>
      </c>
      <c r="D80" s="16">
        <v>67400</v>
      </c>
      <c r="E80" s="17">
        <v>3935.49</v>
      </c>
      <c r="F80" s="18">
        <v>3.3E-3</v>
      </c>
      <c r="G80" s="18"/>
    </row>
    <row r="81" spans="1:7" x14ac:dyDescent="0.25">
      <c r="A81" s="14" t="s">
        <v>1209</v>
      </c>
      <c r="B81" s="15" t="s">
        <v>1210</v>
      </c>
      <c r="C81" s="15" t="s">
        <v>1211</v>
      </c>
      <c r="D81" s="16">
        <v>66600</v>
      </c>
      <c r="E81" s="17">
        <v>3852.44</v>
      </c>
      <c r="F81" s="18">
        <v>3.2000000000000002E-3</v>
      </c>
      <c r="G81" s="18"/>
    </row>
    <row r="82" spans="1:7" x14ac:dyDescent="0.25">
      <c r="A82" s="14" t="s">
        <v>1404</v>
      </c>
      <c r="B82" s="15" t="s">
        <v>1405</v>
      </c>
      <c r="C82" s="15" t="s">
        <v>1382</v>
      </c>
      <c r="D82" s="16">
        <v>89200</v>
      </c>
      <c r="E82" s="17">
        <v>3826.41</v>
      </c>
      <c r="F82" s="18">
        <v>3.2000000000000002E-3</v>
      </c>
      <c r="G82" s="18"/>
    </row>
    <row r="83" spans="1:7" x14ac:dyDescent="0.25">
      <c r="A83" s="14" t="s">
        <v>1406</v>
      </c>
      <c r="B83" s="15" t="s">
        <v>1407</v>
      </c>
      <c r="C83" s="15" t="s">
        <v>1208</v>
      </c>
      <c r="D83" s="16">
        <v>127750</v>
      </c>
      <c r="E83" s="17">
        <v>3714.71</v>
      </c>
      <c r="F83" s="18">
        <v>3.0999999999999999E-3</v>
      </c>
      <c r="G83" s="18"/>
    </row>
    <row r="84" spans="1:7" x14ac:dyDescent="0.25">
      <c r="A84" s="14" t="s">
        <v>1263</v>
      </c>
      <c r="B84" s="15" t="s">
        <v>1264</v>
      </c>
      <c r="C84" s="15" t="s">
        <v>1262</v>
      </c>
      <c r="D84" s="16">
        <v>2610</v>
      </c>
      <c r="E84" s="17">
        <v>3712.7</v>
      </c>
      <c r="F84" s="18">
        <v>3.0999999999999999E-3</v>
      </c>
      <c r="G84" s="18"/>
    </row>
    <row r="85" spans="1:7" x14ac:dyDescent="0.25">
      <c r="A85" s="14" t="s">
        <v>1408</v>
      </c>
      <c r="B85" s="15" t="s">
        <v>1409</v>
      </c>
      <c r="C85" s="15" t="s">
        <v>1191</v>
      </c>
      <c r="D85" s="16">
        <v>67900</v>
      </c>
      <c r="E85" s="17">
        <v>3605.15</v>
      </c>
      <c r="F85" s="18">
        <v>3.0000000000000001E-3</v>
      </c>
      <c r="G85" s="18"/>
    </row>
    <row r="86" spans="1:7" x14ac:dyDescent="0.25">
      <c r="A86" s="14" t="s">
        <v>1410</v>
      </c>
      <c r="B86" s="15" t="s">
        <v>1411</v>
      </c>
      <c r="C86" s="15" t="s">
        <v>1238</v>
      </c>
      <c r="D86" s="16">
        <v>623040</v>
      </c>
      <c r="E86" s="17">
        <v>3457.25</v>
      </c>
      <c r="F86" s="18">
        <v>2.8999999999999998E-3</v>
      </c>
      <c r="G86" s="18"/>
    </row>
    <row r="87" spans="1:7" x14ac:dyDescent="0.25">
      <c r="A87" s="14" t="s">
        <v>1412</v>
      </c>
      <c r="B87" s="15" t="s">
        <v>1413</v>
      </c>
      <c r="C87" s="15" t="s">
        <v>1375</v>
      </c>
      <c r="D87" s="16">
        <v>453000</v>
      </c>
      <c r="E87" s="17">
        <v>3392.29</v>
      </c>
      <c r="F87" s="18">
        <v>2.8E-3</v>
      </c>
      <c r="G87" s="18"/>
    </row>
    <row r="88" spans="1:7" x14ac:dyDescent="0.25">
      <c r="A88" s="14" t="s">
        <v>1223</v>
      </c>
      <c r="B88" s="15" t="s">
        <v>1224</v>
      </c>
      <c r="C88" s="15" t="s">
        <v>1191</v>
      </c>
      <c r="D88" s="16">
        <v>50125</v>
      </c>
      <c r="E88" s="17">
        <v>3383.69</v>
      </c>
      <c r="F88" s="18">
        <v>2.8E-3</v>
      </c>
      <c r="G88" s="18"/>
    </row>
    <row r="89" spans="1:7" x14ac:dyDescent="0.25">
      <c r="A89" s="14" t="s">
        <v>1232</v>
      </c>
      <c r="B89" s="15" t="s">
        <v>1233</v>
      </c>
      <c r="C89" s="15" t="s">
        <v>1211</v>
      </c>
      <c r="D89" s="16">
        <v>135400</v>
      </c>
      <c r="E89" s="17">
        <v>3325.9</v>
      </c>
      <c r="F89" s="18">
        <v>2.8E-3</v>
      </c>
      <c r="G89" s="18"/>
    </row>
    <row r="90" spans="1:7" x14ac:dyDescent="0.25">
      <c r="A90" s="14" t="s">
        <v>1414</v>
      </c>
      <c r="B90" s="15" t="s">
        <v>1415</v>
      </c>
      <c r="C90" s="15" t="s">
        <v>1262</v>
      </c>
      <c r="D90" s="16">
        <v>191000</v>
      </c>
      <c r="E90" s="17">
        <v>3310.99</v>
      </c>
      <c r="F90" s="18">
        <v>2.8E-3</v>
      </c>
      <c r="G90" s="18"/>
    </row>
    <row r="91" spans="1:7" x14ac:dyDescent="0.25">
      <c r="A91" s="14" t="s">
        <v>1416</v>
      </c>
      <c r="B91" s="15" t="s">
        <v>1417</v>
      </c>
      <c r="C91" s="15" t="s">
        <v>1418</v>
      </c>
      <c r="D91" s="16">
        <v>49625</v>
      </c>
      <c r="E91" s="17">
        <v>3282.84</v>
      </c>
      <c r="F91" s="18">
        <v>2.7000000000000001E-3</v>
      </c>
      <c r="G91" s="18"/>
    </row>
    <row r="92" spans="1:7" x14ac:dyDescent="0.25">
      <c r="A92" s="14" t="s">
        <v>1419</v>
      </c>
      <c r="B92" s="15" t="s">
        <v>1420</v>
      </c>
      <c r="C92" s="15" t="s">
        <v>1200</v>
      </c>
      <c r="D92" s="16">
        <v>118200</v>
      </c>
      <c r="E92" s="17">
        <v>3198.08</v>
      </c>
      <c r="F92" s="18">
        <v>2.7000000000000001E-3</v>
      </c>
      <c r="G92" s="18"/>
    </row>
    <row r="93" spans="1:7" x14ac:dyDescent="0.25">
      <c r="A93" s="14" t="s">
        <v>1421</v>
      </c>
      <c r="B93" s="15" t="s">
        <v>1422</v>
      </c>
      <c r="C93" s="15" t="s">
        <v>1191</v>
      </c>
      <c r="D93" s="16">
        <v>216775</v>
      </c>
      <c r="E93" s="17">
        <v>3183.88</v>
      </c>
      <c r="F93" s="18">
        <v>2.7000000000000001E-3</v>
      </c>
      <c r="G93" s="18"/>
    </row>
    <row r="94" spans="1:7" x14ac:dyDescent="0.25">
      <c r="A94" s="14" t="s">
        <v>1423</v>
      </c>
      <c r="B94" s="15" t="s">
        <v>1424</v>
      </c>
      <c r="C94" s="15" t="s">
        <v>1222</v>
      </c>
      <c r="D94" s="16">
        <v>121800</v>
      </c>
      <c r="E94" s="17">
        <v>3155.41</v>
      </c>
      <c r="F94" s="18">
        <v>2.5999999999999999E-3</v>
      </c>
      <c r="G94" s="18"/>
    </row>
    <row r="95" spans="1:7" x14ac:dyDescent="0.25">
      <c r="A95" s="14" t="s">
        <v>1425</v>
      </c>
      <c r="B95" s="15" t="s">
        <v>1426</v>
      </c>
      <c r="C95" s="15" t="s">
        <v>1427</v>
      </c>
      <c r="D95" s="16">
        <v>220500</v>
      </c>
      <c r="E95" s="17">
        <v>3116.33</v>
      </c>
      <c r="F95" s="18">
        <v>2.5999999999999999E-3</v>
      </c>
      <c r="G95" s="18"/>
    </row>
    <row r="96" spans="1:7" x14ac:dyDescent="0.25">
      <c r="A96" s="14" t="s">
        <v>1230</v>
      </c>
      <c r="B96" s="15" t="s">
        <v>1231</v>
      </c>
      <c r="C96" s="15" t="s">
        <v>1222</v>
      </c>
      <c r="D96" s="16">
        <v>109250</v>
      </c>
      <c r="E96" s="17">
        <v>3033.6</v>
      </c>
      <c r="F96" s="18">
        <v>2.5000000000000001E-3</v>
      </c>
      <c r="G96" s="18"/>
    </row>
    <row r="97" spans="1:7" x14ac:dyDescent="0.25">
      <c r="A97" s="14" t="s">
        <v>1428</v>
      </c>
      <c r="B97" s="15" t="s">
        <v>1429</v>
      </c>
      <c r="C97" s="15" t="s">
        <v>1289</v>
      </c>
      <c r="D97" s="16">
        <v>287250</v>
      </c>
      <c r="E97" s="17">
        <v>2991.71</v>
      </c>
      <c r="F97" s="18">
        <v>2.5000000000000001E-3</v>
      </c>
      <c r="G97" s="18"/>
    </row>
    <row r="98" spans="1:7" x14ac:dyDescent="0.25">
      <c r="A98" s="14" t="s">
        <v>1430</v>
      </c>
      <c r="B98" s="15" t="s">
        <v>1431</v>
      </c>
      <c r="C98" s="15" t="s">
        <v>1194</v>
      </c>
      <c r="D98" s="16">
        <v>150000</v>
      </c>
      <c r="E98" s="17">
        <v>2986.13</v>
      </c>
      <c r="F98" s="18">
        <v>2.5000000000000001E-3</v>
      </c>
      <c r="G98" s="18"/>
    </row>
    <row r="99" spans="1:7" x14ac:dyDescent="0.25">
      <c r="A99" s="14" t="s">
        <v>1432</v>
      </c>
      <c r="B99" s="15" t="s">
        <v>1433</v>
      </c>
      <c r="C99" s="15" t="s">
        <v>1197</v>
      </c>
      <c r="D99" s="16">
        <v>1366400</v>
      </c>
      <c r="E99" s="17">
        <v>2979.85</v>
      </c>
      <c r="F99" s="18">
        <v>2.5000000000000001E-3</v>
      </c>
      <c r="G99" s="18"/>
    </row>
    <row r="100" spans="1:7" x14ac:dyDescent="0.25">
      <c r="A100" s="14" t="s">
        <v>1434</v>
      </c>
      <c r="B100" s="15" t="s">
        <v>1435</v>
      </c>
      <c r="C100" s="15" t="s">
        <v>1382</v>
      </c>
      <c r="D100" s="16">
        <v>72150</v>
      </c>
      <c r="E100" s="17">
        <v>2968.43</v>
      </c>
      <c r="F100" s="18">
        <v>2.5000000000000001E-3</v>
      </c>
      <c r="G100" s="18"/>
    </row>
    <row r="101" spans="1:7" x14ac:dyDescent="0.25">
      <c r="A101" s="14" t="s">
        <v>1436</v>
      </c>
      <c r="B101" s="15" t="s">
        <v>1437</v>
      </c>
      <c r="C101" s="15" t="s">
        <v>1294</v>
      </c>
      <c r="D101" s="16">
        <v>318600</v>
      </c>
      <c r="E101" s="17">
        <v>2957.4</v>
      </c>
      <c r="F101" s="18">
        <v>2.5000000000000001E-3</v>
      </c>
      <c r="G101" s="18"/>
    </row>
    <row r="102" spans="1:7" x14ac:dyDescent="0.25">
      <c r="A102" s="14" t="s">
        <v>1239</v>
      </c>
      <c r="B102" s="15" t="s">
        <v>1240</v>
      </c>
      <c r="C102" s="15" t="s">
        <v>1241</v>
      </c>
      <c r="D102" s="16">
        <v>75600</v>
      </c>
      <c r="E102" s="17">
        <v>2912.38</v>
      </c>
      <c r="F102" s="18">
        <v>2.3999999999999998E-3</v>
      </c>
      <c r="G102" s="18"/>
    </row>
    <row r="103" spans="1:7" x14ac:dyDescent="0.25">
      <c r="A103" s="14" t="s">
        <v>1438</v>
      </c>
      <c r="B103" s="15" t="s">
        <v>1439</v>
      </c>
      <c r="C103" s="15" t="s">
        <v>1440</v>
      </c>
      <c r="D103" s="16">
        <v>508300</v>
      </c>
      <c r="E103" s="17">
        <v>2907.73</v>
      </c>
      <c r="F103" s="18">
        <v>2.3999999999999998E-3</v>
      </c>
      <c r="G103" s="18"/>
    </row>
    <row r="104" spans="1:7" x14ac:dyDescent="0.25">
      <c r="A104" s="14" t="s">
        <v>1441</v>
      </c>
      <c r="B104" s="15" t="s">
        <v>1442</v>
      </c>
      <c r="C104" s="15" t="s">
        <v>1443</v>
      </c>
      <c r="D104" s="16">
        <v>1184925</v>
      </c>
      <c r="E104" s="17">
        <v>2855.31</v>
      </c>
      <c r="F104" s="18">
        <v>2.3999999999999998E-3</v>
      </c>
      <c r="G104" s="18"/>
    </row>
    <row r="105" spans="1:7" x14ac:dyDescent="0.25">
      <c r="A105" s="14" t="s">
        <v>1444</v>
      </c>
      <c r="B105" s="15" t="s">
        <v>1445</v>
      </c>
      <c r="C105" s="15" t="s">
        <v>1238</v>
      </c>
      <c r="D105" s="16">
        <v>610200</v>
      </c>
      <c r="E105" s="17">
        <v>2754.44</v>
      </c>
      <c r="F105" s="18">
        <v>2.3E-3</v>
      </c>
      <c r="G105" s="18"/>
    </row>
    <row r="106" spans="1:7" x14ac:dyDescent="0.25">
      <c r="A106" s="14" t="s">
        <v>1446</v>
      </c>
      <c r="B106" s="15" t="s">
        <v>1447</v>
      </c>
      <c r="C106" s="15" t="s">
        <v>1395</v>
      </c>
      <c r="D106" s="16">
        <v>1376250</v>
      </c>
      <c r="E106" s="17">
        <v>2672.95</v>
      </c>
      <c r="F106" s="18">
        <v>2.2000000000000001E-3</v>
      </c>
      <c r="G106" s="18"/>
    </row>
    <row r="107" spans="1:7" x14ac:dyDescent="0.25">
      <c r="A107" s="14" t="s">
        <v>1448</v>
      </c>
      <c r="B107" s="15" t="s">
        <v>1449</v>
      </c>
      <c r="C107" s="15" t="s">
        <v>1443</v>
      </c>
      <c r="D107" s="16">
        <v>142000</v>
      </c>
      <c r="E107" s="17">
        <v>2654.76</v>
      </c>
      <c r="F107" s="18">
        <v>2.2000000000000001E-3</v>
      </c>
      <c r="G107" s="18"/>
    </row>
    <row r="108" spans="1:7" x14ac:dyDescent="0.25">
      <c r="A108" s="14" t="s">
        <v>1450</v>
      </c>
      <c r="B108" s="15" t="s">
        <v>1451</v>
      </c>
      <c r="C108" s="15" t="s">
        <v>1238</v>
      </c>
      <c r="D108" s="16">
        <v>85600</v>
      </c>
      <c r="E108" s="17">
        <v>2640.29</v>
      </c>
      <c r="F108" s="18">
        <v>2.2000000000000001E-3</v>
      </c>
      <c r="G108" s="18"/>
    </row>
    <row r="109" spans="1:7" x14ac:dyDescent="0.25">
      <c r="A109" s="14" t="s">
        <v>1452</v>
      </c>
      <c r="B109" s="15" t="s">
        <v>1453</v>
      </c>
      <c r="C109" s="15" t="s">
        <v>1289</v>
      </c>
      <c r="D109" s="16">
        <v>152000</v>
      </c>
      <c r="E109" s="17">
        <v>2510.5100000000002</v>
      </c>
      <c r="F109" s="18">
        <v>2.0999999999999999E-3</v>
      </c>
      <c r="G109" s="18"/>
    </row>
    <row r="110" spans="1:7" x14ac:dyDescent="0.25">
      <c r="A110" s="14" t="s">
        <v>1454</v>
      </c>
      <c r="B110" s="15" t="s">
        <v>1455</v>
      </c>
      <c r="C110" s="15" t="s">
        <v>1294</v>
      </c>
      <c r="D110" s="16">
        <v>1507000</v>
      </c>
      <c r="E110" s="17">
        <v>2491.52</v>
      </c>
      <c r="F110" s="18">
        <v>2.0999999999999999E-3</v>
      </c>
      <c r="G110" s="18"/>
    </row>
    <row r="111" spans="1:7" x14ac:dyDescent="0.25">
      <c r="A111" s="14" t="s">
        <v>1456</v>
      </c>
      <c r="B111" s="15" t="s">
        <v>1457</v>
      </c>
      <c r="C111" s="15" t="s">
        <v>1309</v>
      </c>
      <c r="D111" s="16">
        <v>239000</v>
      </c>
      <c r="E111" s="17">
        <v>2486.6799999999998</v>
      </c>
      <c r="F111" s="18">
        <v>2.0999999999999999E-3</v>
      </c>
      <c r="G111" s="18"/>
    </row>
    <row r="112" spans="1:7" x14ac:dyDescent="0.25">
      <c r="A112" s="14" t="s">
        <v>1458</v>
      </c>
      <c r="B112" s="15" t="s">
        <v>1459</v>
      </c>
      <c r="C112" s="15" t="s">
        <v>1262</v>
      </c>
      <c r="D112" s="16">
        <v>74700</v>
      </c>
      <c r="E112" s="17">
        <v>2482.5100000000002</v>
      </c>
      <c r="F112" s="18">
        <v>2.0999999999999999E-3</v>
      </c>
      <c r="G112" s="18"/>
    </row>
    <row r="113" spans="1:7" x14ac:dyDescent="0.25">
      <c r="A113" s="14" t="s">
        <v>1460</v>
      </c>
      <c r="B113" s="15" t="s">
        <v>1461</v>
      </c>
      <c r="C113" s="15" t="s">
        <v>1238</v>
      </c>
      <c r="D113" s="16">
        <v>134000</v>
      </c>
      <c r="E113" s="17">
        <v>2478.8000000000002</v>
      </c>
      <c r="F113" s="18">
        <v>2.0999999999999999E-3</v>
      </c>
      <c r="G113" s="18"/>
    </row>
    <row r="114" spans="1:7" x14ac:dyDescent="0.25">
      <c r="A114" s="14" t="s">
        <v>1462</v>
      </c>
      <c r="B114" s="15" t="s">
        <v>1463</v>
      </c>
      <c r="C114" s="15" t="s">
        <v>1244</v>
      </c>
      <c r="D114" s="16">
        <v>315000</v>
      </c>
      <c r="E114" s="17">
        <v>2318.2399999999998</v>
      </c>
      <c r="F114" s="18">
        <v>1.9E-3</v>
      </c>
      <c r="G114" s="18"/>
    </row>
    <row r="115" spans="1:7" x14ac:dyDescent="0.25">
      <c r="A115" s="14" t="s">
        <v>1464</v>
      </c>
      <c r="B115" s="15" t="s">
        <v>1465</v>
      </c>
      <c r="C115" s="15" t="s">
        <v>1320</v>
      </c>
      <c r="D115" s="16">
        <v>145200</v>
      </c>
      <c r="E115" s="17">
        <v>2279.4899999999998</v>
      </c>
      <c r="F115" s="18">
        <v>1.9E-3</v>
      </c>
      <c r="G115" s="18"/>
    </row>
    <row r="116" spans="1:7" x14ac:dyDescent="0.25">
      <c r="A116" s="14" t="s">
        <v>1466</v>
      </c>
      <c r="B116" s="15" t="s">
        <v>1467</v>
      </c>
      <c r="C116" s="15" t="s">
        <v>1294</v>
      </c>
      <c r="D116" s="16">
        <v>228750</v>
      </c>
      <c r="E116" s="17">
        <v>2260.62</v>
      </c>
      <c r="F116" s="18">
        <v>1.9E-3</v>
      </c>
      <c r="G116" s="18"/>
    </row>
    <row r="117" spans="1:7" x14ac:dyDescent="0.25">
      <c r="A117" s="14" t="s">
        <v>1242</v>
      </c>
      <c r="B117" s="15" t="s">
        <v>1243</v>
      </c>
      <c r="C117" s="15" t="s">
        <v>1244</v>
      </c>
      <c r="D117" s="16">
        <v>112000</v>
      </c>
      <c r="E117" s="17">
        <v>2248.7399999999998</v>
      </c>
      <c r="F117" s="18">
        <v>1.9E-3</v>
      </c>
      <c r="G117" s="18"/>
    </row>
    <row r="118" spans="1:7" x14ac:dyDescent="0.25">
      <c r="A118" s="14" t="s">
        <v>1203</v>
      </c>
      <c r="B118" s="15" t="s">
        <v>1204</v>
      </c>
      <c r="C118" s="15" t="s">
        <v>1205</v>
      </c>
      <c r="D118" s="16">
        <v>65100</v>
      </c>
      <c r="E118" s="17">
        <v>2221.2800000000002</v>
      </c>
      <c r="F118" s="18">
        <v>1.8E-3</v>
      </c>
      <c r="G118" s="18"/>
    </row>
    <row r="119" spans="1:7" x14ac:dyDescent="0.25">
      <c r="A119" s="14" t="s">
        <v>1468</v>
      </c>
      <c r="B119" s="15" t="s">
        <v>1469</v>
      </c>
      <c r="C119" s="15" t="s">
        <v>1222</v>
      </c>
      <c r="D119" s="16">
        <v>580000</v>
      </c>
      <c r="E119" s="17">
        <v>2112.65</v>
      </c>
      <c r="F119" s="18">
        <v>1.8E-3</v>
      </c>
      <c r="G119" s="18"/>
    </row>
    <row r="120" spans="1:7" x14ac:dyDescent="0.25">
      <c r="A120" s="14" t="s">
        <v>1247</v>
      </c>
      <c r="B120" s="15" t="s">
        <v>1248</v>
      </c>
      <c r="C120" s="15" t="s">
        <v>1249</v>
      </c>
      <c r="D120" s="16">
        <v>28500</v>
      </c>
      <c r="E120" s="17">
        <v>2032.88</v>
      </c>
      <c r="F120" s="18">
        <v>1.6999999999999999E-3</v>
      </c>
      <c r="G120" s="18"/>
    </row>
    <row r="121" spans="1:7" x14ac:dyDescent="0.25">
      <c r="A121" s="14" t="s">
        <v>1470</v>
      </c>
      <c r="B121" s="15" t="s">
        <v>1471</v>
      </c>
      <c r="C121" s="15" t="s">
        <v>1375</v>
      </c>
      <c r="D121" s="16">
        <v>175450</v>
      </c>
      <c r="E121" s="17">
        <v>1964.43</v>
      </c>
      <c r="F121" s="18">
        <v>1.6000000000000001E-3</v>
      </c>
      <c r="G121" s="18"/>
    </row>
    <row r="122" spans="1:7" x14ac:dyDescent="0.25">
      <c r="A122" s="14" t="s">
        <v>1472</v>
      </c>
      <c r="B122" s="15" t="s">
        <v>1473</v>
      </c>
      <c r="C122" s="15" t="s">
        <v>1340</v>
      </c>
      <c r="D122" s="16">
        <v>67100</v>
      </c>
      <c r="E122" s="17">
        <v>1940.87</v>
      </c>
      <c r="F122" s="18">
        <v>1.6000000000000001E-3</v>
      </c>
      <c r="G122" s="18"/>
    </row>
    <row r="123" spans="1:7" x14ac:dyDescent="0.25">
      <c r="A123" s="14" t="s">
        <v>1474</v>
      </c>
      <c r="B123" s="15" t="s">
        <v>1475</v>
      </c>
      <c r="C123" s="15" t="s">
        <v>1340</v>
      </c>
      <c r="D123" s="16">
        <v>286000</v>
      </c>
      <c r="E123" s="17">
        <v>1932.36</v>
      </c>
      <c r="F123" s="18">
        <v>1.6000000000000001E-3</v>
      </c>
      <c r="G123" s="18"/>
    </row>
    <row r="124" spans="1:7" x14ac:dyDescent="0.25">
      <c r="A124" s="14" t="s">
        <v>1476</v>
      </c>
      <c r="B124" s="15" t="s">
        <v>1477</v>
      </c>
      <c r="C124" s="15" t="s">
        <v>1191</v>
      </c>
      <c r="D124" s="16">
        <v>6640</v>
      </c>
      <c r="E124" s="17">
        <v>1884.77</v>
      </c>
      <c r="F124" s="18">
        <v>1.6000000000000001E-3</v>
      </c>
      <c r="G124" s="18"/>
    </row>
    <row r="125" spans="1:7" x14ac:dyDescent="0.25">
      <c r="A125" s="14" t="s">
        <v>1478</v>
      </c>
      <c r="B125" s="15" t="s">
        <v>1479</v>
      </c>
      <c r="C125" s="15" t="s">
        <v>1395</v>
      </c>
      <c r="D125" s="16">
        <v>583000</v>
      </c>
      <c r="E125" s="17">
        <v>1874.93</v>
      </c>
      <c r="F125" s="18">
        <v>1.6000000000000001E-3</v>
      </c>
      <c r="G125" s="18"/>
    </row>
    <row r="126" spans="1:7" x14ac:dyDescent="0.25">
      <c r="A126" s="14" t="s">
        <v>1480</v>
      </c>
      <c r="B126" s="15" t="s">
        <v>1481</v>
      </c>
      <c r="C126" s="15" t="s">
        <v>1440</v>
      </c>
      <c r="D126" s="16">
        <v>357200</v>
      </c>
      <c r="E126" s="17">
        <v>1850.3</v>
      </c>
      <c r="F126" s="18">
        <v>1.5E-3</v>
      </c>
      <c r="G126" s="18"/>
    </row>
    <row r="127" spans="1:7" x14ac:dyDescent="0.25">
      <c r="A127" s="14" t="s">
        <v>1482</v>
      </c>
      <c r="B127" s="15" t="s">
        <v>1483</v>
      </c>
      <c r="C127" s="15" t="s">
        <v>1249</v>
      </c>
      <c r="D127" s="16">
        <v>23000</v>
      </c>
      <c r="E127" s="17">
        <v>1816.28</v>
      </c>
      <c r="F127" s="18">
        <v>1.5E-3</v>
      </c>
      <c r="G127" s="18"/>
    </row>
    <row r="128" spans="1:7" x14ac:dyDescent="0.25">
      <c r="A128" s="14" t="s">
        <v>1484</v>
      </c>
      <c r="B128" s="15" t="s">
        <v>1485</v>
      </c>
      <c r="C128" s="15" t="s">
        <v>1443</v>
      </c>
      <c r="D128" s="16">
        <v>492000</v>
      </c>
      <c r="E128" s="17">
        <v>1813.02</v>
      </c>
      <c r="F128" s="18">
        <v>1.5E-3</v>
      </c>
      <c r="G128" s="18"/>
    </row>
    <row r="129" spans="1:7" x14ac:dyDescent="0.25">
      <c r="A129" s="14" t="s">
        <v>1486</v>
      </c>
      <c r="B129" s="15" t="s">
        <v>1487</v>
      </c>
      <c r="C129" s="15" t="s">
        <v>1443</v>
      </c>
      <c r="D129" s="16">
        <v>325875</v>
      </c>
      <c r="E129" s="17">
        <v>1785.8</v>
      </c>
      <c r="F129" s="18">
        <v>1.5E-3</v>
      </c>
      <c r="G129" s="18"/>
    </row>
    <row r="130" spans="1:7" x14ac:dyDescent="0.25">
      <c r="A130" s="14" t="s">
        <v>1488</v>
      </c>
      <c r="B130" s="15" t="s">
        <v>1489</v>
      </c>
      <c r="C130" s="15" t="s">
        <v>1214</v>
      </c>
      <c r="D130" s="16">
        <v>975000</v>
      </c>
      <c r="E130" s="17">
        <v>1771.28</v>
      </c>
      <c r="F130" s="18">
        <v>1.5E-3</v>
      </c>
      <c r="G130" s="18"/>
    </row>
    <row r="131" spans="1:7" x14ac:dyDescent="0.25">
      <c r="A131" s="14" t="s">
        <v>1490</v>
      </c>
      <c r="B131" s="15" t="s">
        <v>1491</v>
      </c>
      <c r="C131" s="15" t="s">
        <v>1289</v>
      </c>
      <c r="D131" s="16">
        <v>118125</v>
      </c>
      <c r="E131" s="17">
        <v>1673.36</v>
      </c>
      <c r="F131" s="18">
        <v>1.4E-3</v>
      </c>
      <c r="G131" s="18"/>
    </row>
    <row r="132" spans="1:7" x14ac:dyDescent="0.25">
      <c r="A132" s="14" t="s">
        <v>1492</v>
      </c>
      <c r="B132" s="15" t="s">
        <v>1493</v>
      </c>
      <c r="C132" s="15" t="s">
        <v>1238</v>
      </c>
      <c r="D132" s="16">
        <v>102375</v>
      </c>
      <c r="E132" s="17">
        <v>1634.21</v>
      </c>
      <c r="F132" s="18">
        <v>1.4E-3</v>
      </c>
      <c r="G132" s="18"/>
    </row>
    <row r="133" spans="1:7" x14ac:dyDescent="0.25">
      <c r="A133" s="14" t="s">
        <v>1494</v>
      </c>
      <c r="B133" s="15" t="s">
        <v>1495</v>
      </c>
      <c r="C133" s="15" t="s">
        <v>1375</v>
      </c>
      <c r="D133" s="16">
        <v>227500</v>
      </c>
      <c r="E133" s="17">
        <v>1622.3</v>
      </c>
      <c r="F133" s="18">
        <v>1.4E-3</v>
      </c>
      <c r="G133" s="18"/>
    </row>
    <row r="134" spans="1:7" x14ac:dyDescent="0.25">
      <c r="A134" s="14" t="s">
        <v>1496</v>
      </c>
      <c r="B134" s="15" t="s">
        <v>1497</v>
      </c>
      <c r="C134" s="15" t="s">
        <v>1222</v>
      </c>
      <c r="D134" s="16">
        <v>5800</v>
      </c>
      <c r="E134" s="17">
        <v>1608.95</v>
      </c>
      <c r="F134" s="18">
        <v>1.2999999999999999E-3</v>
      </c>
      <c r="G134" s="18"/>
    </row>
    <row r="135" spans="1:7" x14ac:dyDescent="0.25">
      <c r="A135" s="14" t="s">
        <v>1498</v>
      </c>
      <c r="B135" s="15" t="s">
        <v>1499</v>
      </c>
      <c r="C135" s="15" t="s">
        <v>1500</v>
      </c>
      <c r="D135" s="16">
        <v>610000</v>
      </c>
      <c r="E135" s="17">
        <v>1568.25</v>
      </c>
      <c r="F135" s="18">
        <v>1.2999999999999999E-3</v>
      </c>
      <c r="G135" s="18"/>
    </row>
    <row r="136" spans="1:7" x14ac:dyDescent="0.25">
      <c r="A136" s="14" t="s">
        <v>1501</v>
      </c>
      <c r="B136" s="15" t="s">
        <v>1502</v>
      </c>
      <c r="C136" s="15" t="s">
        <v>1252</v>
      </c>
      <c r="D136" s="16">
        <v>219600</v>
      </c>
      <c r="E136" s="17">
        <v>1480.32</v>
      </c>
      <c r="F136" s="18">
        <v>1.1999999999999999E-3</v>
      </c>
      <c r="G136" s="18"/>
    </row>
    <row r="137" spans="1:7" x14ac:dyDescent="0.25">
      <c r="A137" s="14" t="s">
        <v>1503</v>
      </c>
      <c r="B137" s="15" t="s">
        <v>1504</v>
      </c>
      <c r="C137" s="15" t="s">
        <v>1340</v>
      </c>
      <c r="D137" s="16">
        <v>74000</v>
      </c>
      <c r="E137" s="17">
        <v>1382.51</v>
      </c>
      <c r="F137" s="18">
        <v>1.1999999999999999E-3</v>
      </c>
      <c r="G137" s="18"/>
    </row>
    <row r="138" spans="1:7" x14ac:dyDescent="0.25">
      <c r="A138" s="14" t="s">
        <v>1505</v>
      </c>
      <c r="B138" s="15" t="s">
        <v>1506</v>
      </c>
      <c r="C138" s="15" t="s">
        <v>1507</v>
      </c>
      <c r="D138" s="16">
        <v>153000</v>
      </c>
      <c r="E138" s="17">
        <v>1378.84</v>
      </c>
      <c r="F138" s="18">
        <v>1.1000000000000001E-3</v>
      </c>
      <c r="G138" s="18"/>
    </row>
    <row r="139" spans="1:7" x14ac:dyDescent="0.25">
      <c r="A139" s="14" t="s">
        <v>1508</v>
      </c>
      <c r="B139" s="15" t="s">
        <v>1509</v>
      </c>
      <c r="C139" s="15" t="s">
        <v>1262</v>
      </c>
      <c r="D139" s="16">
        <v>255600</v>
      </c>
      <c r="E139" s="17">
        <v>1337.55</v>
      </c>
      <c r="F139" s="18">
        <v>1.1000000000000001E-3</v>
      </c>
      <c r="G139" s="18"/>
    </row>
    <row r="140" spans="1:7" x14ac:dyDescent="0.25">
      <c r="A140" s="14" t="s">
        <v>1510</v>
      </c>
      <c r="B140" s="15" t="s">
        <v>1511</v>
      </c>
      <c r="C140" s="15" t="s">
        <v>1219</v>
      </c>
      <c r="D140" s="16">
        <v>356400</v>
      </c>
      <c r="E140" s="17">
        <v>1240.98</v>
      </c>
      <c r="F140" s="18">
        <v>1E-3</v>
      </c>
      <c r="G140" s="18"/>
    </row>
    <row r="141" spans="1:7" x14ac:dyDescent="0.25">
      <c r="A141" s="14" t="s">
        <v>1512</v>
      </c>
      <c r="B141" s="15" t="s">
        <v>1513</v>
      </c>
      <c r="C141" s="15" t="s">
        <v>1205</v>
      </c>
      <c r="D141" s="16">
        <v>171250</v>
      </c>
      <c r="E141" s="17">
        <v>1088.6400000000001</v>
      </c>
      <c r="F141" s="18">
        <v>8.9999999999999998E-4</v>
      </c>
      <c r="G141" s="18"/>
    </row>
    <row r="142" spans="1:7" x14ac:dyDescent="0.25">
      <c r="A142" s="14" t="s">
        <v>1514</v>
      </c>
      <c r="B142" s="15" t="s">
        <v>1515</v>
      </c>
      <c r="C142" s="15" t="s">
        <v>1222</v>
      </c>
      <c r="D142" s="16">
        <v>127500</v>
      </c>
      <c r="E142" s="17">
        <v>1053.21</v>
      </c>
      <c r="F142" s="18">
        <v>8.9999999999999998E-4</v>
      </c>
      <c r="G142" s="18"/>
    </row>
    <row r="143" spans="1:7" x14ac:dyDescent="0.25">
      <c r="A143" s="14" t="s">
        <v>1516</v>
      </c>
      <c r="B143" s="15" t="s">
        <v>1517</v>
      </c>
      <c r="C143" s="15" t="s">
        <v>1500</v>
      </c>
      <c r="D143" s="16">
        <v>21725</v>
      </c>
      <c r="E143" s="17">
        <v>906.67</v>
      </c>
      <c r="F143" s="18">
        <v>8.0000000000000004E-4</v>
      </c>
      <c r="G143" s="18"/>
    </row>
    <row r="144" spans="1:7" x14ac:dyDescent="0.25">
      <c r="A144" s="14" t="s">
        <v>1518</v>
      </c>
      <c r="B144" s="15" t="s">
        <v>1519</v>
      </c>
      <c r="C144" s="15" t="s">
        <v>1375</v>
      </c>
      <c r="D144" s="16">
        <v>28000</v>
      </c>
      <c r="E144" s="17">
        <v>892.19</v>
      </c>
      <c r="F144" s="18">
        <v>6.9999999999999999E-4</v>
      </c>
      <c r="G144" s="18"/>
    </row>
    <row r="145" spans="1:7" x14ac:dyDescent="0.25">
      <c r="A145" s="14" t="s">
        <v>1520</v>
      </c>
      <c r="B145" s="15" t="s">
        <v>1521</v>
      </c>
      <c r="C145" s="15" t="s">
        <v>1197</v>
      </c>
      <c r="D145" s="16">
        <v>138000</v>
      </c>
      <c r="E145" s="17">
        <v>891.55</v>
      </c>
      <c r="F145" s="18">
        <v>6.9999999999999999E-4</v>
      </c>
      <c r="G145" s="18"/>
    </row>
    <row r="146" spans="1:7" x14ac:dyDescent="0.25">
      <c r="A146" s="14" t="s">
        <v>1522</v>
      </c>
      <c r="B146" s="15" t="s">
        <v>1523</v>
      </c>
      <c r="C146" s="15" t="s">
        <v>1340</v>
      </c>
      <c r="D146" s="16">
        <v>53550</v>
      </c>
      <c r="E146" s="17">
        <v>879.61</v>
      </c>
      <c r="F146" s="18">
        <v>6.9999999999999999E-4</v>
      </c>
      <c r="G146" s="18"/>
    </row>
    <row r="147" spans="1:7" x14ac:dyDescent="0.25">
      <c r="A147" s="14" t="s">
        <v>1524</v>
      </c>
      <c r="B147" s="15" t="s">
        <v>1525</v>
      </c>
      <c r="C147" s="15" t="s">
        <v>1222</v>
      </c>
      <c r="D147" s="16">
        <v>128700</v>
      </c>
      <c r="E147" s="17">
        <v>875.1</v>
      </c>
      <c r="F147" s="18">
        <v>6.9999999999999999E-4</v>
      </c>
      <c r="G147" s="18"/>
    </row>
    <row r="148" spans="1:7" x14ac:dyDescent="0.25">
      <c r="A148" s="14" t="s">
        <v>1526</v>
      </c>
      <c r="B148" s="15" t="s">
        <v>1527</v>
      </c>
      <c r="C148" s="15" t="s">
        <v>1262</v>
      </c>
      <c r="D148" s="16">
        <v>440200</v>
      </c>
      <c r="E148" s="17">
        <v>865.3</v>
      </c>
      <c r="F148" s="18">
        <v>6.9999999999999999E-4</v>
      </c>
      <c r="G148" s="18"/>
    </row>
    <row r="149" spans="1:7" x14ac:dyDescent="0.25">
      <c r="A149" s="14" t="s">
        <v>1528</v>
      </c>
      <c r="B149" s="15" t="s">
        <v>1529</v>
      </c>
      <c r="C149" s="15" t="s">
        <v>1191</v>
      </c>
      <c r="D149" s="16">
        <v>17200</v>
      </c>
      <c r="E149" s="17">
        <v>846.79</v>
      </c>
      <c r="F149" s="18">
        <v>6.9999999999999999E-4</v>
      </c>
      <c r="G149" s="18"/>
    </row>
    <row r="150" spans="1:7" x14ac:dyDescent="0.25">
      <c r="A150" s="14" t="s">
        <v>1220</v>
      </c>
      <c r="B150" s="15" t="s">
        <v>1221</v>
      </c>
      <c r="C150" s="15" t="s">
        <v>1222</v>
      </c>
      <c r="D150" s="16">
        <v>7000</v>
      </c>
      <c r="E150" s="17">
        <v>832.1</v>
      </c>
      <c r="F150" s="18">
        <v>6.9999999999999999E-4</v>
      </c>
      <c r="G150" s="18"/>
    </row>
    <row r="151" spans="1:7" x14ac:dyDescent="0.25">
      <c r="A151" s="14" t="s">
        <v>1530</v>
      </c>
      <c r="B151" s="15" t="s">
        <v>1531</v>
      </c>
      <c r="C151" s="15" t="s">
        <v>1222</v>
      </c>
      <c r="D151" s="16">
        <v>41250</v>
      </c>
      <c r="E151" s="17">
        <v>763.35</v>
      </c>
      <c r="F151" s="18">
        <v>5.9999999999999995E-4</v>
      </c>
      <c r="G151" s="18"/>
    </row>
    <row r="152" spans="1:7" x14ac:dyDescent="0.25">
      <c r="A152" s="14" t="s">
        <v>1532</v>
      </c>
      <c r="B152" s="15" t="s">
        <v>1533</v>
      </c>
      <c r="C152" s="15" t="s">
        <v>1375</v>
      </c>
      <c r="D152" s="16">
        <v>27375</v>
      </c>
      <c r="E152" s="17">
        <v>724.04</v>
      </c>
      <c r="F152" s="18">
        <v>5.9999999999999995E-4</v>
      </c>
      <c r="G152" s="18"/>
    </row>
    <row r="153" spans="1:7" x14ac:dyDescent="0.25">
      <c r="A153" s="14" t="s">
        <v>1534</v>
      </c>
      <c r="B153" s="15" t="s">
        <v>1535</v>
      </c>
      <c r="C153" s="15" t="s">
        <v>1418</v>
      </c>
      <c r="D153" s="16">
        <v>34000</v>
      </c>
      <c r="E153" s="17">
        <v>720.43</v>
      </c>
      <c r="F153" s="18">
        <v>5.9999999999999995E-4</v>
      </c>
      <c r="G153" s="18"/>
    </row>
    <row r="154" spans="1:7" x14ac:dyDescent="0.25">
      <c r="A154" s="14" t="s">
        <v>1536</v>
      </c>
      <c r="B154" s="15" t="s">
        <v>1537</v>
      </c>
      <c r="C154" s="15" t="s">
        <v>1440</v>
      </c>
      <c r="D154" s="16">
        <v>13750</v>
      </c>
      <c r="E154" s="17">
        <v>609.23</v>
      </c>
      <c r="F154" s="18">
        <v>5.0000000000000001E-4</v>
      </c>
      <c r="G154" s="18"/>
    </row>
    <row r="155" spans="1:7" x14ac:dyDescent="0.25">
      <c r="A155" s="14" t="s">
        <v>1538</v>
      </c>
      <c r="B155" s="15" t="s">
        <v>1539</v>
      </c>
      <c r="C155" s="15" t="s">
        <v>1329</v>
      </c>
      <c r="D155" s="16">
        <v>91000</v>
      </c>
      <c r="E155" s="17">
        <v>584.27</v>
      </c>
      <c r="F155" s="18">
        <v>5.0000000000000001E-4</v>
      </c>
      <c r="G155" s="18"/>
    </row>
    <row r="156" spans="1:7" x14ac:dyDescent="0.25">
      <c r="A156" s="14" t="s">
        <v>1540</v>
      </c>
      <c r="B156" s="15" t="s">
        <v>1541</v>
      </c>
      <c r="C156" s="15" t="s">
        <v>1375</v>
      </c>
      <c r="D156" s="16">
        <v>14875</v>
      </c>
      <c r="E156" s="17">
        <v>565.39</v>
      </c>
      <c r="F156" s="18">
        <v>5.0000000000000001E-4</v>
      </c>
      <c r="G156" s="18"/>
    </row>
    <row r="157" spans="1:7" x14ac:dyDescent="0.25">
      <c r="A157" s="14" t="s">
        <v>1542</v>
      </c>
      <c r="B157" s="15" t="s">
        <v>1543</v>
      </c>
      <c r="C157" s="15" t="s">
        <v>1340</v>
      </c>
      <c r="D157" s="16">
        <v>8700</v>
      </c>
      <c r="E157" s="17">
        <v>548.58000000000004</v>
      </c>
      <c r="F157" s="18">
        <v>5.0000000000000001E-4</v>
      </c>
      <c r="G157" s="18"/>
    </row>
    <row r="158" spans="1:7" x14ac:dyDescent="0.25">
      <c r="A158" s="14" t="s">
        <v>1544</v>
      </c>
      <c r="B158" s="15" t="s">
        <v>1545</v>
      </c>
      <c r="C158" s="15" t="s">
        <v>1365</v>
      </c>
      <c r="D158" s="16">
        <v>5400</v>
      </c>
      <c r="E158" s="17">
        <v>379.47</v>
      </c>
      <c r="F158" s="18">
        <v>2.9999999999999997E-4</v>
      </c>
      <c r="G158" s="18"/>
    </row>
    <row r="159" spans="1:7" x14ac:dyDescent="0.25">
      <c r="A159" s="14" t="s">
        <v>1546</v>
      </c>
      <c r="B159" s="15" t="s">
        <v>1547</v>
      </c>
      <c r="C159" s="15" t="s">
        <v>1252</v>
      </c>
      <c r="D159" s="16">
        <v>62400</v>
      </c>
      <c r="E159" s="17">
        <v>300.05</v>
      </c>
      <c r="F159" s="18">
        <v>2.0000000000000001E-4</v>
      </c>
      <c r="G159" s="18"/>
    </row>
    <row r="160" spans="1:7" x14ac:dyDescent="0.25">
      <c r="A160" s="14" t="s">
        <v>1548</v>
      </c>
      <c r="B160" s="15" t="s">
        <v>1549</v>
      </c>
      <c r="C160" s="15" t="s">
        <v>1418</v>
      </c>
      <c r="D160" s="16">
        <v>35000</v>
      </c>
      <c r="E160" s="17">
        <v>282.73</v>
      </c>
      <c r="F160" s="18">
        <v>2.0000000000000001E-4</v>
      </c>
      <c r="G160" s="18"/>
    </row>
    <row r="161" spans="1:7" x14ac:dyDescent="0.25">
      <c r="A161" s="14" t="s">
        <v>1550</v>
      </c>
      <c r="B161" s="15" t="s">
        <v>1551</v>
      </c>
      <c r="C161" s="15" t="s">
        <v>1197</v>
      </c>
      <c r="D161" s="16">
        <v>140000</v>
      </c>
      <c r="E161" s="17">
        <v>241.18</v>
      </c>
      <c r="F161" s="18">
        <v>2.0000000000000001E-4</v>
      </c>
      <c r="G161" s="18"/>
    </row>
    <row r="162" spans="1:7" x14ac:dyDescent="0.25">
      <c r="A162" s="14" t="s">
        <v>1552</v>
      </c>
      <c r="B162" s="15" t="s">
        <v>1553</v>
      </c>
      <c r="C162" s="15" t="s">
        <v>1191</v>
      </c>
      <c r="D162" s="16">
        <v>11700</v>
      </c>
      <c r="E162" s="17">
        <v>153.03</v>
      </c>
      <c r="F162" s="18">
        <v>1E-4</v>
      </c>
      <c r="G162" s="18"/>
    </row>
    <row r="163" spans="1:7" x14ac:dyDescent="0.25">
      <c r="A163" s="14" t="s">
        <v>1554</v>
      </c>
      <c r="B163" s="15" t="s">
        <v>1555</v>
      </c>
      <c r="C163" s="15" t="s">
        <v>1365</v>
      </c>
      <c r="D163" s="16">
        <v>3000</v>
      </c>
      <c r="E163" s="17">
        <v>88.35</v>
      </c>
      <c r="F163" s="18">
        <v>1E-4</v>
      </c>
      <c r="G163" s="18"/>
    </row>
    <row r="164" spans="1:7" x14ac:dyDescent="0.25">
      <c r="A164" s="14" t="s">
        <v>1556</v>
      </c>
      <c r="B164" s="15" t="s">
        <v>1557</v>
      </c>
      <c r="C164" s="15" t="s">
        <v>1241</v>
      </c>
      <c r="D164" s="16">
        <v>3303</v>
      </c>
      <c r="E164" s="17">
        <v>72.290000000000006</v>
      </c>
      <c r="F164" s="18">
        <v>1E-4</v>
      </c>
      <c r="G164" s="18"/>
    </row>
    <row r="165" spans="1:7" x14ac:dyDescent="0.25">
      <c r="A165" s="19" t="s">
        <v>125</v>
      </c>
      <c r="B165" s="25"/>
      <c r="C165" s="25"/>
      <c r="D165" s="26"/>
      <c r="E165" s="47">
        <v>924771.97</v>
      </c>
      <c r="F165" s="48">
        <v>0.7702</v>
      </c>
      <c r="G165" s="28"/>
    </row>
    <row r="166" spans="1:7" x14ac:dyDescent="0.25">
      <c r="A166" s="19" t="s">
        <v>1269</v>
      </c>
      <c r="B166" s="15"/>
      <c r="C166" s="15"/>
      <c r="D166" s="16"/>
      <c r="E166" s="17"/>
      <c r="F166" s="18"/>
      <c r="G166" s="18"/>
    </row>
    <row r="167" spans="1:7" x14ac:dyDescent="0.25">
      <c r="A167" s="19" t="s">
        <v>125</v>
      </c>
      <c r="B167" s="15"/>
      <c r="C167" s="15"/>
      <c r="D167" s="16"/>
      <c r="E167" s="56" t="s">
        <v>122</v>
      </c>
      <c r="F167" s="57" t="s">
        <v>122</v>
      </c>
      <c r="G167" s="18"/>
    </row>
    <row r="168" spans="1:7" x14ac:dyDescent="0.25">
      <c r="A168" s="31" t="s">
        <v>132</v>
      </c>
      <c r="B168" s="32"/>
      <c r="C168" s="32"/>
      <c r="D168" s="33"/>
      <c r="E168" s="37">
        <v>924771.97</v>
      </c>
      <c r="F168" s="38">
        <v>0.7702</v>
      </c>
      <c r="G168" s="28"/>
    </row>
    <row r="169" spans="1:7" x14ac:dyDescent="0.25">
      <c r="A169" s="14"/>
      <c r="B169" s="15"/>
      <c r="C169" s="15"/>
      <c r="D169" s="16"/>
      <c r="E169" s="17"/>
      <c r="F169" s="18"/>
      <c r="G169" s="18"/>
    </row>
    <row r="170" spans="1:7" x14ac:dyDescent="0.25">
      <c r="A170" s="19" t="s">
        <v>1558</v>
      </c>
      <c r="B170" s="15"/>
      <c r="C170" s="15"/>
      <c r="D170" s="16"/>
      <c r="E170" s="17"/>
      <c r="F170" s="18"/>
      <c r="G170" s="18"/>
    </row>
    <row r="171" spans="1:7" x14ac:dyDescent="0.25">
      <c r="A171" s="19" t="s">
        <v>1559</v>
      </c>
      <c r="B171" s="15"/>
      <c r="C171" s="15"/>
      <c r="D171" s="16"/>
      <c r="E171" s="17"/>
      <c r="F171" s="18"/>
      <c r="G171" s="18"/>
    </row>
    <row r="172" spans="1:7" x14ac:dyDescent="0.25">
      <c r="A172" s="14" t="s">
        <v>1560</v>
      </c>
      <c r="B172" s="15"/>
      <c r="C172" s="15" t="s">
        <v>1241</v>
      </c>
      <c r="D172" s="61">
        <v>-3303</v>
      </c>
      <c r="E172" s="45">
        <v>-72.7</v>
      </c>
      <c r="F172" s="46">
        <v>-6.0000000000000002E-5</v>
      </c>
      <c r="G172" s="18"/>
    </row>
    <row r="173" spans="1:7" x14ac:dyDescent="0.25">
      <c r="A173" s="14" t="s">
        <v>1561</v>
      </c>
      <c r="B173" s="15"/>
      <c r="C173" s="15" t="s">
        <v>1365</v>
      </c>
      <c r="D173" s="61">
        <v>-3000</v>
      </c>
      <c r="E173" s="45">
        <v>-88.54</v>
      </c>
      <c r="F173" s="46">
        <v>-7.2999999999999999E-5</v>
      </c>
      <c r="G173" s="18"/>
    </row>
    <row r="174" spans="1:7" x14ac:dyDescent="0.25">
      <c r="A174" s="14" t="s">
        <v>1562</v>
      </c>
      <c r="B174" s="15"/>
      <c r="C174" s="15" t="s">
        <v>1191</v>
      </c>
      <c r="D174" s="61">
        <v>-11700</v>
      </c>
      <c r="E174" s="45">
        <v>-153.15</v>
      </c>
      <c r="F174" s="46">
        <v>-1.27E-4</v>
      </c>
      <c r="G174" s="18"/>
    </row>
    <row r="175" spans="1:7" x14ac:dyDescent="0.25">
      <c r="A175" s="14" t="s">
        <v>1563</v>
      </c>
      <c r="B175" s="15"/>
      <c r="C175" s="15" t="s">
        <v>1197</v>
      </c>
      <c r="D175" s="61">
        <v>-140000</v>
      </c>
      <c r="E175" s="45">
        <v>-240.8</v>
      </c>
      <c r="F175" s="46">
        <v>-2.0000000000000001E-4</v>
      </c>
      <c r="G175" s="18"/>
    </row>
    <row r="176" spans="1:7" x14ac:dyDescent="0.25">
      <c r="A176" s="14" t="s">
        <v>1564</v>
      </c>
      <c r="B176" s="15"/>
      <c r="C176" s="15" t="s">
        <v>1418</v>
      </c>
      <c r="D176" s="61">
        <v>-35000</v>
      </c>
      <c r="E176" s="45">
        <v>-283.62</v>
      </c>
      <c r="F176" s="46">
        <v>-2.3599999999999999E-4</v>
      </c>
      <c r="G176" s="18"/>
    </row>
    <row r="177" spans="1:7" x14ac:dyDescent="0.25">
      <c r="A177" s="14" t="s">
        <v>1565</v>
      </c>
      <c r="B177" s="15"/>
      <c r="C177" s="15" t="s">
        <v>1252</v>
      </c>
      <c r="D177" s="61">
        <v>-62400</v>
      </c>
      <c r="E177" s="45">
        <v>-302.27</v>
      </c>
      <c r="F177" s="46">
        <v>-2.5099999999999998E-4</v>
      </c>
      <c r="G177" s="18"/>
    </row>
    <row r="178" spans="1:7" x14ac:dyDescent="0.25">
      <c r="A178" s="14" t="s">
        <v>1566</v>
      </c>
      <c r="B178" s="15"/>
      <c r="C178" s="15" t="s">
        <v>1197</v>
      </c>
      <c r="D178" s="61">
        <v>-25625</v>
      </c>
      <c r="E178" s="45">
        <v>-302.79000000000002</v>
      </c>
      <c r="F178" s="46">
        <v>-2.52E-4</v>
      </c>
      <c r="G178" s="18"/>
    </row>
    <row r="179" spans="1:7" x14ac:dyDescent="0.25">
      <c r="A179" s="14" t="s">
        <v>1567</v>
      </c>
      <c r="B179" s="15"/>
      <c r="C179" s="15" t="s">
        <v>1365</v>
      </c>
      <c r="D179" s="61">
        <v>-5400</v>
      </c>
      <c r="E179" s="45">
        <v>-382.17</v>
      </c>
      <c r="F179" s="46">
        <v>-3.1799999999999998E-4</v>
      </c>
      <c r="G179" s="18"/>
    </row>
    <row r="180" spans="1:7" x14ac:dyDescent="0.25">
      <c r="A180" s="14" t="s">
        <v>1568</v>
      </c>
      <c r="B180" s="15"/>
      <c r="C180" s="15" t="s">
        <v>1340</v>
      </c>
      <c r="D180" s="61">
        <v>-8700</v>
      </c>
      <c r="E180" s="45">
        <v>-550.74</v>
      </c>
      <c r="F180" s="46">
        <v>-4.5800000000000002E-4</v>
      </c>
      <c r="G180" s="18"/>
    </row>
    <row r="181" spans="1:7" x14ac:dyDescent="0.25">
      <c r="A181" s="14" t="s">
        <v>1569</v>
      </c>
      <c r="B181" s="15"/>
      <c r="C181" s="15" t="s">
        <v>1375</v>
      </c>
      <c r="D181" s="61">
        <v>-14875</v>
      </c>
      <c r="E181" s="45">
        <v>-568.95000000000005</v>
      </c>
      <c r="F181" s="46">
        <v>-4.73E-4</v>
      </c>
      <c r="G181" s="18"/>
    </row>
    <row r="182" spans="1:7" x14ac:dyDescent="0.25">
      <c r="A182" s="14" t="s">
        <v>1570</v>
      </c>
      <c r="B182" s="15"/>
      <c r="C182" s="15" t="s">
        <v>1329</v>
      </c>
      <c r="D182" s="61">
        <v>-91000</v>
      </c>
      <c r="E182" s="45">
        <v>-588.13</v>
      </c>
      <c r="F182" s="46">
        <v>-4.8899999999999996E-4</v>
      </c>
      <c r="G182" s="18"/>
    </row>
    <row r="183" spans="1:7" x14ac:dyDescent="0.25">
      <c r="A183" s="14" t="s">
        <v>1571</v>
      </c>
      <c r="B183" s="15"/>
      <c r="C183" s="15" t="s">
        <v>1440</v>
      </c>
      <c r="D183" s="61">
        <v>-13750</v>
      </c>
      <c r="E183" s="45">
        <v>-611.88</v>
      </c>
      <c r="F183" s="46">
        <v>-5.0900000000000001E-4</v>
      </c>
      <c r="G183" s="18"/>
    </row>
    <row r="184" spans="1:7" x14ac:dyDescent="0.25">
      <c r="A184" s="14" t="s">
        <v>1572</v>
      </c>
      <c r="B184" s="15"/>
      <c r="C184" s="15" t="s">
        <v>1418</v>
      </c>
      <c r="D184" s="61">
        <v>-34000</v>
      </c>
      <c r="E184" s="45">
        <v>-723.32</v>
      </c>
      <c r="F184" s="46">
        <v>-6.02E-4</v>
      </c>
      <c r="G184" s="18"/>
    </row>
    <row r="185" spans="1:7" x14ac:dyDescent="0.25">
      <c r="A185" s="14" t="s">
        <v>1573</v>
      </c>
      <c r="B185" s="15"/>
      <c r="C185" s="15" t="s">
        <v>1375</v>
      </c>
      <c r="D185" s="61">
        <v>-27375</v>
      </c>
      <c r="E185" s="45">
        <v>-729.26</v>
      </c>
      <c r="F185" s="46">
        <v>-6.0700000000000001E-4</v>
      </c>
      <c r="G185" s="18"/>
    </row>
    <row r="186" spans="1:7" x14ac:dyDescent="0.25">
      <c r="A186" s="14" t="s">
        <v>1574</v>
      </c>
      <c r="B186" s="15"/>
      <c r="C186" s="15" t="s">
        <v>1222</v>
      </c>
      <c r="D186" s="61">
        <v>-41250</v>
      </c>
      <c r="E186" s="45">
        <v>-767.19</v>
      </c>
      <c r="F186" s="46">
        <v>-6.38E-4</v>
      </c>
      <c r="G186" s="18"/>
    </row>
    <row r="187" spans="1:7" x14ac:dyDescent="0.25">
      <c r="A187" s="14" t="s">
        <v>1575</v>
      </c>
      <c r="B187" s="15"/>
      <c r="C187" s="15" t="s">
        <v>1222</v>
      </c>
      <c r="D187" s="61">
        <v>-7000</v>
      </c>
      <c r="E187" s="45">
        <v>-833.15</v>
      </c>
      <c r="F187" s="46">
        <v>-6.9300000000000004E-4</v>
      </c>
      <c r="G187" s="18"/>
    </row>
    <row r="188" spans="1:7" x14ac:dyDescent="0.25">
      <c r="A188" s="14" t="s">
        <v>1576</v>
      </c>
      <c r="B188" s="15"/>
      <c r="C188" s="15" t="s">
        <v>1191</v>
      </c>
      <c r="D188" s="61">
        <v>-17200</v>
      </c>
      <c r="E188" s="45">
        <v>-843.95</v>
      </c>
      <c r="F188" s="46">
        <v>-7.0200000000000004E-4</v>
      </c>
      <c r="G188" s="18"/>
    </row>
    <row r="189" spans="1:7" x14ac:dyDescent="0.25">
      <c r="A189" s="14" t="s">
        <v>1577</v>
      </c>
      <c r="B189" s="15"/>
      <c r="C189" s="15" t="s">
        <v>1262</v>
      </c>
      <c r="D189" s="61">
        <v>-440200</v>
      </c>
      <c r="E189" s="45">
        <v>-867.55</v>
      </c>
      <c r="F189" s="46">
        <v>-7.2199999999999999E-4</v>
      </c>
      <c r="G189" s="18"/>
    </row>
    <row r="190" spans="1:7" x14ac:dyDescent="0.25">
      <c r="A190" s="14" t="s">
        <v>1578</v>
      </c>
      <c r="B190" s="15"/>
      <c r="C190" s="15" t="s">
        <v>1222</v>
      </c>
      <c r="D190" s="61">
        <v>-128700</v>
      </c>
      <c r="E190" s="45">
        <v>-880.37</v>
      </c>
      <c r="F190" s="46">
        <v>-7.3300000000000004E-4</v>
      </c>
      <c r="G190" s="18"/>
    </row>
    <row r="191" spans="1:7" x14ac:dyDescent="0.25">
      <c r="A191" s="14" t="s">
        <v>1579</v>
      </c>
      <c r="B191" s="15"/>
      <c r="C191" s="15" t="s">
        <v>1340</v>
      </c>
      <c r="D191" s="61">
        <v>-53550</v>
      </c>
      <c r="E191" s="45">
        <v>-883.07</v>
      </c>
      <c r="F191" s="46">
        <v>-7.3499999999999998E-4</v>
      </c>
      <c r="G191" s="18"/>
    </row>
    <row r="192" spans="1:7" x14ac:dyDescent="0.25">
      <c r="A192" s="14" t="s">
        <v>1580</v>
      </c>
      <c r="B192" s="15"/>
      <c r="C192" s="15" t="s">
        <v>1197</v>
      </c>
      <c r="D192" s="61">
        <v>-138000</v>
      </c>
      <c r="E192" s="45">
        <v>-892.38</v>
      </c>
      <c r="F192" s="46">
        <v>-7.4299999999999995E-4</v>
      </c>
      <c r="G192" s="18"/>
    </row>
    <row r="193" spans="1:7" x14ac:dyDescent="0.25">
      <c r="A193" s="14" t="s">
        <v>1581</v>
      </c>
      <c r="B193" s="15"/>
      <c r="C193" s="15" t="s">
        <v>1375</v>
      </c>
      <c r="D193" s="61">
        <v>-28000</v>
      </c>
      <c r="E193" s="45">
        <v>-896.18</v>
      </c>
      <c r="F193" s="46">
        <v>-7.4600000000000003E-4</v>
      </c>
      <c r="G193" s="18"/>
    </row>
    <row r="194" spans="1:7" x14ac:dyDescent="0.25">
      <c r="A194" s="14" t="s">
        <v>1582</v>
      </c>
      <c r="B194" s="15"/>
      <c r="C194" s="15" t="s">
        <v>1500</v>
      </c>
      <c r="D194" s="61">
        <v>-21725</v>
      </c>
      <c r="E194" s="45">
        <v>-912.02</v>
      </c>
      <c r="F194" s="46">
        <v>-7.5900000000000002E-4</v>
      </c>
      <c r="G194" s="18"/>
    </row>
    <row r="195" spans="1:7" x14ac:dyDescent="0.25">
      <c r="A195" s="14" t="s">
        <v>1583</v>
      </c>
      <c r="B195" s="15"/>
      <c r="C195" s="15" t="s">
        <v>1222</v>
      </c>
      <c r="D195" s="61">
        <v>-127500</v>
      </c>
      <c r="E195" s="45">
        <v>-1056.02</v>
      </c>
      <c r="F195" s="46">
        <v>-8.7900000000000001E-4</v>
      </c>
      <c r="G195" s="18"/>
    </row>
    <row r="196" spans="1:7" x14ac:dyDescent="0.25">
      <c r="A196" s="14" t="s">
        <v>1584</v>
      </c>
      <c r="B196" s="15"/>
      <c r="C196" s="15" t="s">
        <v>1205</v>
      </c>
      <c r="D196" s="61">
        <v>-171250</v>
      </c>
      <c r="E196" s="45">
        <v>-1095.9100000000001</v>
      </c>
      <c r="F196" s="46">
        <v>-9.1200000000000005E-4</v>
      </c>
      <c r="G196" s="18"/>
    </row>
    <row r="197" spans="1:7" x14ac:dyDescent="0.25">
      <c r="A197" s="14" t="s">
        <v>1585</v>
      </c>
      <c r="B197" s="15"/>
      <c r="C197" s="15" t="s">
        <v>1219</v>
      </c>
      <c r="D197" s="61">
        <v>-356400</v>
      </c>
      <c r="E197" s="45">
        <v>-1237.42</v>
      </c>
      <c r="F197" s="46">
        <v>-1.0300000000000001E-3</v>
      </c>
      <c r="G197" s="18"/>
    </row>
    <row r="198" spans="1:7" x14ac:dyDescent="0.25">
      <c r="A198" s="14" t="s">
        <v>1586</v>
      </c>
      <c r="B198" s="15"/>
      <c r="C198" s="15" t="s">
        <v>1262</v>
      </c>
      <c r="D198" s="61">
        <v>-255600</v>
      </c>
      <c r="E198" s="45">
        <v>-1347.4</v>
      </c>
      <c r="F198" s="46">
        <v>-1.122E-3</v>
      </c>
      <c r="G198" s="18"/>
    </row>
    <row r="199" spans="1:7" x14ac:dyDescent="0.25">
      <c r="A199" s="14" t="s">
        <v>1587</v>
      </c>
      <c r="B199" s="15"/>
      <c r="C199" s="15" t="s">
        <v>1507</v>
      </c>
      <c r="D199" s="61">
        <v>-153000</v>
      </c>
      <c r="E199" s="45">
        <v>-1376.46</v>
      </c>
      <c r="F199" s="46">
        <v>-1.1460000000000001E-3</v>
      </c>
      <c r="G199" s="18"/>
    </row>
    <row r="200" spans="1:7" x14ac:dyDescent="0.25">
      <c r="A200" s="14" t="s">
        <v>1588</v>
      </c>
      <c r="B200" s="15"/>
      <c r="C200" s="15" t="s">
        <v>1340</v>
      </c>
      <c r="D200" s="61">
        <v>-74000</v>
      </c>
      <c r="E200" s="45">
        <v>-1391.68</v>
      </c>
      <c r="F200" s="46">
        <v>-1.1590000000000001E-3</v>
      </c>
      <c r="G200" s="18"/>
    </row>
    <row r="201" spans="1:7" x14ac:dyDescent="0.25">
      <c r="A201" s="14" t="s">
        <v>1589</v>
      </c>
      <c r="B201" s="15"/>
      <c r="C201" s="15" t="s">
        <v>1252</v>
      </c>
      <c r="D201" s="61">
        <v>-219600</v>
      </c>
      <c r="E201" s="45">
        <v>-1487.79</v>
      </c>
      <c r="F201" s="46">
        <v>-1.2390000000000001E-3</v>
      </c>
      <c r="G201" s="18"/>
    </row>
    <row r="202" spans="1:7" x14ac:dyDescent="0.25">
      <c r="A202" s="14" t="s">
        <v>1590</v>
      </c>
      <c r="B202" s="15"/>
      <c r="C202" s="15" t="s">
        <v>1500</v>
      </c>
      <c r="D202" s="61">
        <v>-610000</v>
      </c>
      <c r="E202" s="45">
        <v>-1574.96</v>
      </c>
      <c r="F202" s="46">
        <v>-1.3110000000000001E-3</v>
      </c>
      <c r="G202" s="18"/>
    </row>
    <row r="203" spans="1:7" x14ac:dyDescent="0.25">
      <c r="A203" s="14" t="s">
        <v>1591</v>
      </c>
      <c r="B203" s="15"/>
      <c r="C203" s="15" t="s">
        <v>1222</v>
      </c>
      <c r="D203" s="61">
        <v>-5800</v>
      </c>
      <c r="E203" s="45">
        <v>-1614.33</v>
      </c>
      <c r="F203" s="46">
        <v>-1.3439999999999999E-3</v>
      </c>
      <c r="G203" s="18"/>
    </row>
    <row r="204" spans="1:7" x14ac:dyDescent="0.25">
      <c r="A204" s="14" t="s">
        <v>1592</v>
      </c>
      <c r="B204" s="15"/>
      <c r="C204" s="15" t="s">
        <v>1375</v>
      </c>
      <c r="D204" s="61">
        <v>-227500</v>
      </c>
      <c r="E204" s="45">
        <v>-1633.68</v>
      </c>
      <c r="F204" s="46">
        <v>-1.3600000000000001E-3</v>
      </c>
      <c r="G204" s="18"/>
    </row>
    <row r="205" spans="1:7" x14ac:dyDescent="0.25">
      <c r="A205" s="14" t="s">
        <v>1593</v>
      </c>
      <c r="B205" s="15"/>
      <c r="C205" s="15" t="s">
        <v>1238</v>
      </c>
      <c r="D205" s="61">
        <v>-102375</v>
      </c>
      <c r="E205" s="45">
        <v>-1635.8</v>
      </c>
      <c r="F205" s="46">
        <v>-1.3619999999999999E-3</v>
      </c>
      <c r="G205" s="18"/>
    </row>
    <row r="206" spans="1:7" x14ac:dyDescent="0.25">
      <c r="A206" s="14" t="s">
        <v>1594</v>
      </c>
      <c r="B206" s="15"/>
      <c r="C206" s="15" t="s">
        <v>1289</v>
      </c>
      <c r="D206" s="61">
        <v>-118125</v>
      </c>
      <c r="E206" s="45">
        <v>-1685.47</v>
      </c>
      <c r="F206" s="46">
        <v>-1.403E-3</v>
      </c>
      <c r="G206" s="18"/>
    </row>
    <row r="207" spans="1:7" x14ac:dyDescent="0.25">
      <c r="A207" s="14" t="s">
        <v>1595</v>
      </c>
      <c r="B207" s="15"/>
      <c r="C207" s="15" t="s">
        <v>1214</v>
      </c>
      <c r="D207" s="61">
        <v>-975000</v>
      </c>
      <c r="E207" s="45">
        <v>-1780.35</v>
      </c>
      <c r="F207" s="46">
        <v>-1.482E-3</v>
      </c>
      <c r="G207" s="18"/>
    </row>
    <row r="208" spans="1:7" x14ac:dyDescent="0.25">
      <c r="A208" s="14" t="s">
        <v>1596</v>
      </c>
      <c r="B208" s="15"/>
      <c r="C208" s="15" t="s">
        <v>1443</v>
      </c>
      <c r="D208" s="61">
        <v>-325875</v>
      </c>
      <c r="E208" s="45">
        <v>-1797.53</v>
      </c>
      <c r="F208" s="46">
        <v>-1.4970000000000001E-3</v>
      </c>
      <c r="G208" s="18"/>
    </row>
    <row r="209" spans="1:7" x14ac:dyDescent="0.25">
      <c r="A209" s="14" t="s">
        <v>1597</v>
      </c>
      <c r="B209" s="15"/>
      <c r="C209" s="15" t="s">
        <v>1443</v>
      </c>
      <c r="D209" s="61">
        <v>-492000</v>
      </c>
      <c r="E209" s="45">
        <v>-1820.89</v>
      </c>
      <c r="F209" s="46">
        <v>-1.516E-3</v>
      </c>
      <c r="G209" s="18"/>
    </row>
    <row r="210" spans="1:7" x14ac:dyDescent="0.25">
      <c r="A210" s="14" t="s">
        <v>1598</v>
      </c>
      <c r="B210" s="15"/>
      <c r="C210" s="15" t="s">
        <v>1249</v>
      </c>
      <c r="D210" s="61">
        <v>-23000</v>
      </c>
      <c r="E210" s="45">
        <v>-1828.64</v>
      </c>
      <c r="F210" s="46">
        <v>-1.5219999999999999E-3</v>
      </c>
      <c r="G210" s="18"/>
    </row>
    <row r="211" spans="1:7" x14ac:dyDescent="0.25">
      <c r="A211" s="14" t="s">
        <v>1599</v>
      </c>
      <c r="B211" s="15"/>
      <c r="C211" s="15" t="s">
        <v>1440</v>
      </c>
      <c r="D211" s="61">
        <v>-357200</v>
      </c>
      <c r="E211" s="45">
        <v>-1852.98</v>
      </c>
      <c r="F211" s="46">
        <v>-1.5430000000000001E-3</v>
      </c>
      <c r="G211" s="18"/>
    </row>
    <row r="212" spans="1:7" x14ac:dyDescent="0.25">
      <c r="A212" s="14" t="s">
        <v>1600</v>
      </c>
      <c r="B212" s="15"/>
      <c r="C212" s="15" t="s">
        <v>1395</v>
      </c>
      <c r="D212" s="61">
        <v>-583000</v>
      </c>
      <c r="E212" s="45">
        <v>-1887.75</v>
      </c>
      <c r="F212" s="46">
        <v>-1.572E-3</v>
      </c>
      <c r="G212" s="18"/>
    </row>
    <row r="213" spans="1:7" x14ac:dyDescent="0.25">
      <c r="A213" s="14" t="s">
        <v>1601</v>
      </c>
      <c r="B213" s="15"/>
      <c r="C213" s="15" t="s">
        <v>1191</v>
      </c>
      <c r="D213" s="61">
        <v>-6640</v>
      </c>
      <c r="E213" s="45">
        <v>-1897.63</v>
      </c>
      <c r="F213" s="46">
        <v>-1.58E-3</v>
      </c>
      <c r="G213" s="18"/>
    </row>
    <row r="214" spans="1:7" x14ac:dyDescent="0.25">
      <c r="A214" s="14" t="s">
        <v>1602</v>
      </c>
      <c r="B214" s="15"/>
      <c r="C214" s="15" t="s">
        <v>1340</v>
      </c>
      <c r="D214" s="61">
        <v>-286000</v>
      </c>
      <c r="E214" s="45">
        <v>-1946.09</v>
      </c>
      <c r="F214" s="46">
        <v>-1.6199999999999999E-3</v>
      </c>
      <c r="G214" s="18"/>
    </row>
    <row r="215" spans="1:7" x14ac:dyDescent="0.25">
      <c r="A215" s="14" t="s">
        <v>1603</v>
      </c>
      <c r="B215" s="15"/>
      <c r="C215" s="15" t="s">
        <v>1340</v>
      </c>
      <c r="D215" s="61">
        <v>-67100</v>
      </c>
      <c r="E215" s="45">
        <v>-1954.76</v>
      </c>
      <c r="F215" s="46">
        <v>-1.627E-3</v>
      </c>
      <c r="G215" s="18"/>
    </row>
    <row r="216" spans="1:7" x14ac:dyDescent="0.25">
      <c r="A216" s="14" t="s">
        <v>1604</v>
      </c>
      <c r="B216" s="15"/>
      <c r="C216" s="15" t="s">
        <v>1375</v>
      </c>
      <c r="D216" s="61">
        <v>-175450</v>
      </c>
      <c r="E216" s="45">
        <v>-1978.55</v>
      </c>
      <c r="F216" s="46">
        <v>-1.647E-3</v>
      </c>
      <c r="G216" s="18"/>
    </row>
    <row r="217" spans="1:7" x14ac:dyDescent="0.25">
      <c r="A217" s="14" t="s">
        <v>1605</v>
      </c>
      <c r="B217" s="15"/>
      <c r="C217" s="15" t="s">
        <v>1249</v>
      </c>
      <c r="D217" s="61">
        <v>-28500</v>
      </c>
      <c r="E217" s="45">
        <v>-2040.84</v>
      </c>
      <c r="F217" s="46">
        <v>-1.699E-3</v>
      </c>
      <c r="G217" s="18"/>
    </row>
    <row r="218" spans="1:7" x14ac:dyDescent="0.25">
      <c r="A218" s="14" t="s">
        <v>1606</v>
      </c>
      <c r="B218" s="15"/>
      <c r="C218" s="15" t="s">
        <v>1222</v>
      </c>
      <c r="D218" s="61">
        <v>-580000</v>
      </c>
      <c r="E218" s="45">
        <v>-2129.1799999999998</v>
      </c>
      <c r="F218" s="46">
        <v>-1.7730000000000001E-3</v>
      </c>
      <c r="G218" s="18"/>
    </row>
    <row r="219" spans="1:7" x14ac:dyDescent="0.25">
      <c r="A219" s="14" t="s">
        <v>1607</v>
      </c>
      <c r="B219" s="15"/>
      <c r="C219" s="15" t="s">
        <v>1205</v>
      </c>
      <c r="D219" s="61">
        <v>-65100</v>
      </c>
      <c r="E219" s="45">
        <v>-2230.4899999999998</v>
      </c>
      <c r="F219" s="46">
        <v>-1.8569999999999999E-3</v>
      </c>
      <c r="G219" s="18"/>
    </row>
    <row r="220" spans="1:7" x14ac:dyDescent="0.25">
      <c r="A220" s="14" t="s">
        <v>1608</v>
      </c>
      <c r="B220" s="15"/>
      <c r="C220" s="15" t="s">
        <v>1244</v>
      </c>
      <c r="D220" s="61">
        <v>-112000</v>
      </c>
      <c r="E220" s="45">
        <v>-2260.83</v>
      </c>
      <c r="F220" s="46">
        <v>-1.882E-3</v>
      </c>
      <c r="G220" s="18"/>
    </row>
    <row r="221" spans="1:7" x14ac:dyDescent="0.25">
      <c r="A221" s="14" t="s">
        <v>1609</v>
      </c>
      <c r="B221" s="15"/>
      <c r="C221" s="15" t="s">
        <v>1294</v>
      </c>
      <c r="D221" s="61">
        <v>-228750</v>
      </c>
      <c r="E221" s="45">
        <v>-2266.34</v>
      </c>
      <c r="F221" s="46">
        <v>-1.887E-3</v>
      </c>
      <c r="G221" s="18"/>
    </row>
    <row r="222" spans="1:7" x14ac:dyDescent="0.25">
      <c r="A222" s="14" t="s">
        <v>1610</v>
      </c>
      <c r="B222" s="15"/>
      <c r="C222" s="15" t="s">
        <v>1320</v>
      </c>
      <c r="D222" s="61">
        <v>-145200</v>
      </c>
      <c r="E222" s="45">
        <v>-2295.1</v>
      </c>
      <c r="F222" s="46">
        <v>-1.9109999999999999E-3</v>
      </c>
      <c r="G222" s="18"/>
    </row>
    <row r="223" spans="1:7" x14ac:dyDescent="0.25">
      <c r="A223" s="14" t="s">
        <v>1611</v>
      </c>
      <c r="B223" s="15"/>
      <c r="C223" s="15" t="s">
        <v>1244</v>
      </c>
      <c r="D223" s="61">
        <v>-315000</v>
      </c>
      <c r="E223" s="45">
        <v>-2333.9899999999998</v>
      </c>
      <c r="F223" s="46">
        <v>-1.9430000000000001E-3</v>
      </c>
      <c r="G223" s="18"/>
    </row>
    <row r="224" spans="1:7" x14ac:dyDescent="0.25">
      <c r="A224" s="14" t="s">
        <v>1612</v>
      </c>
      <c r="B224" s="15"/>
      <c r="C224" s="15" t="s">
        <v>1238</v>
      </c>
      <c r="D224" s="61">
        <v>-134000</v>
      </c>
      <c r="E224" s="45">
        <v>-2489.1799999999998</v>
      </c>
      <c r="F224" s="46">
        <v>-2.0730000000000002E-3</v>
      </c>
      <c r="G224" s="18"/>
    </row>
    <row r="225" spans="1:7" x14ac:dyDescent="0.25">
      <c r="A225" s="14" t="s">
        <v>1613</v>
      </c>
      <c r="B225" s="15"/>
      <c r="C225" s="15" t="s">
        <v>1309</v>
      </c>
      <c r="D225" s="61">
        <v>-239000</v>
      </c>
      <c r="E225" s="45">
        <v>-2491.1</v>
      </c>
      <c r="F225" s="46">
        <v>-2.0739999999999999E-3</v>
      </c>
      <c r="G225" s="18"/>
    </row>
    <row r="226" spans="1:7" x14ac:dyDescent="0.25">
      <c r="A226" s="14" t="s">
        <v>1614</v>
      </c>
      <c r="B226" s="15"/>
      <c r="C226" s="15" t="s">
        <v>1262</v>
      </c>
      <c r="D226" s="61">
        <v>-74700</v>
      </c>
      <c r="E226" s="45">
        <v>-2493.4499999999998</v>
      </c>
      <c r="F226" s="46">
        <v>-2.0760000000000002E-3</v>
      </c>
      <c r="G226" s="18"/>
    </row>
    <row r="227" spans="1:7" x14ac:dyDescent="0.25">
      <c r="A227" s="14" t="s">
        <v>1615</v>
      </c>
      <c r="B227" s="15"/>
      <c r="C227" s="15" t="s">
        <v>1294</v>
      </c>
      <c r="D227" s="61">
        <v>-1507000</v>
      </c>
      <c r="E227" s="45">
        <v>-2506.59</v>
      </c>
      <c r="F227" s="46">
        <v>-2.0869999999999999E-3</v>
      </c>
      <c r="G227" s="18"/>
    </row>
    <row r="228" spans="1:7" x14ac:dyDescent="0.25">
      <c r="A228" s="14" t="s">
        <v>1616</v>
      </c>
      <c r="B228" s="15"/>
      <c r="C228" s="15" t="s">
        <v>1289</v>
      </c>
      <c r="D228" s="61">
        <v>-152000</v>
      </c>
      <c r="E228" s="45">
        <v>-2521.83</v>
      </c>
      <c r="F228" s="46">
        <v>-2.0999999999999999E-3</v>
      </c>
      <c r="G228" s="18"/>
    </row>
    <row r="229" spans="1:7" x14ac:dyDescent="0.25">
      <c r="A229" s="14" t="s">
        <v>1617</v>
      </c>
      <c r="B229" s="15"/>
      <c r="C229" s="15" t="s">
        <v>1443</v>
      </c>
      <c r="D229" s="61">
        <v>-142000</v>
      </c>
      <c r="E229" s="45">
        <v>-2640.85</v>
      </c>
      <c r="F229" s="46">
        <v>-2.199E-3</v>
      </c>
      <c r="G229" s="18"/>
    </row>
    <row r="230" spans="1:7" x14ac:dyDescent="0.25">
      <c r="A230" s="14" t="s">
        <v>1618</v>
      </c>
      <c r="B230" s="15"/>
      <c r="C230" s="15" t="s">
        <v>1238</v>
      </c>
      <c r="D230" s="61">
        <v>-85600</v>
      </c>
      <c r="E230" s="45">
        <v>-2658.74</v>
      </c>
      <c r="F230" s="46">
        <v>-2.2139999999999998E-3</v>
      </c>
      <c r="G230" s="18"/>
    </row>
    <row r="231" spans="1:7" x14ac:dyDescent="0.25">
      <c r="A231" s="14" t="s">
        <v>1619</v>
      </c>
      <c r="B231" s="15"/>
      <c r="C231" s="15" t="s">
        <v>1395</v>
      </c>
      <c r="D231" s="61">
        <v>-1376250</v>
      </c>
      <c r="E231" s="45">
        <v>-2687.82</v>
      </c>
      <c r="F231" s="46">
        <v>-2.238E-3</v>
      </c>
      <c r="G231" s="18"/>
    </row>
    <row r="232" spans="1:7" x14ac:dyDescent="0.25">
      <c r="A232" s="14" t="s">
        <v>1620</v>
      </c>
      <c r="B232" s="15"/>
      <c r="C232" s="15" t="s">
        <v>1238</v>
      </c>
      <c r="D232" s="61">
        <v>-610200</v>
      </c>
      <c r="E232" s="45">
        <v>-2773.97</v>
      </c>
      <c r="F232" s="46">
        <v>-2.31E-3</v>
      </c>
      <c r="G232" s="18"/>
    </row>
    <row r="233" spans="1:7" x14ac:dyDescent="0.25">
      <c r="A233" s="14" t="s">
        <v>1621</v>
      </c>
      <c r="B233" s="15"/>
      <c r="C233" s="15" t="s">
        <v>1443</v>
      </c>
      <c r="D233" s="61">
        <v>-1184925</v>
      </c>
      <c r="E233" s="45">
        <v>-2876.05</v>
      </c>
      <c r="F233" s="46">
        <v>-2.395E-3</v>
      </c>
      <c r="G233" s="18"/>
    </row>
    <row r="234" spans="1:7" x14ac:dyDescent="0.25">
      <c r="A234" s="14" t="s">
        <v>1622</v>
      </c>
      <c r="B234" s="15"/>
      <c r="C234" s="15" t="s">
        <v>1440</v>
      </c>
      <c r="D234" s="61">
        <v>-508300</v>
      </c>
      <c r="E234" s="45">
        <v>-2915.61</v>
      </c>
      <c r="F234" s="46">
        <v>-2.428E-3</v>
      </c>
      <c r="G234" s="18"/>
    </row>
    <row r="235" spans="1:7" x14ac:dyDescent="0.25">
      <c r="A235" s="14" t="s">
        <v>1623</v>
      </c>
      <c r="B235" s="15"/>
      <c r="C235" s="15" t="s">
        <v>1241</v>
      </c>
      <c r="D235" s="61">
        <v>-75600</v>
      </c>
      <c r="E235" s="45">
        <v>-2931.65</v>
      </c>
      <c r="F235" s="46">
        <v>-2.441E-3</v>
      </c>
      <c r="G235" s="18"/>
    </row>
    <row r="236" spans="1:7" x14ac:dyDescent="0.25">
      <c r="A236" s="14" t="s">
        <v>1624</v>
      </c>
      <c r="B236" s="15"/>
      <c r="C236" s="15" t="s">
        <v>1197</v>
      </c>
      <c r="D236" s="61">
        <v>-1366400</v>
      </c>
      <c r="E236" s="45">
        <v>-2980.53</v>
      </c>
      <c r="F236" s="46">
        <v>-2.4819999999999998E-3</v>
      </c>
      <c r="G236" s="18"/>
    </row>
    <row r="237" spans="1:7" x14ac:dyDescent="0.25">
      <c r="A237" s="14" t="s">
        <v>1625</v>
      </c>
      <c r="B237" s="15"/>
      <c r="C237" s="15" t="s">
        <v>1294</v>
      </c>
      <c r="D237" s="61">
        <v>-318600</v>
      </c>
      <c r="E237" s="45">
        <v>-2985.6</v>
      </c>
      <c r="F237" s="46">
        <v>-2.4859999999999999E-3</v>
      </c>
      <c r="G237" s="18"/>
    </row>
    <row r="238" spans="1:7" x14ac:dyDescent="0.25">
      <c r="A238" s="14" t="s">
        <v>1626</v>
      </c>
      <c r="B238" s="15"/>
      <c r="C238" s="15" t="s">
        <v>1382</v>
      </c>
      <c r="D238" s="61">
        <v>-72150</v>
      </c>
      <c r="E238" s="45">
        <v>-2988.67</v>
      </c>
      <c r="F238" s="46">
        <v>-2.4889999999999999E-3</v>
      </c>
      <c r="G238" s="18"/>
    </row>
    <row r="239" spans="1:7" x14ac:dyDescent="0.25">
      <c r="A239" s="14" t="s">
        <v>1627</v>
      </c>
      <c r="B239" s="15"/>
      <c r="C239" s="15" t="s">
        <v>1194</v>
      </c>
      <c r="D239" s="61">
        <v>-150000</v>
      </c>
      <c r="E239" s="45">
        <v>-3003.08</v>
      </c>
      <c r="F239" s="46">
        <v>-2.5010000000000002E-3</v>
      </c>
      <c r="G239" s="18"/>
    </row>
    <row r="240" spans="1:7" x14ac:dyDescent="0.25">
      <c r="A240" s="14" t="s">
        <v>1628</v>
      </c>
      <c r="B240" s="15"/>
      <c r="C240" s="15" t="s">
        <v>1289</v>
      </c>
      <c r="D240" s="61">
        <v>-287250</v>
      </c>
      <c r="E240" s="45">
        <v>-3005.07</v>
      </c>
      <c r="F240" s="46">
        <v>-2.5019999999999999E-3</v>
      </c>
      <c r="G240" s="18"/>
    </row>
    <row r="241" spans="1:7" x14ac:dyDescent="0.25">
      <c r="A241" s="14" t="s">
        <v>1629</v>
      </c>
      <c r="B241" s="15"/>
      <c r="C241" s="15" t="s">
        <v>1222</v>
      </c>
      <c r="D241" s="61">
        <v>-109250</v>
      </c>
      <c r="E241" s="45">
        <v>-3043.92</v>
      </c>
      <c r="F241" s="46">
        <v>-2.5349999999999999E-3</v>
      </c>
      <c r="G241" s="18"/>
    </row>
    <row r="242" spans="1:7" x14ac:dyDescent="0.25">
      <c r="A242" s="14" t="s">
        <v>1630</v>
      </c>
      <c r="B242" s="15"/>
      <c r="C242" s="15" t="s">
        <v>1427</v>
      </c>
      <c r="D242" s="61">
        <v>-220500</v>
      </c>
      <c r="E242" s="45">
        <v>-3133.08</v>
      </c>
      <c r="F242" s="46">
        <v>-2.6090000000000002E-3</v>
      </c>
      <c r="G242" s="18"/>
    </row>
    <row r="243" spans="1:7" x14ac:dyDescent="0.25">
      <c r="A243" s="14" t="s">
        <v>1631</v>
      </c>
      <c r="B243" s="15"/>
      <c r="C243" s="15" t="s">
        <v>1222</v>
      </c>
      <c r="D243" s="61">
        <v>-121800</v>
      </c>
      <c r="E243" s="45">
        <v>-3169.48</v>
      </c>
      <c r="F243" s="46">
        <v>-2.6389999999999999E-3</v>
      </c>
      <c r="G243" s="18"/>
    </row>
    <row r="244" spans="1:7" x14ac:dyDescent="0.25">
      <c r="A244" s="14" t="s">
        <v>1632</v>
      </c>
      <c r="B244" s="15"/>
      <c r="C244" s="15" t="s">
        <v>1191</v>
      </c>
      <c r="D244" s="61">
        <v>-216775</v>
      </c>
      <c r="E244" s="45">
        <v>-3205.78</v>
      </c>
      <c r="F244" s="46">
        <v>-2.6689999999999999E-3</v>
      </c>
      <c r="G244" s="18"/>
    </row>
    <row r="245" spans="1:7" x14ac:dyDescent="0.25">
      <c r="A245" s="14" t="s">
        <v>1633</v>
      </c>
      <c r="B245" s="15"/>
      <c r="C245" s="15" t="s">
        <v>1200</v>
      </c>
      <c r="D245" s="61">
        <v>-118200</v>
      </c>
      <c r="E245" s="45">
        <v>-3211.43</v>
      </c>
      <c r="F245" s="46">
        <v>-2.6740000000000002E-3</v>
      </c>
      <c r="G245" s="18"/>
    </row>
    <row r="246" spans="1:7" x14ac:dyDescent="0.25">
      <c r="A246" s="14" t="s">
        <v>1634</v>
      </c>
      <c r="B246" s="15"/>
      <c r="C246" s="15" t="s">
        <v>1418</v>
      </c>
      <c r="D246" s="61">
        <v>-49625</v>
      </c>
      <c r="E246" s="45">
        <v>-3298.1</v>
      </c>
      <c r="F246" s="46">
        <v>-2.7460000000000002E-3</v>
      </c>
      <c r="G246" s="18"/>
    </row>
    <row r="247" spans="1:7" x14ac:dyDescent="0.25">
      <c r="A247" s="14" t="s">
        <v>1635</v>
      </c>
      <c r="B247" s="15"/>
      <c r="C247" s="15" t="s">
        <v>1262</v>
      </c>
      <c r="D247" s="61">
        <v>-191000</v>
      </c>
      <c r="E247" s="45">
        <v>-3325.21</v>
      </c>
      <c r="F247" s="46">
        <v>-2.7690000000000002E-3</v>
      </c>
      <c r="G247" s="18"/>
    </row>
    <row r="248" spans="1:7" x14ac:dyDescent="0.25">
      <c r="A248" s="14" t="s">
        <v>1636</v>
      </c>
      <c r="B248" s="15"/>
      <c r="C248" s="15" t="s">
        <v>1211</v>
      </c>
      <c r="D248" s="61">
        <v>-135400</v>
      </c>
      <c r="E248" s="45">
        <v>-3348.1</v>
      </c>
      <c r="F248" s="46">
        <v>-2.7880000000000001E-3</v>
      </c>
      <c r="G248" s="18"/>
    </row>
    <row r="249" spans="1:7" x14ac:dyDescent="0.25">
      <c r="A249" s="14" t="s">
        <v>1637</v>
      </c>
      <c r="B249" s="15"/>
      <c r="C249" s="15" t="s">
        <v>1191</v>
      </c>
      <c r="D249" s="61">
        <v>-50125</v>
      </c>
      <c r="E249" s="45">
        <v>-3406.22</v>
      </c>
      <c r="F249" s="46">
        <v>-2.836E-3</v>
      </c>
      <c r="G249" s="18"/>
    </row>
    <row r="250" spans="1:7" x14ac:dyDescent="0.25">
      <c r="A250" s="14" t="s">
        <v>1638</v>
      </c>
      <c r="B250" s="15"/>
      <c r="C250" s="15" t="s">
        <v>1375</v>
      </c>
      <c r="D250" s="61">
        <v>-453000</v>
      </c>
      <c r="E250" s="45">
        <v>-3417.43</v>
      </c>
      <c r="F250" s="46">
        <v>-2.846E-3</v>
      </c>
      <c r="G250" s="18"/>
    </row>
    <row r="251" spans="1:7" x14ac:dyDescent="0.25">
      <c r="A251" s="14" t="s">
        <v>1639</v>
      </c>
      <c r="B251" s="15"/>
      <c r="C251" s="15" t="s">
        <v>1238</v>
      </c>
      <c r="D251" s="61">
        <v>-623040</v>
      </c>
      <c r="E251" s="45">
        <v>-3461.3</v>
      </c>
      <c r="F251" s="46">
        <v>-2.882E-3</v>
      </c>
      <c r="G251" s="18"/>
    </row>
    <row r="252" spans="1:7" x14ac:dyDescent="0.25">
      <c r="A252" s="14" t="s">
        <v>1640</v>
      </c>
      <c r="B252" s="15"/>
      <c r="C252" s="15" t="s">
        <v>1191</v>
      </c>
      <c r="D252" s="61">
        <v>-67900</v>
      </c>
      <c r="E252" s="45">
        <v>-3627.9</v>
      </c>
      <c r="F252" s="46">
        <v>-3.0209999999999998E-3</v>
      </c>
      <c r="G252" s="18"/>
    </row>
    <row r="253" spans="1:7" x14ac:dyDescent="0.25">
      <c r="A253" s="14" t="s">
        <v>1641</v>
      </c>
      <c r="B253" s="15"/>
      <c r="C253" s="15" t="s">
        <v>1262</v>
      </c>
      <c r="D253" s="61">
        <v>-2610</v>
      </c>
      <c r="E253" s="45">
        <v>-3727.92</v>
      </c>
      <c r="F253" s="46">
        <v>-3.104E-3</v>
      </c>
      <c r="G253" s="18"/>
    </row>
    <row r="254" spans="1:7" x14ac:dyDescent="0.25">
      <c r="A254" s="14" t="s">
        <v>1642</v>
      </c>
      <c r="B254" s="15"/>
      <c r="C254" s="15" t="s">
        <v>1208</v>
      </c>
      <c r="D254" s="61">
        <v>-127750</v>
      </c>
      <c r="E254" s="45">
        <v>-3740.14</v>
      </c>
      <c r="F254" s="46">
        <v>-3.114E-3</v>
      </c>
      <c r="G254" s="18"/>
    </row>
    <row r="255" spans="1:7" x14ac:dyDescent="0.25">
      <c r="A255" s="14" t="s">
        <v>1643</v>
      </c>
      <c r="B255" s="15"/>
      <c r="C255" s="15" t="s">
        <v>1211</v>
      </c>
      <c r="D255" s="61">
        <v>-66600</v>
      </c>
      <c r="E255" s="45">
        <v>-3830.27</v>
      </c>
      <c r="F255" s="46">
        <v>-3.189E-3</v>
      </c>
      <c r="G255" s="18"/>
    </row>
    <row r="256" spans="1:7" x14ac:dyDescent="0.25">
      <c r="A256" s="14" t="s">
        <v>1644</v>
      </c>
      <c r="B256" s="15"/>
      <c r="C256" s="15" t="s">
        <v>1382</v>
      </c>
      <c r="D256" s="61">
        <v>-89200</v>
      </c>
      <c r="E256" s="45">
        <v>-3850.67</v>
      </c>
      <c r="F256" s="46">
        <v>-3.2060000000000001E-3</v>
      </c>
      <c r="G256" s="18"/>
    </row>
    <row r="257" spans="1:7" x14ac:dyDescent="0.25">
      <c r="A257" s="14" t="s">
        <v>1645</v>
      </c>
      <c r="B257" s="15"/>
      <c r="C257" s="15" t="s">
        <v>1365</v>
      </c>
      <c r="D257" s="61">
        <v>-67400</v>
      </c>
      <c r="E257" s="45">
        <v>-3957.63</v>
      </c>
      <c r="F257" s="46">
        <v>-3.2959999999999999E-3</v>
      </c>
      <c r="G257" s="18"/>
    </row>
    <row r="258" spans="1:7" x14ac:dyDescent="0.25">
      <c r="A258" s="14" t="s">
        <v>1646</v>
      </c>
      <c r="B258" s="15"/>
      <c r="C258" s="15" t="s">
        <v>1340</v>
      </c>
      <c r="D258" s="61">
        <v>-70350</v>
      </c>
      <c r="E258" s="45">
        <v>-4006.47</v>
      </c>
      <c r="F258" s="46">
        <v>-3.336E-3</v>
      </c>
      <c r="G258" s="18"/>
    </row>
    <row r="259" spans="1:7" x14ac:dyDescent="0.25">
      <c r="A259" s="14" t="s">
        <v>1647</v>
      </c>
      <c r="B259" s="15"/>
      <c r="C259" s="15" t="s">
        <v>1340</v>
      </c>
      <c r="D259" s="61">
        <v>-82600</v>
      </c>
      <c r="E259" s="45">
        <v>-4007.59</v>
      </c>
      <c r="F259" s="46">
        <v>-3.3370000000000001E-3</v>
      </c>
      <c r="G259" s="18"/>
    </row>
    <row r="260" spans="1:7" x14ac:dyDescent="0.25">
      <c r="A260" s="14" t="s">
        <v>1648</v>
      </c>
      <c r="B260" s="15"/>
      <c r="C260" s="15" t="s">
        <v>1289</v>
      </c>
      <c r="D260" s="61">
        <v>-1787400</v>
      </c>
      <c r="E260" s="45">
        <v>-4076.7</v>
      </c>
      <c r="F260" s="46">
        <v>-3.395E-3</v>
      </c>
      <c r="G260" s="18"/>
    </row>
    <row r="261" spans="1:7" x14ac:dyDescent="0.25">
      <c r="A261" s="14" t="s">
        <v>1649</v>
      </c>
      <c r="B261" s="15"/>
      <c r="C261" s="15" t="s">
        <v>1395</v>
      </c>
      <c r="D261" s="61">
        <v>-609000</v>
      </c>
      <c r="E261" s="45">
        <v>-4091.26</v>
      </c>
      <c r="F261" s="46">
        <v>-3.4069999999999999E-3</v>
      </c>
      <c r="G261" s="18"/>
    </row>
    <row r="262" spans="1:7" x14ac:dyDescent="0.25">
      <c r="A262" s="14" t="s">
        <v>1650</v>
      </c>
      <c r="B262" s="15"/>
      <c r="C262" s="15" t="s">
        <v>1208</v>
      </c>
      <c r="D262" s="61">
        <v>-43200</v>
      </c>
      <c r="E262" s="45">
        <v>-4203.58</v>
      </c>
      <c r="F262" s="46">
        <v>-3.5000000000000001E-3</v>
      </c>
      <c r="G262" s="18"/>
    </row>
    <row r="263" spans="1:7" x14ac:dyDescent="0.25">
      <c r="A263" s="14" t="s">
        <v>1651</v>
      </c>
      <c r="B263" s="15"/>
      <c r="C263" s="15" t="s">
        <v>1244</v>
      </c>
      <c r="D263" s="61">
        <v>-240750</v>
      </c>
      <c r="E263" s="45">
        <v>-4239.8500000000004</v>
      </c>
      <c r="F263" s="46">
        <v>-3.5309999999999999E-3</v>
      </c>
      <c r="G263" s="18"/>
    </row>
    <row r="264" spans="1:7" x14ac:dyDescent="0.25">
      <c r="A264" s="14" t="s">
        <v>1652</v>
      </c>
      <c r="B264" s="15"/>
      <c r="C264" s="15" t="s">
        <v>1244</v>
      </c>
      <c r="D264" s="61">
        <v>-605000</v>
      </c>
      <c r="E264" s="45">
        <v>-4353.58</v>
      </c>
      <c r="F264" s="46">
        <v>-3.6250000000000002E-3</v>
      </c>
      <c r="G264" s="18"/>
    </row>
    <row r="265" spans="1:7" x14ac:dyDescent="0.25">
      <c r="A265" s="14" t="s">
        <v>1653</v>
      </c>
      <c r="B265" s="15"/>
      <c r="C265" s="15" t="s">
        <v>1191</v>
      </c>
      <c r="D265" s="61">
        <v>-965600</v>
      </c>
      <c r="E265" s="45">
        <v>-4507.8999999999996</v>
      </c>
      <c r="F265" s="46">
        <v>-3.754E-3</v>
      </c>
      <c r="G265" s="18"/>
    </row>
    <row r="266" spans="1:7" x14ac:dyDescent="0.25">
      <c r="A266" s="14" t="s">
        <v>1654</v>
      </c>
      <c r="B266" s="15"/>
      <c r="C266" s="15" t="s">
        <v>1197</v>
      </c>
      <c r="D266" s="61">
        <v>-400625</v>
      </c>
      <c r="E266" s="45">
        <v>-4703.9399999999996</v>
      </c>
      <c r="F266" s="46">
        <v>-3.9170000000000003E-3</v>
      </c>
      <c r="G266" s="18"/>
    </row>
    <row r="267" spans="1:7" x14ac:dyDescent="0.25">
      <c r="A267" s="14" t="s">
        <v>1655</v>
      </c>
      <c r="B267" s="15"/>
      <c r="C267" s="15" t="s">
        <v>1208</v>
      </c>
      <c r="D267" s="61">
        <v>-187600</v>
      </c>
      <c r="E267" s="45">
        <v>-4779.49</v>
      </c>
      <c r="F267" s="46">
        <v>-3.98E-3</v>
      </c>
      <c r="G267" s="18"/>
    </row>
    <row r="268" spans="1:7" x14ac:dyDescent="0.25">
      <c r="A268" s="14" t="s">
        <v>1656</v>
      </c>
      <c r="B268" s="15"/>
      <c r="C268" s="15" t="s">
        <v>1191</v>
      </c>
      <c r="D268" s="61">
        <v>-249475</v>
      </c>
      <c r="E268" s="45">
        <v>-4798.53</v>
      </c>
      <c r="F268" s="46">
        <v>-3.9960000000000004E-3</v>
      </c>
      <c r="G268" s="18"/>
    </row>
    <row r="269" spans="1:7" x14ac:dyDescent="0.25">
      <c r="A269" s="14" t="s">
        <v>1657</v>
      </c>
      <c r="B269" s="15"/>
      <c r="C269" s="15" t="s">
        <v>1191</v>
      </c>
      <c r="D269" s="61">
        <v>-1337500</v>
      </c>
      <c r="E269" s="45">
        <v>-4876.53</v>
      </c>
      <c r="F269" s="46">
        <v>-4.0610000000000004E-3</v>
      </c>
      <c r="G269" s="18"/>
    </row>
    <row r="270" spans="1:7" x14ac:dyDescent="0.25">
      <c r="A270" s="14" t="s">
        <v>1658</v>
      </c>
      <c r="B270" s="15"/>
      <c r="C270" s="15" t="s">
        <v>1289</v>
      </c>
      <c r="D270" s="61">
        <v>-273900</v>
      </c>
      <c r="E270" s="45">
        <v>-5054.96</v>
      </c>
      <c r="F270" s="46">
        <v>-4.2090000000000001E-3</v>
      </c>
      <c r="G270" s="18"/>
    </row>
    <row r="271" spans="1:7" x14ac:dyDescent="0.25">
      <c r="A271" s="14" t="s">
        <v>1659</v>
      </c>
      <c r="B271" s="15"/>
      <c r="C271" s="15" t="s">
        <v>1382</v>
      </c>
      <c r="D271" s="61">
        <v>-2621250</v>
      </c>
      <c r="E271" s="45">
        <v>-5072.6400000000003</v>
      </c>
      <c r="F271" s="46">
        <v>-4.2240000000000003E-3</v>
      </c>
      <c r="G271" s="18"/>
    </row>
    <row r="272" spans="1:7" x14ac:dyDescent="0.25">
      <c r="A272" s="14" t="s">
        <v>1660</v>
      </c>
      <c r="B272" s="15"/>
      <c r="C272" s="15" t="s">
        <v>1191</v>
      </c>
      <c r="D272" s="61">
        <v>-303800</v>
      </c>
      <c r="E272" s="45">
        <v>-5242.83</v>
      </c>
      <c r="F272" s="46">
        <v>-4.3660000000000001E-3</v>
      </c>
      <c r="G272" s="18"/>
    </row>
    <row r="273" spans="1:7" x14ac:dyDescent="0.25">
      <c r="A273" s="14" t="s">
        <v>1661</v>
      </c>
      <c r="B273" s="15"/>
      <c r="C273" s="15" t="s">
        <v>1289</v>
      </c>
      <c r="D273" s="61">
        <v>-2958306</v>
      </c>
      <c r="E273" s="45">
        <v>-5359.56</v>
      </c>
      <c r="F273" s="46">
        <v>-4.463E-3</v>
      </c>
      <c r="G273" s="18"/>
    </row>
    <row r="274" spans="1:7" x14ac:dyDescent="0.25">
      <c r="A274" s="14" t="s">
        <v>1662</v>
      </c>
      <c r="B274" s="15"/>
      <c r="C274" s="15" t="s">
        <v>1340</v>
      </c>
      <c r="D274" s="61">
        <v>-1036500</v>
      </c>
      <c r="E274" s="45">
        <v>-5443.18</v>
      </c>
      <c r="F274" s="46">
        <v>-4.5329999999999997E-3</v>
      </c>
      <c r="G274" s="18"/>
    </row>
    <row r="275" spans="1:7" x14ac:dyDescent="0.25">
      <c r="A275" s="14" t="s">
        <v>1663</v>
      </c>
      <c r="B275" s="15"/>
      <c r="C275" s="15" t="s">
        <v>1375</v>
      </c>
      <c r="D275" s="61">
        <v>-70000</v>
      </c>
      <c r="E275" s="45">
        <v>-5600.39</v>
      </c>
      <c r="F275" s="46">
        <v>-4.6639999999999997E-3</v>
      </c>
      <c r="G275" s="18"/>
    </row>
    <row r="276" spans="1:7" x14ac:dyDescent="0.25">
      <c r="A276" s="14" t="s">
        <v>1664</v>
      </c>
      <c r="B276" s="15"/>
      <c r="C276" s="15" t="s">
        <v>1289</v>
      </c>
      <c r="D276" s="61">
        <v>-192300</v>
      </c>
      <c r="E276" s="45">
        <v>-5664.29</v>
      </c>
      <c r="F276" s="46">
        <v>-4.7169999999999998E-3</v>
      </c>
      <c r="G276" s="18"/>
    </row>
    <row r="277" spans="1:7" x14ac:dyDescent="0.25">
      <c r="A277" s="14" t="s">
        <v>1665</v>
      </c>
      <c r="B277" s="15"/>
      <c r="C277" s="15" t="s">
        <v>1370</v>
      </c>
      <c r="D277" s="61">
        <v>-2385000</v>
      </c>
      <c r="E277" s="45">
        <v>-5791.73</v>
      </c>
      <c r="F277" s="46">
        <v>-4.823E-3</v>
      </c>
      <c r="G277" s="18"/>
    </row>
    <row r="278" spans="1:7" x14ac:dyDescent="0.25">
      <c r="A278" s="14" t="s">
        <v>1666</v>
      </c>
      <c r="B278" s="15"/>
      <c r="C278" s="15" t="s">
        <v>1191</v>
      </c>
      <c r="D278" s="61">
        <v>-377000</v>
      </c>
      <c r="E278" s="45">
        <v>-5810.51</v>
      </c>
      <c r="F278" s="46">
        <v>-4.8390000000000004E-3</v>
      </c>
      <c r="G278" s="18"/>
    </row>
    <row r="279" spans="1:7" x14ac:dyDescent="0.25">
      <c r="A279" s="14" t="s">
        <v>1667</v>
      </c>
      <c r="B279" s="15"/>
      <c r="C279" s="15" t="s">
        <v>1365</v>
      </c>
      <c r="D279" s="61">
        <v>-1705600</v>
      </c>
      <c r="E279" s="45">
        <v>-5901.38</v>
      </c>
      <c r="F279" s="46">
        <v>-4.914E-3</v>
      </c>
      <c r="G279" s="18"/>
    </row>
    <row r="280" spans="1:7" x14ac:dyDescent="0.25">
      <c r="A280" s="14" t="s">
        <v>1668</v>
      </c>
      <c r="B280" s="15"/>
      <c r="C280" s="15" t="s">
        <v>1197</v>
      </c>
      <c r="D280" s="61">
        <v>-2512500</v>
      </c>
      <c r="E280" s="45">
        <v>-5952.11</v>
      </c>
      <c r="F280" s="46">
        <v>-4.9569999999999996E-3</v>
      </c>
      <c r="G280" s="18"/>
    </row>
    <row r="281" spans="1:7" x14ac:dyDescent="0.25">
      <c r="A281" s="14" t="s">
        <v>1669</v>
      </c>
      <c r="B281" s="15"/>
      <c r="C281" s="15" t="s">
        <v>1340</v>
      </c>
      <c r="D281" s="61">
        <v>-383400</v>
      </c>
      <c r="E281" s="45">
        <v>-5982.96</v>
      </c>
      <c r="F281" s="46">
        <v>-4.9820000000000003E-3</v>
      </c>
      <c r="G281" s="18"/>
    </row>
    <row r="282" spans="1:7" x14ac:dyDescent="0.25">
      <c r="A282" s="14" t="s">
        <v>1670</v>
      </c>
      <c r="B282" s="15"/>
      <c r="C282" s="15" t="s">
        <v>1191</v>
      </c>
      <c r="D282" s="61">
        <v>-416900</v>
      </c>
      <c r="E282" s="45">
        <v>-5997.11</v>
      </c>
      <c r="F282" s="46">
        <v>-4.9940000000000002E-3</v>
      </c>
      <c r="G282" s="18"/>
    </row>
    <row r="283" spans="1:7" x14ac:dyDescent="0.25">
      <c r="A283" s="14" t="s">
        <v>1671</v>
      </c>
      <c r="B283" s="15"/>
      <c r="C283" s="15" t="s">
        <v>1289</v>
      </c>
      <c r="D283" s="61">
        <v>-2799000</v>
      </c>
      <c r="E283" s="45">
        <v>-6012.25</v>
      </c>
      <c r="F283" s="46">
        <v>-5.0070000000000002E-3</v>
      </c>
      <c r="G283" s="18"/>
    </row>
    <row r="284" spans="1:7" x14ac:dyDescent="0.25">
      <c r="A284" s="14" t="s">
        <v>1672</v>
      </c>
      <c r="B284" s="15"/>
      <c r="C284" s="15" t="s">
        <v>1214</v>
      </c>
      <c r="D284" s="61">
        <v>-1773000</v>
      </c>
      <c r="E284" s="45">
        <v>-6232.98</v>
      </c>
      <c r="F284" s="46">
        <v>-5.1910000000000003E-3</v>
      </c>
      <c r="G284" s="18"/>
    </row>
    <row r="285" spans="1:7" x14ac:dyDescent="0.25">
      <c r="A285" s="14" t="s">
        <v>1673</v>
      </c>
      <c r="B285" s="15"/>
      <c r="C285" s="15" t="s">
        <v>1214</v>
      </c>
      <c r="D285" s="61">
        <v>-1662525</v>
      </c>
      <c r="E285" s="45">
        <v>-6560.32</v>
      </c>
      <c r="F285" s="46">
        <v>-5.463E-3</v>
      </c>
      <c r="G285" s="18"/>
    </row>
    <row r="286" spans="1:7" x14ac:dyDescent="0.25">
      <c r="A286" s="14" t="s">
        <v>1674</v>
      </c>
      <c r="B286" s="15"/>
      <c r="C286" s="15" t="s">
        <v>1340</v>
      </c>
      <c r="D286" s="61">
        <v>-154350</v>
      </c>
      <c r="E286" s="45">
        <v>-6799.66</v>
      </c>
      <c r="F286" s="46">
        <v>-5.6620000000000004E-3</v>
      </c>
      <c r="G286" s="18"/>
    </row>
    <row r="287" spans="1:7" x14ac:dyDescent="0.25">
      <c r="A287" s="14" t="s">
        <v>1675</v>
      </c>
      <c r="B287" s="15"/>
      <c r="C287" s="15" t="s">
        <v>1219</v>
      </c>
      <c r="D287" s="61">
        <v>-1705500</v>
      </c>
      <c r="E287" s="45">
        <v>-7069.3</v>
      </c>
      <c r="F287" s="46">
        <v>-5.8869999999999999E-3</v>
      </c>
      <c r="G287" s="18"/>
    </row>
    <row r="288" spans="1:7" x14ac:dyDescent="0.25">
      <c r="A288" s="14" t="s">
        <v>1676</v>
      </c>
      <c r="B288" s="15"/>
      <c r="C288" s="15" t="s">
        <v>1197</v>
      </c>
      <c r="D288" s="61">
        <v>-6176250</v>
      </c>
      <c r="E288" s="45">
        <v>-7125.54</v>
      </c>
      <c r="F288" s="46">
        <v>-5.934E-3</v>
      </c>
      <c r="G288" s="18"/>
    </row>
    <row r="289" spans="1:7" x14ac:dyDescent="0.25">
      <c r="A289" s="14" t="s">
        <v>1677</v>
      </c>
      <c r="B289" s="15"/>
      <c r="C289" s="15" t="s">
        <v>1286</v>
      </c>
      <c r="D289" s="61">
        <v>-2245800</v>
      </c>
      <c r="E289" s="45">
        <v>-7130.42</v>
      </c>
      <c r="F289" s="46">
        <v>-5.9379999999999997E-3</v>
      </c>
      <c r="G289" s="18"/>
    </row>
    <row r="290" spans="1:7" x14ac:dyDescent="0.25">
      <c r="A290" s="14" t="s">
        <v>1678</v>
      </c>
      <c r="B290" s="15"/>
      <c r="C290" s="15" t="s">
        <v>1191</v>
      </c>
      <c r="D290" s="61">
        <v>-577800</v>
      </c>
      <c r="E290" s="45">
        <v>-7237.23</v>
      </c>
      <c r="F290" s="46">
        <v>-6.0270000000000002E-3</v>
      </c>
      <c r="G290" s="18"/>
    </row>
    <row r="291" spans="1:7" x14ac:dyDescent="0.25">
      <c r="A291" s="14" t="s">
        <v>1679</v>
      </c>
      <c r="B291" s="15"/>
      <c r="C291" s="15" t="s">
        <v>1197</v>
      </c>
      <c r="D291" s="61">
        <v>-402000</v>
      </c>
      <c r="E291" s="45">
        <v>-7301.73</v>
      </c>
      <c r="F291" s="46">
        <v>-6.0809999999999996E-3</v>
      </c>
      <c r="G291" s="18"/>
    </row>
    <row r="292" spans="1:7" x14ac:dyDescent="0.25">
      <c r="A292" s="14" t="s">
        <v>1680</v>
      </c>
      <c r="B292" s="15"/>
      <c r="C292" s="15" t="s">
        <v>1340</v>
      </c>
      <c r="D292" s="61">
        <v>-67000</v>
      </c>
      <c r="E292" s="45">
        <v>-7450.9</v>
      </c>
      <c r="F292" s="46">
        <v>-6.2049999999999996E-3</v>
      </c>
      <c r="G292" s="18"/>
    </row>
    <row r="293" spans="1:7" x14ac:dyDescent="0.25">
      <c r="A293" s="14" t="s">
        <v>1681</v>
      </c>
      <c r="B293" s="15"/>
      <c r="C293" s="15" t="s">
        <v>1289</v>
      </c>
      <c r="D293" s="61">
        <v>-6565000</v>
      </c>
      <c r="E293" s="45">
        <v>-7456.53</v>
      </c>
      <c r="F293" s="46">
        <v>-6.2100000000000002E-3</v>
      </c>
      <c r="G293" s="18"/>
    </row>
    <row r="294" spans="1:7" x14ac:dyDescent="0.25">
      <c r="A294" s="14" t="s">
        <v>1682</v>
      </c>
      <c r="B294" s="15"/>
      <c r="C294" s="15" t="s">
        <v>1238</v>
      </c>
      <c r="D294" s="61">
        <v>-63600</v>
      </c>
      <c r="E294" s="45">
        <v>-7743.52</v>
      </c>
      <c r="F294" s="46">
        <v>-6.4489999999999999E-3</v>
      </c>
      <c r="G294" s="18"/>
    </row>
    <row r="295" spans="1:7" x14ac:dyDescent="0.25">
      <c r="A295" s="14" t="s">
        <v>1683</v>
      </c>
      <c r="B295" s="15"/>
      <c r="C295" s="15" t="s">
        <v>1317</v>
      </c>
      <c r="D295" s="61">
        <v>-427000</v>
      </c>
      <c r="E295" s="45">
        <v>-8003.26</v>
      </c>
      <c r="F295" s="46">
        <v>-6.6649999999999999E-3</v>
      </c>
      <c r="G295" s="18"/>
    </row>
    <row r="296" spans="1:7" x14ac:dyDescent="0.25">
      <c r="A296" s="14" t="s">
        <v>1684</v>
      </c>
      <c r="B296" s="15"/>
      <c r="C296" s="15" t="s">
        <v>1200</v>
      </c>
      <c r="D296" s="61">
        <v>-1611200</v>
      </c>
      <c r="E296" s="45">
        <v>-8035.05</v>
      </c>
      <c r="F296" s="46">
        <v>-6.6909999999999999E-3</v>
      </c>
      <c r="G296" s="18"/>
    </row>
    <row r="297" spans="1:7" x14ac:dyDescent="0.25">
      <c r="A297" s="14" t="s">
        <v>1685</v>
      </c>
      <c r="B297" s="15"/>
      <c r="C297" s="15" t="s">
        <v>1238</v>
      </c>
      <c r="D297" s="61">
        <v>-233975</v>
      </c>
      <c r="E297" s="45">
        <v>-8150.17</v>
      </c>
      <c r="F297" s="46">
        <v>-6.7869999999999996E-3</v>
      </c>
      <c r="G297" s="18"/>
    </row>
    <row r="298" spans="1:7" x14ac:dyDescent="0.25">
      <c r="A298" s="14" t="s">
        <v>1686</v>
      </c>
      <c r="B298" s="15"/>
      <c r="C298" s="15" t="s">
        <v>1197</v>
      </c>
      <c r="D298" s="61">
        <v>-578500</v>
      </c>
      <c r="E298" s="45">
        <v>-8318.83</v>
      </c>
      <c r="F298" s="46">
        <v>-6.9280000000000001E-3</v>
      </c>
      <c r="G298" s="18"/>
    </row>
    <row r="299" spans="1:7" x14ac:dyDescent="0.25">
      <c r="A299" s="14" t="s">
        <v>1687</v>
      </c>
      <c r="B299" s="15"/>
      <c r="C299" s="15" t="s">
        <v>1249</v>
      </c>
      <c r="D299" s="61">
        <v>-2622375</v>
      </c>
      <c r="E299" s="45">
        <v>-8319.48</v>
      </c>
      <c r="F299" s="46">
        <v>-6.9280000000000001E-3</v>
      </c>
      <c r="G299" s="18"/>
    </row>
    <row r="300" spans="1:7" x14ac:dyDescent="0.25">
      <c r="A300" s="14" t="s">
        <v>1688</v>
      </c>
      <c r="B300" s="15"/>
      <c r="C300" s="15" t="s">
        <v>1329</v>
      </c>
      <c r="D300" s="61">
        <v>-852250</v>
      </c>
      <c r="E300" s="45">
        <v>-8445.3700000000008</v>
      </c>
      <c r="F300" s="46">
        <v>-7.0330000000000002E-3</v>
      </c>
      <c r="G300" s="18"/>
    </row>
    <row r="301" spans="1:7" x14ac:dyDescent="0.25">
      <c r="A301" s="14" t="s">
        <v>1689</v>
      </c>
      <c r="B301" s="15"/>
      <c r="C301" s="15" t="s">
        <v>1219</v>
      </c>
      <c r="D301" s="61">
        <v>-1925100</v>
      </c>
      <c r="E301" s="45">
        <v>-8790.01</v>
      </c>
      <c r="F301" s="46">
        <v>-7.3200000000000001E-3</v>
      </c>
      <c r="G301" s="18"/>
    </row>
    <row r="302" spans="1:7" x14ac:dyDescent="0.25">
      <c r="A302" s="14" t="s">
        <v>1690</v>
      </c>
      <c r="B302" s="15"/>
      <c r="C302" s="15" t="s">
        <v>1289</v>
      </c>
      <c r="D302" s="61">
        <v>-1173000</v>
      </c>
      <c r="E302" s="45">
        <v>-8958.7900000000009</v>
      </c>
      <c r="F302" s="46">
        <v>-7.4609999999999998E-3</v>
      </c>
      <c r="G302" s="18"/>
    </row>
    <row r="303" spans="1:7" x14ac:dyDescent="0.25">
      <c r="A303" s="14" t="s">
        <v>1691</v>
      </c>
      <c r="B303" s="15"/>
      <c r="C303" s="15" t="s">
        <v>1208</v>
      </c>
      <c r="D303" s="61">
        <v>-70750</v>
      </c>
      <c r="E303" s="45">
        <v>-9279.9599999999991</v>
      </c>
      <c r="F303" s="46">
        <v>-7.7279999999999996E-3</v>
      </c>
      <c r="G303" s="18"/>
    </row>
    <row r="304" spans="1:7" x14ac:dyDescent="0.25">
      <c r="A304" s="14" t="s">
        <v>1692</v>
      </c>
      <c r="B304" s="15"/>
      <c r="C304" s="15" t="s">
        <v>1208</v>
      </c>
      <c r="D304" s="61">
        <v>-175500</v>
      </c>
      <c r="E304" s="45">
        <v>-9640.39</v>
      </c>
      <c r="F304" s="46">
        <v>-8.0280000000000004E-3</v>
      </c>
      <c r="G304" s="18"/>
    </row>
    <row r="305" spans="1:7" x14ac:dyDescent="0.25">
      <c r="A305" s="14" t="s">
        <v>1693</v>
      </c>
      <c r="B305" s="15"/>
      <c r="C305" s="15" t="s">
        <v>1320</v>
      </c>
      <c r="D305" s="61">
        <v>-9866250</v>
      </c>
      <c r="E305" s="45">
        <v>-10106.99</v>
      </c>
      <c r="F305" s="46">
        <v>-8.4169999999999991E-3</v>
      </c>
      <c r="G305" s="18"/>
    </row>
    <row r="306" spans="1:7" x14ac:dyDescent="0.25">
      <c r="A306" s="14" t="s">
        <v>1694</v>
      </c>
      <c r="B306" s="15"/>
      <c r="C306" s="15" t="s">
        <v>1194</v>
      </c>
      <c r="D306" s="61">
        <v>-682100</v>
      </c>
      <c r="E306" s="45">
        <v>-10181.02</v>
      </c>
      <c r="F306" s="46">
        <v>-8.4790000000000004E-3</v>
      </c>
      <c r="G306" s="18"/>
    </row>
    <row r="307" spans="1:7" x14ac:dyDescent="0.25">
      <c r="A307" s="14" t="s">
        <v>1695</v>
      </c>
      <c r="B307" s="15"/>
      <c r="C307" s="15" t="s">
        <v>1317</v>
      </c>
      <c r="D307" s="61">
        <v>-1235025</v>
      </c>
      <c r="E307" s="45">
        <v>-11047.3</v>
      </c>
      <c r="F307" s="46">
        <v>-9.1999999999999998E-3</v>
      </c>
      <c r="G307" s="18"/>
    </row>
    <row r="308" spans="1:7" x14ac:dyDescent="0.25">
      <c r="A308" s="14" t="s">
        <v>1696</v>
      </c>
      <c r="B308" s="15"/>
      <c r="C308" s="15" t="s">
        <v>1255</v>
      </c>
      <c r="D308" s="61">
        <v>-3532375</v>
      </c>
      <c r="E308" s="45">
        <v>-11791.07</v>
      </c>
      <c r="F308" s="46">
        <v>-9.8200000000000006E-3</v>
      </c>
      <c r="G308" s="18"/>
    </row>
    <row r="309" spans="1:7" x14ac:dyDescent="0.25">
      <c r="A309" s="14" t="s">
        <v>1697</v>
      </c>
      <c r="B309" s="15"/>
      <c r="C309" s="15" t="s">
        <v>1229</v>
      </c>
      <c r="D309" s="61">
        <v>-312900</v>
      </c>
      <c r="E309" s="45">
        <v>-11990.33</v>
      </c>
      <c r="F309" s="46">
        <v>-9.9850000000000008E-3</v>
      </c>
      <c r="G309" s="18"/>
    </row>
    <row r="310" spans="1:7" x14ac:dyDescent="0.25">
      <c r="A310" s="14" t="s">
        <v>1698</v>
      </c>
      <c r="B310" s="15"/>
      <c r="C310" s="15" t="s">
        <v>1197</v>
      </c>
      <c r="D310" s="61">
        <v>-1372500</v>
      </c>
      <c r="E310" s="45">
        <v>-12061.53</v>
      </c>
      <c r="F310" s="46">
        <v>-1.0045E-2</v>
      </c>
      <c r="G310" s="18"/>
    </row>
    <row r="311" spans="1:7" x14ac:dyDescent="0.25">
      <c r="A311" s="14" t="s">
        <v>1699</v>
      </c>
      <c r="B311" s="15"/>
      <c r="C311" s="15" t="s">
        <v>1197</v>
      </c>
      <c r="D311" s="61">
        <v>-6075000</v>
      </c>
      <c r="E311" s="45">
        <v>-12215.61</v>
      </c>
      <c r="F311" s="46">
        <v>-1.0173E-2</v>
      </c>
      <c r="G311" s="18"/>
    </row>
    <row r="312" spans="1:7" x14ac:dyDescent="0.25">
      <c r="A312" s="14" t="s">
        <v>1700</v>
      </c>
      <c r="B312" s="15"/>
      <c r="C312" s="15" t="s">
        <v>1312</v>
      </c>
      <c r="D312" s="61">
        <v>-2349900</v>
      </c>
      <c r="E312" s="45">
        <v>-12244.15</v>
      </c>
      <c r="F312" s="46">
        <v>-1.0196999999999999E-2</v>
      </c>
      <c r="G312" s="18"/>
    </row>
    <row r="313" spans="1:7" x14ac:dyDescent="0.25">
      <c r="A313" s="14" t="s">
        <v>1701</v>
      </c>
      <c r="B313" s="15"/>
      <c r="C313" s="15" t="s">
        <v>1309</v>
      </c>
      <c r="D313" s="61">
        <v>-287100</v>
      </c>
      <c r="E313" s="45">
        <v>-12903.57</v>
      </c>
      <c r="F313" s="46">
        <v>-1.0746E-2</v>
      </c>
      <c r="G313" s="18"/>
    </row>
    <row r="314" spans="1:7" x14ac:dyDescent="0.25">
      <c r="A314" s="14" t="s">
        <v>1702</v>
      </c>
      <c r="B314" s="15"/>
      <c r="C314" s="15" t="s">
        <v>1289</v>
      </c>
      <c r="D314" s="61">
        <v>-189875</v>
      </c>
      <c r="E314" s="45">
        <v>-13011.56</v>
      </c>
      <c r="F314" s="46">
        <v>-1.0836E-2</v>
      </c>
      <c r="G314" s="18"/>
    </row>
    <row r="315" spans="1:7" x14ac:dyDescent="0.25">
      <c r="A315" s="14" t="s">
        <v>1703</v>
      </c>
      <c r="B315" s="15"/>
      <c r="C315" s="15" t="s">
        <v>1289</v>
      </c>
      <c r="D315" s="61">
        <v>-2345200</v>
      </c>
      <c r="E315" s="45">
        <v>-13106.15</v>
      </c>
      <c r="F315" s="46">
        <v>-1.0914999999999999E-2</v>
      </c>
      <c r="G315" s="18"/>
    </row>
    <row r="316" spans="1:7" x14ac:dyDescent="0.25">
      <c r="A316" s="14" t="s">
        <v>1704</v>
      </c>
      <c r="B316" s="15"/>
      <c r="C316" s="15" t="s">
        <v>1194</v>
      </c>
      <c r="D316" s="61">
        <v>-3049800</v>
      </c>
      <c r="E316" s="45">
        <v>-13297.13</v>
      </c>
      <c r="F316" s="46">
        <v>-1.1074000000000001E-2</v>
      </c>
      <c r="G316" s="18"/>
    </row>
    <row r="317" spans="1:7" x14ac:dyDescent="0.25">
      <c r="A317" s="14" t="s">
        <v>1705</v>
      </c>
      <c r="B317" s="15"/>
      <c r="C317" s="15" t="s">
        <v>1197</v>
      </c>
      <c r="D317" s="61">
        <v>-11080000</v>
      </c>
      <c r="E317" s="45">
        <v>-13790.17</v>
      </c>
      <c r="F317" s="46">
        <v>-1.1483999999999999E-2</v>
      </c>
      <c r="G317" s="18"/>
    </row>
    <row r="318" spans="1:7" x14ac:dyDescent="0.25">
      <c r="A318" s="14" t="s">
        <v>1706</v>
      </c>
      <c r="B318" s="15"/>
      <c r="C318" s="15" t="s">
        <v>1241</v>
      </c>
      <c r="D318" s="61">
        <v>-203500</v>
      </c>
      <c r="E318" s="45">
        <v>-14020.23</v>
      </c>
      <c r="F318" s="46">
        <v>-1.1676000000000001E-2</v>
      </c>
      <c r="G318" s="18"/>
    </row>
    <row r="319" spans="1:7" x14ac:dyDescent="0.25">
      <c r="A319" s="14" t="s">
        <v>1707</v>
      </c>
      <c r="B319" s="15"/>
      <c r="C319" s="15" t="s">
        <v>1238</v>
      </c>
      <c r="D319" s="61">
        <v>-957000</v>
      </c>
      <c r="E319" s="45">
        <v>-14816.75</v>
      </c>
      <c r="F319" s="46">
        <v>-1.2338999999999999E-2</v>
      </c>
      <c r="G319" s="18"/>
    </row>
    <row r="320" spans="1:7" x14ac:dyDescent="0.25">
      <c r="A320" s="14" t="s">
        <v>1708</v>
      </c>
      <c r="B320" s="15"/>
      <c r="C320" s="15" t="s">
        <v>1197</v>
      </c>
      <c r="D320" s="61">
        <v>-1335600</v>
      </c>
      <c r="E320" s="45">
        <v>-16196.82</v>
      </c>
      <c r="F320" s="46">
        <v>-1.3488999999999999E-2</v>
      </c>
      <c r="G320" s="18"/>
    </row>
    <row r="321" spans="1:7" x14ac:dyDescent="0.25">
      <c r="A321" s="14" t="s">
        <v>1709</v>
      </c>
      <c r="B321" s="15"/>
      <c r="C321" s="15" t="s">
        <v>1294</v>
      </c>
      <c r="D321" s="61">
        <v>-11244000</v>
      </c>
      <c r="E321" s="45">
        <v>-17309.009999999998</v>
      </c>
      <c r="F321" s="46">
        <v>-1.4415000000000001E-2</v>
      </c>
      <c r="G321" s="18"/>
    </row>
    <row r="322" spans="1:7" x14ac:dyDescent="0.25">
      <c r="A322" s="14" t="s">
        <v>1710</v>
      </c>
      <c r="B322" s="15"/>
      <c r="C322" s="15" t="s">
        <v>1289</v>
      </c>
      <c r="D322" s="61">
        <v>-2714000</v>
      </c>
      <c r="E322" s="45">
        <v>-17460.52</v>
      </c>
      <c r="F322" s="46">
        <v>-1.4541E-2</v>
      </c>
      <c r="G322" s="18"/>
    </row>
    <row r="323" spans="1:7" x14ac:dyDescent="0.25">
      <c r="A323" s="14" t="s">
        <v>1711</v>
      </c>
      <c r="B323" s="15"/>
      <c r="C323" s="15" t="s">
        <v>1197</v>
      </c>
      <c r="D323" s="61">
        <v>-6856200</v>
      </c>
      <c r="E323" s="45">
        <v>-17514.16</v>
      </c>
      <c r="F323" s="46">
        <v>-1.4586E-2</v>
      </c>
      <c r="G323" s="18"/>
    </row>
    <row r="324" spans="1:7" x14ac:dyDescent="0.25">
      <c r="A324" s="14" t="s">
        <v>1712</v>
      </c>
      <c r="B324" s="15"/>
      <c r="C324" s="15" t="s">
        <v>1286</v>
      </c>
      <c r="D324" s="61">
        <v>-429000</v>
      </c>
      <c r="E324" s="45">
        <v>-21204.83</v>
      </c>
      <c r="F324" s="46">
        <v>-1.7659999999999999E-2</v>
      </c>
      <c r="G324" s="18"/>
    </row>
    <row r="325" spans="1:7" x14ac:dyDescent="0.25">
      <c r="A325" s="14" t="s">
        <v>1713</v>
      </c>
      <c r="B325" s="15"/>
      <c r="C325" s="15" t="s">
        <v>1197</v>
      </c>
      <c r="D325" s="61">
        <v>-1321650</v>
      </c>
      <c r="E325" s="45">
        <v>-21608.98</v>
      </c>
      <c r="F325" s="46">
        <v>-1.7996000000000002E-2</v>
      </c>
      <c r="G325" s="18"/>
    </row>
    <row r="326" spans="1:7" x14ac:dyDescent="0.25">
      <c r="A326" s="14" t="s">
        <v>1714</v>
      </c>
      <c r="B326" s="15"/>
      <c r="C326" s="15" t="s">
        <v>1283</v>
      </c>
      <c r="D326" s="61">
        <v>-4965700</v>
      </c>
      <c r="E326" s="45">
        <v>-22348.13</v>
      </c>
      <c r="F326" s="46">
        <v>-1.8612E-2</v>
      </c>
      <c r="G326" s="18"/>
    </row>
    <row r="327" spans="1:7" x14ac:dyDescent="0.25">
      <c r="A327" s="14" t="s">
        <v>1715</v>
      </c>
      <c r="B327" s="15"/>
      <c r="C327" s="15" t="s">
        <v>1214</v>
      </c>
      <c r="D327" s="61">
        <v>-753750</v>
      </c>
      <c r="E327" s="45">
        <v>-22773.43</v>
      </c>
      <c r="F327" s="46">
        <v>-1.8966E-2</v>
      </c>
      <c r="G327" s="18"/>
    </row>
    <row r="328" spans="1:7" x14ac:dyDescent="0.25">
      <c r="A328" s="14" t="s">
        <v>1716</v>
      </c>
      <c r="B328" s="15"/>
      <c r="C328" s="15" t="s">
        <v>1280</v>
      </c>
      <c r="D328" s="61">
        <v>-745500</v>
      </c>
      <c r="E328" s="45">
        <v>-23811.64</v>
      </c>
      <c r="F328" s="46">
        <v>-1.9831000000000001E-2</v>
      </c>
      <c r="G328" s="18"/>
    </row>
    <row r="329" spans="1:7" x14ac:dyDescent="0.25">
      <c r="A329" s="14" t="s">
        <v>1717</v>
      </c>
      <c r="B329" s="15"/>
      <c r="C329" s="15" t="s">
        <v>1194</v>
      </c>
      <c r="D329" s="61">
        <v>-157240000</v>
      </c>
      <c r="E329" s="45">
        <v>-25834.53</v>
      </c>
      <c r="F329" s="46">
        <v>-2.1514999999999999E-2</v>
      </c>
      <c r="G329" s="18"/>
    </row>
    <row r="330" spans="1:7" x14ac:dyDescent="0.25">
      <c r="A330" s="14" t="s">
        <v>1718</v>
      </c>
      <c r="B330" s="15"/>
      <c r="C330" s="15" t="s">
        <v>1197</v>
      </c>
      <c r="D330" s="61">
        <v>-4326300</v>
      </c>
      <c r="E330" s="45">
        <v>-70414.86</v>
      </c>
      <c r="F330" s="46">
        <v>-5.8643000000000001E-2</v>
      </c>
      <c r="G330" s="18"/>
    </row>
    <row r="331" spans="1:7" x14ac:dyDescent="0.25">
      <c r="A331" s="19" t="s">
        <v>125</v>
      </c>
      <c r="B331" s="25"/>
      <c r="C331" s="25"/>
      <c r="D331" s="26"/>
      <c r="E331" s="62">
        <v>-929158.64</v>
      </c>
      <c r="F331" s="63">
        <v>-0.773756</v>
      </c>
      <c r="G331" s="28"/>
    </row>
    <row r="332" spans="1:7" x14ac:dyDescent="0.25">
      <c r="A332" s="14"/>
      <c r="B332" s="15"/>
      <c r="C332" s="15"/>
      <c r="D332" s="16"/>
      <c r="E332" s="17"/>
      <c r="F332" s="18"/>
      <c r="G332" s="18"/>
    </row>
    <row r="333" spans="1:7" x14ac:dyDescent="0.25">
      <c r="A333" s="14"/>
      <c r="B333" s="15"/>
      <c r="C333" s="15"/>
      <c r="D333" s="16"/>
      <c r="E333" s="17"/>
      <c r="F333" s="18"/>
      <c r="G333" s="18"/>
    </row>
    <row r="334" spans="1:7" x14ac:dyDescent="0.25">
      <c r="A334" s="14"/>
      <c r="B334" s="15"/>
      <c r="C334" s="15"/>
      <c r="D334" s="16"/>
      <c r="E334" s="17"/>
      <c r="F334" s="18"/>
      <c r="G334" s="18"/>
    </row>
    <row r="335" spans="1:7" x14ac:dyDescent="0.25">
      <c r="A335" s="31" t="s">
        <v>132</v>
      </c>
      <c r="B335" s="32"/>
      <c r="C335" s="32"/>
      <c r="D335" s="33"/>
      <c r="E335" s="64">
        <v>-929158.64</v>
      </c>
      <c r="F335" s="65">
        <v>-0.773756</v>
      </c>
      <c r="G335" s="28"/>
    </row>
    <row r="336" spans="1:7" x14ac:dyDescent="0.25">
      <c r="A336" s="14"/>
      <c r="B336" s="15"/>
      <c r="C336" s="15"/>
      <c r="D336" s="16"/>
      <c r="E336" s="17"/>
      <c r="F336" s="18"/>
      <c r="G336" s="18"/>
    </row>
    <row r="337" spans="1:7" x14ac:dyDescent="0.25">
      <c r="A337" s="19" t="s">
        <v>123</v>
      </c>
      <c r="B337" s="15"/>
      <c r="C337" s="15"/>
      <c r="D337" s="16"/>
      <c r="E337" s="17"/>
      <c r="F337" s="18"/>
      <c r="G337" s="18"/>
    </row>
    <row r="338" spans="1:7" x14ac:dyDescent="0.25">
      <c r="A338" s="19" t="s">
        <v>231</v>
      </c>
      <c r="B338" s="15"/>
      <c r="C338" s="15"/>
      <c r="D338" s="16"/>
      <c r="E338" s="17"/>
      <c r="F338" s="18"/>
      <c r="G338" s="18"/>
    </row>
    <row r="339" spans="1:7" x14ac:dyDescent="0.25">
      <c r="A339" s="14" t="s">
        <v>283</v>
      </c>
      <c r="B339" s="15" t="s">
        <v>284</v>
      </c>
      <c r="C339" s="15" t="s">
        <v>237</v>
      </c>
      <c r="D339" s="16">
        <v>5000000</v>
      </c>
      <c r="E339" s="17">
        <v>4939.3599999999997</v>
      </c>
      <c r="F339" s="18">
        <v>4.1000000000000003E-3</v>
      </c>
      <c r="G339" s="18">
        <v>7.5498999999999997E-2</v>
      </c>
    </row>
    <row r="340" spans="1:7" x14ac:dyDescent="0.25">
      <c r="A340" s="19" t="s">
        <v>125</v>
      </c>
      <c r="B340" s="25"/>
      <c r="C340" s="25"/>
      <c r="D340" s="26"/>
      <c r="E340" s="47">
        <v>4939.3599999999997</v>
      </c>
      <c r="F340" s="48">
        <v>4.1000000000000003E-3</v>
      </c>
      <c r="G340" s="28"/>
    </row>
    <row r="341" spans="1:7" x14ac:dyDescent="0.25">
      <c r="A341" s="14"/>
      <c r="B341" s="15"/>
      <c r="C341" s="15"/>
      <c r="D341" s="16"/>
      <c r="E341" s="17"/>
      <c r="F341" s="18"/>
      <c r="G341" s="18"/>
    </row>
    <row r="342" spans="1:7" x14ac:dyDescent="0.25">
      <c r="A342" s="19" t="s">
        <v>467</v>
      </c>
      <c r="B342" s="15"/>
      <c r="C342" s="15"/>
      <c r="D342" s="16"/>
      <c r="E342" s="17"/>
      <c r="F342" s="18"/>
      <c r="G342" s="18"/>
    </row>
    <row r="343" spans="1:7" x14ac:dyDescent="0.25">
      <c r="A343" s="14" t="s">
        <v>1719</v>
      </c>
      <c r="B343" s="15" t="s">
        <v>1720</v>
      </c>
      <c r="C343" s="15" t="s">
        <v>129</v>
      </c>
      <c r="D343" s="16">
        <v>10000000</v>
      </c>
      <c r="E343" s="17">
        <v>10071.25</v>
      </c>
      <c r="F343" s="18">
        <v>8.3999999999999995E-3</v>
      </c>
      <c r="G343" s="18">
        <v>6.9045364861999997E-2</v>
      </c>
    </row>
    <row r="344" spans="1:7" x14ac:dyDescent="0.25">
      <c r="A344" s="14" t="s">
        <v>1721</v>
      </c>
      <c r="B344" s="15" t="s">
        <v>1722</v>
      </c>
      <c r="C344" s="15" t="s">
        <v>129</v>
      </c>
      <c r="D344" s="16">
        <v>10000000</v>
      </c>
      <c r="E344" s="17">
        <v>9797.31</v>
      </c>
      <c r="F344" s="18">
        <v>8.2000000000000007E-3</v>
      </c>
      <c r="G344" s="18">
        <v>6.9482768964000005E-2</v>
      </c>
    </row>
    <row r="345" spans="1:7" x14ac:dyDescent="0.25">
      <c r="A345" s="19" t="s">
        <v>125</v>
      </c>
      <c r="B345" s="25"/>
      <c r="C345" s="25"/>
      <c r="D345" s="26"/>
      <c r="E345" s="47">
        <v>19868.560000000001</v>
      </c>
      <c r="F345" s="48">
        <v>1.66E-2</v>
      </c>
      <c r="G345" s="28"/>
    </row>
    <row r="346" spans="1:7" x14ac:dyDescent="0.25">
      <c r="A346" s="14"/>
      <c r="B346" s="15"/>
      <c r="C346" s="15"/>
      <c r="D346" s="16"/>
      <c r="E346" s="17"/>
      <c r="F346" s="18"/>
      <c r="G346" s="18"/>
    </row>
    <row r="347" spans="1:7" x14ac:dyDescent="0.25">
      <c r="A347" s="19" t="s">
        <v>130</v>
      </c>
      <c r="B347" s="15"/>
      <c r="C347" s="15"/>
      <c r="D347" s="16"/>
      <c r="E347" s="17"/>
      <c r="F347" s="18"/>
      <c r="G347" s="18"/>
    </row>
    <row r="348" spans="1:7" x14ac:dyDescent="0.25">
      <c r="A348" s="19" t="s">
        <v>125</v>
      </c>
      <c r="B348" s="15"/>
      <c r="C348" s="15"/>
      <c r="D348" s="16"/>
      <c r="E348" s="56" t="s">
        <v>122</v>
      </c>
      <c r="F348" s="57" t="s">
        <v>122</v>
      </c>
      <c r="G348" s="18"/>
    </row>
    <row r="349" spans="1:7" x14ac:dyDescent="0.25">
      <c r="A349" s="14"/>
      <c r="B349" s="15"/>
      <c r="C349" s="15"/>
      <c r="D349" s="16"/>
      <c r="E349" s="17"/>
      <c r="F349" s="18"/>
      <c r="G349" s="18"/>
    </row>
    <row r="350" spans="1:7" x14ac:dyDescent="0.25">
      <c r="A350" s="19" t="s">
        <v>131</v>
      </c>
      <c r="B350" s="15"/>
      <c r="C350" s="15"/>
      <c r="D350" s="16"/>
      <c r="E350" s="17"/>
      <c r="F350" s="18"/>
      <c r="G350" s="18"/>
    </row>
    <row r="351" spans="1:7" x14ac:dyDescent="0.25">
      <c r="A351" s="19" t="s">
        <v>125</v>
      </c>
      <c r="B351" s="15"/>
      <c r="C351" s="15"/>
      <c r="D351" s="16"/>
      <c r="E351" s="56" t="s">
        <v>122</v>
      </c>
      <c r="F351" s="57" t="s">
        <v>122</v>
      </c>
      <c r="G351" s="18"/>
    </row>
    <row r="352" spans="1:7" x14ac:dyDescent="0.25">
      <c r="A352" s="14"/>
      <c r="B352" s="15"/>
      <c r="C352" s="15"/>
      <c r="D352" s="16"/>
      <c r="E352" s="17"/>
      <c r="F352" s="18"/>
      <c r="G352" s="18"/>
    </row>
    <row r="353" spans="1:7" x14ac:dyDescent="0.25">
      <c r="A353" s="31" t="s">
        <v>132</v>
      </c>
      <c r="B353" s="32"/>
      <c r="C353" s="32"/>
      <c r="D353" s="33"/>
      <c r="E353" s="29">
        <v>24807.919999999998</v>
      </c>
      <c r="F353" s="30">
        <v>2.07E-2</v>
      </c>
      <c r="G353" s="28"/>
    </row>
    <row r="354" spans="1:7" x14ac:dyDescent="0.25">
      <c r="A354" s="14"/>
      <c r="B354" s="15"/>
      <c r="C354" s="15"/>
      <c r="D354" s="16"/>
      <c r="E354" s="17"/>
      <c r="F354" s="18"/>
      <c r="G354" s="18"/>
    </row>
    <row r="355" spans="1:7" x14ac:dyDescent="0.25">
      <c r="A355" s="19" t="s">
        <v>133</v>
      </c>
      <c r="B355" s="15"/>
      <c r="C355" s="15"/>
      <c r="D355" s="16"/>
      <c r="E355" s="17"/>
      <c r="F355" s="18"/>
      <c r="G355" s="18"/>
    </row>
    <row r="356" spans="1:7" x14ac:dyDescent="0.25">
      <c r="A356" s="14"/>
      <c r="B356" s="15"/>
      <c r="C356" s="15"/>
      <c r="D356" s="16"/>
      <c r="E356" s="17"/>
      <c r="F356" s="18"/>
      <c r="G356" s="18"/>
    </row>
    <row r="357" spans="1:7" x14ac:dyDescent="0.25">
      <c r="A357" s="19" t="s">
        <v>134</v>
      </c>
      <c r="B357" s="15"/>
      <c r="C357" s="15"/>
      <c r="D357" s="16"/>
      <c r="E357" s="17"/>
      <c r="F357" s="18"/>
      <c r="G357" s="18"/>
    </row>
    <row r="358" spans="1:7" x14ac:dyDescent="0.25">
      <c r="A358" s="14" t="s">
        <v>1723</v>
      </c>
      <c r="B358" s="15" t="s">
        <v>1724</v>
      </c>
      <c r="C358" s="15" t="s">
        <v>129</v>
      </c>
      <c r="D358" s="16">
        <v>15500000</v>
      </c>
      <c r="E358" s="17">
        <v>15206.76</v>
      </c>
      <c r="F358" s="18">
        <v>1.2699999999999999E-2</v>
      </c>
      <c r="G358" s="18">
        <v>6.7035999999999998E-2</v>
      </c>
    </row>
    <row r="359" spans="1:7" x14ac:dyDescent="0.25">
      <c r="A359" s="14" t="s">
        <v>1725</v>
      </c>
      <c r="B359" s="15" t="s">
        <v>1726</v>
      </c>
      <c r="C359" s="15" t="s">
        <v>129</v>
      </c>
      <c r="D359" s="16">
        <v>10000000</v>
      </c>
      <c r="E359" s="17">
        <v>9785.73</v>
      </c>
      <c r="F359" s="18">
        <v>8.0999999999999996E-3</v>
      </c>
      <c r="G359" s="18">
        <v>6.7160999999999998E-2</v>
      </c>
    </row>
    <row r="360" spans="1:7" x14ac:dyDescent="0.25">
      <c r="A360" s="14" t="s">
        <v>1727</v>
      </c>
      <c r="B360" s="15" t="s">
        <v>1728</v>
      </c>
      <c r="C360" s="15" t="s">
        <v>129</v>
      </c>
      <c r="D360" s="16">
        <v>10000000</v>
      </c>
      <c r="E360" s="17">
        <v>9505.65</v>
      </c>
      <c r="F360" s="18">
        <v>7.9000000000000008E-3</v>
      </c>
      <c r="G360" s="18">
        <v>6.7793000000000006E-2</v>
      </c>
    </row>
    <row r="361" spans="1:7" x14ac:dyDescent="0.25">
      <c r="A361" s="14" t="s">
        <v>1729</v>
      </c>
      <c r="B361" s="15" t="s">
        <v>1730</v>
      </c>
      <c r="C361" s="15" t="s">
        <v>129</v>
      </c>
      <c r="D361" s="16">
        <v>5000000</v>
      </c>
      <c r="E361" s="17">
        <v>4937.51</v>
      </c>
      <c r="F361" s="18">
        <v>4.1000000000000003E-3</v>
      </c>
      <c r="G361" s="18">
        <v>6.5998000000000001E-2</v>
      </c>
    </row>
    <row r="362" spans="1:7" x14ac:dyDescent="0.25">
      <c r="A362" s="14" t="s">
        <v>1731</v>
      </c>
      <c r="B362" s="15" t="s">
        <v>1732</v>
      </c>
      <c r="C362" s="15" t="s">
        <v>129</v>
      </c>
      <c r="D362" s="16">
        <v>5000000</v>
      </c>
      <c r="E362" s="17">
        <v>4849.0200000000004</v>
      </c>
      <c r="F362" s="18">
        <v>4.0000000000000001E-3</v>
      </c>
      <c r="G362" s="18">
        <v>6.7649000000000001E-2</v>
      </c>
    </row>
    <row r="363" spans="1:7" x14ac:dyDescent="0.25">
      <c r="A363" s="14" t="s">
        <v>1733</v>
      </c>
      <c r="B363" s="15" t="s">
        <v>1734</v>
      </c>
      <c r="C363" s="15" t="s">
        <v>129</v>
      </c>
      <c r="D363" s="16">
        <v>2500000</v>
      </c>
      <c r="E363" s="17">
        <v>2471.8200000000002</v>
      </c>
      <c r="F363" s="18">
        <v>2.0999999999999999E-3</v>
      </c>
      <c r="G363" s="18">
        <v>6.6047999999999996E-2</v>
      </c>
    </row>
    <row r="364" spans="1:7" x14ac:dyDescent="0.25">
      <c r="A364" s="19" t="s">
        <v>125</v>
      </c>
      <c r="B364" s="25"/>
      <c r="C364" s="25"/>
      <c r="D364" s="26"/>
      <c r="E364" s="47">
        <v>46756.49</v>
      </c>
      <c r="F364" s="48">
        <v>3.8899999999999997E-2</v>
      </c>
      <c r="G364" s="28"/>
    </row>
    <row r="365" spans="1:7" x14ac:dyDescent="0.25">
      <c r="A365" s="19" t="s">
        <v>137</v>
      </c>
      <c r="B365" s="15"/>
      <c r="C365" s="15"/>
      <c r="D365" s="16"/>
      <c r="E365" s="17"/>
      <c r="F365" s="18"/>
      <c r="G365" s="18"/>
    </row>
    <row r="366" spans="1:7" x14ac:dyDescent="0.25">
      <c r="A366" s="14" t="s">
        <v>1735</v>
      </c>
      <c r="B366" s="15" t="s">
        <v>1736</v>
      </c>
      <c r="C366" s="15" t="s">
        <v>140</v>
      </c>
      <c r="D366" s="16">
        <v>10000000</v>
      </c>
      <c r="E366" s="17">
        <v>9612.2000000000007</v>
      </c>
      <c r="F366" s="18">
        <v>8.0000000000000002E-3</v>
      </c>
      <c r="G366" s="18">
        <v>7.4749999999999997E-2</v>
      </c>
    </row>
    <row r="367" spans="1:7" x14ac:dyDescent="0.25">
      <c r="A367" s="14" t="s">
        <v>1737</v>
      </c>
      <c r="B367" s="15" t="s">
        <v>1738</v>
      </c>
      <c r="C367" s="15" t="s">
        <v>161</v>
      </c>
      <c r="D367" s="16">
        <v>6000000</v>
      </c>
      <c r="E367" s="17">
        <v>5849.79</v>
      </c>
      <c r="F367" s="18">
        <v>4.8999999999999998E-3</v>
      </c>
      <c r="G367" s="18">
        <v>7.3799000000000003E-2</v>
      </c>
    </row>
    <row r="368" spans="1:7" x14ac:dyDescent="0.25">
      <c r="A368" s="14" t="s">
        <v>1739</v>
      </c>
      <c r="B368" s="15" t="s">
        <v>1740</v>
      </c>
      <c r="C368" s="15" t="s">
        <v>140</v>
      </c>
      <c r="D368" s="16">
        <v>5000000</v>
      </c>
      <c r="E368" s="17">
        <v>4875.6499999999996</v>
      </c>
      <c r="F368" s="18">
        <v>4.1000000000000003E-3</v>
      </c>
      <c r="G368" s="18">
        <v>7.3300000000000004E-2</v>
      </c>
    </row>
    <row r="369" spans="1:7" x14ac:dyDescent="0.25">
      <c r="A369" s="14" t="s">
        <v>1741</v>
      </c>
      <c r="B369" s="15" t="s">
        <v>1742</v>
      </c>
      <c r="C369" s="15" t="s">
        <v>140</v>
      </c>
      <c r="D369" s="16">
        <v>5000000</v>
      </c>
      <c r="E369" s="17">
        <v>4869.8500000000004</v>
      </c>
      <c r="F369" s="18">
        <v>4.1000000000000003E-3</v>
      </c>
      <c r="G369" s="18">
        <v>7.3900999999999994E-2</v>
      </c>
    </row>
    <row r="370" spans="1:7" x14ac:dyDescent="0.25">
      <c r="A370" s="14" t="s">
        <v>1743</v>
      </c>
      <c r="B370" s="15" t="s">
        <v>1744</v>
      </c>
      <c r="C370" s="15" t="s">
        <v>140</v>
      </c>
      <c r="D370" s="16">
        <v>5000000</v>
      </c>
      <c r="E370" s="17">
        <v>4829.07</v>
      </c>
      <c r="F370" s="18">
        <v>4.0000000000000001E-3</v>
      </c>
      <c r="G370" s="18">
        <v>7.4249999999999997E-2</v>
      </c>
    </row>
    <row r="371" spans="1:7" x14ac:dyDescent="0.25">
      <c r="A371" s="14" t="s">
        <v>141</v>
      </c>
      <c r="B371" s="15" t="s">
        <v>142</v>
      </c>
      <c r="C371" s="15" t="s">
        <v>143</v>
      </c>
      <c r="D371" s="16">
        <v>5000000</v>
      </c>
      <c r="E371" s="17">
        <v>4814.3</v>
      </c>
      <c r="F371" s="18">
        <v>4.0000000000000001E-3</v>
      </c>
      <c r="G371" s="18">
        <v>7.4099999999999999E-2</v>
      </c>
    </row>
    <row r="372" spans="1:7" x14ac:dyDescent="0.25">
      <c r="A372" s="14" t="s">
        <v>1745</v>
      </c>
      <c r="B372" s="15" t="s">
        <v>1746</v>
      </c>
      <c r="C372" s="15" t="s">
        <v>140</v>
      </c>
      <c r="D372" s="16">
        <v>5000000</v>
      </c>
      <c r="E372" s="17">
        <v>4812.7299999999996</v>
      </c>
      <c r="F372" s="18">
        <v>4.0000000000000001E-3</v>
      </c>
      <c r="G372" s="18">
        <v>7.4750999999999998E-2</v>
      </c>
    </row>
    <row r="373" spans="1:7" x14ac:dyDescent="0.25">
      <c r="A373" s="14" t="s">
        <v>1747</v>
      </c>
      <c r="B373" s="15" t="s">
        <v>1748</v>
      </c>
      <c r="C373" s="15" t="s">
        <v>140</v>
      </c>
      <c r="D373" s="16">
        <v>5000000</v>
      </c>
      <c r="E373" s="17">
        <v>4808</v>
      </c>
      <c r="F373" s="18">
        <v>4.0000000000000001E-3</v>
      </c>
      <c r="G373" s="18">
        <v>7.4749999999999997E-2</v>
      </c>
    </row>
    <row r="374" spans="1:7" x14ac:dyDescent="0.25">
      <c r="A374" s="14" t="s">
        <v>1749</v>
      </c>
      <c r="B374" s="15" t="s">
        <v>1750</v>
      </c>
      <c r="C374" s="15" t="s">
        <v>140</v>
      </c>
      <c r="D374" s="16">
        <v>2500000</v>
      </c>
      <c r="E374" s="17">
        <v>2423.71</v>
      </c>
      <c r="F374" s="18">
        <v>2E-3</v>
      </c>
      <c r="G374" s="18">
        <v>7.4124999999999996E-2</v>
      </c>
    </row>
    <row r="375" spans="1:7" x14ac:dyDescent="0.25">
      <c r="A375" s="19" t="s">
        <v>125</v>
      </c>
      <c r="B375" s="25"/>
      <c r="C375" s="25"/>
      <c r="D375" s="26"/>
      <c r="E375" s="47">
        <v>46895.3</v>
      </c>
      <c r="F375" s="48">
        <v>3.9100000000000003E-2</v>
      </c>
      <c r="G375" s="28"/>
    </row>
    <row r="376" spans="1:7" x14ac:dyDescent="0.25">
      <c r="A376" s="14"/>
      <c r="B376" s="15"/>
      <c r="C376" s="15"/>
      <c r="D376" s="16"/>
      <c r="E376" s="17"/>
      <c r="F376" s="18"/>
      <c r="G376" s="18"/>
    </row>
    <row r="377" spans="1:7" x14ac:dyDescent="0.25">
      <c r="A377" s="19" t="s">
        <v>166</v>
      </c>
      <c r="B377" s="15"/>
      <c r="C377" s="15"/>
      <c r="D377" s="16"/>
      <c r="E377" s="17"/>
      <c r="F377" s="18"/>
      <c r="G377" s="18"/>
    </row>
    <row r="378" spans="1:7" x14ac:dyDescent="0.25">
      <c r="A378" s="14" t="s">
        <v>1751</v>
      </c>
      <c r="B378" s="15" t="s">
        <v>1752</v>
      </c>
      <c r="C378" s="15" t="s">
        <v>140</v>
      </c>
      <c r="D378" s="16">
        <v>10000000</v>
      </c>
      <c r="E378" s="17">
        <v>9579.06</v>
      </c>
      <c r="F378" s="18">
        <v>8.0000000000000002E-3</v>
      </c>
      <c r="G378" s="18">
        <v>7.8625E-2</v>
      </c>
    </row>
    <row r="379" spans="1:7" x14ac:dyDescent="0.25">
      <c r="A379" s="14" t="s">
        <v>1753</v>
      </c>
      <c r="B379" s="15" t="s">
        <v>1754</v>
      </c>
      <c r="C379" s="15" t="s">
        <v>140</v>
      </c>
      <c r="D379" s="16">
        <v>10000000</v>
      </c>
      <c r="E379" s="17">
        <v>9553.43</v>
      </c>
      <c r="F379" s="18">
        <v>8.0000000000000002E-3</v>
      </c>
      <c r="G379" s="18">
        <v>7.8625E-2</v>
      </c>
    </row>
    <row r="380" spans="1:7" x14ac:dyDescent="0.25">
      <c r="A380" s="14" t="s">
        <v>1755</v>
      </c>
      <c r="B380" s="15" t="s">
        <v>1756</v>
      </c>
      <c r="C380" s="15" t="s">
        <v>140</v>
      </c>
      <c r="D380" s="16">
        <v>7500000</v>
      </c>
      <c r="E380" s="17">
        <v>7227.55</v>
      </c>
      <c r="F380" s="18">
        <v>6.0000000000000001E-3</v>
      </c>
      <c r="G380" s="18">
        <v>7.8625E-2</v>
      </c>
    </row>
    <row r="381" spans="1:7" x14ac:dyDescent="0.25">
      <c r="A381" s="14" t="s">
        <v>173</v>
      </c>
      <c r="B381" s="15" t="s">
        <v>174</v>
      </c>
      <c r="C381" s="15" t="s">
        <v>140</v>
      </c>
      <c r="D381" s="16">
        <v>7500000</v>
      </c>
      <c r="E381" s="17">
        <v>7217.06</v>
      </c>
      <c r="F381" s="18">
        <v>6.0000000000000001E-3</v>
      </c>
      <c r="G381" s="18">
        <v>7.8623999999999999E-2</v>
      </c>
    </row>
    <row r="382" spans="1:7" x14ac:dyDescent="0.25">
      <c r="A382" s="14" t="s">
        <v>175</v>
      </c>
      <c r="B382" s="15" t="s">
        <v>176</v>
      </c>
      <c r="C382" s="15" t="s">
        <v>140</v>
      </c>
      <c r="D382" s="16">
        <v>5000000</v>
      </c>
      <c r="E382" s="17">
        <v>4788.57</v>
      </c>
      <c r="F382" s="18">
        <v>4.0000000000000001E-3</v>
      </c>
      <c r="G382" s="18">
        <v>7.8999E-2</v>
      </c>
    </row>
    <row r="383" spans="1:7" x14ac:dyDescent="0.25">
      <c r="A383" s="14" t="s">
        <v>1757</v>
      </c>
      <c r="B383" s="15" t="s">
        <v>1758</v>
      </c>
      <c r="C383" s="15" t="s">
        <v>143</v>
      </c>
      <c r="D383" s="16">
        <v>5000000</v>
      </c>
      <c r="E383" s="17">
        <v>4772.57</v>
      </c>
      <c r="F383" s="18">
        <v>4.0000000000000001E-3</v>
      </c>
      <c r="G383" s="18">
        <v>7.8E-2</v>
      </c>
    </row>
    <row r="384" spans="1:7" x14ac:dyDescent="0.25">
      <c r="A384" s="19" t="s">
        <v>125</v>
      </c>
      <c r="B384" s="25"/>
      <c r="C384" s="25"/>
      <c r="D384" s="26"/>
      <c r="E384" s="47">
        <v>43138.239999999998</v>
      </c>
      <c r="F384" s="48">
        <v>3.5999999999999997E-2</v>
      </c>
      <c r="G384" s="28"/>
    </row>
    <row r="385" spans="1:7" x14ac:dyDescent="0.25">
      <c r="A385" s="14"/>
      <c r="B385" s="15"/>
      <c r="C385" s="15"/>
      <c r="D385" s="16"/>
      <c r="E385" s="17"/>
      <c r="F385" s="18"/>
      <c r="G385" s="18"/>
    </row>
    <row r="386" spans="1:7" x14ac:dyDescent="0.25">
      <c r="A386" s="31" t="s">
        <v>132</v>
      </c>
      <c r="B386" s="32"/>
      <c r="C386" s="32"/>
      <c r="D386" s="33"/>
      <c r="E386" s="29">
        <v>136790.03</v>
      </c>
      <c r="F386" s="30">
        <v>0.114</v>
      </c>
      <c r="G386" s="28"/>
    </row>
    <row r="387" spans="1:7" x14ac:dyDescent="0.25">
      <c r="A387" s="14"/>
      <c r="B387" s="15"/>
      <c r="C387" s="15"/>
      <c r="D387" s="16"/>
      <c r="E387" s="17"/>
      <c r="F387" s="18"/>
      <c r="G387" s="18"/>
    </row>
    <row r="388" spans="1:7" x14ac:dyDescent="0.25">
      <c r="A388" s="14"/>
      <c r="B388" s="15"/>
      <c r="C388" s="15"/>
      <c r="D388" s="16"/>
      <c r="E388" s="17"/>
      <c r="F388" s="18"/>
      <c r="G388" s="18"/>
    </row>
    <row r="389" spans="1:7" x14ac:dyDescent="0.25">
      <c r="A389" s="19" t="s">
        <v>179</v>
      </c>
      <c r="B389" s="15"/>
      <c r="C389" s="15"/>
      <c r="D389" s="16"/>
      <c r="E389" s="17"/>
      <c r="F389" s="18"/>
      <c r="G389" s="18"/>
    </row>
    <row r="390" spans="1:7" x14ac:dyDescent="0.25">
      <c r="A390" s="14" t="s">
        <v>1759</v>
      </c>
      <c r="B390" s="15" t="s">
        <v>1760</v>
      </c>
      <c r="C390" s="15"/>
      <c r="D390" s="16">
        <v>2812837.1063999999</v>
      </c>
      <c r="E390" s="17">
        <v>89880.05</v>
      </c>
      <c r="F390" s="18">
        <v>7.4899999999999994E-2</v>
      </c>
      <c r="G390" s="18"/>
    </row>
    <row r="391" spans="1:7" x14ac:dyDescent="0.25">
      <c r="A391" s="14"/>
      <c r="B391" s="15"/>
      <c r="C391" s="15"/>
      <c r="D391" s="16"/>
      <c r="E391" s="17"/>
      <c r="F391" s="18"/>
      <c r="G391" s="18"/>
    </row>
    <row r="392" spans="1:7" x14ac:dyDescent="0.25">
      <c r="A392" s="31" t="s">
        <v>132</v>
      </c>
      <c r="B392" s="32"/>
      <c r="C392" s="32"/>
      <c r="D392" s="33"/>
      <c r="E392" s="29">
        <v>89880.05</v>
      </c>
      <c r="F392" s="30">
        <v>7.4899999999999994E-2</v>
      </c>
      <c r="G392" s="28"/>
    </row>
    <row r="393" spans="1:7" x14ac:dyDescent="0.25">
      <c r="A393" s="14"/>
      <c r="B393" s="15"/>
      <c r="C393" s="15"/>
      <c r="D393" s="16"/>
      <c r="E393" s="17"/>
      <c r="F393" s="18"/>
      <c r="G393" s="18"/>
    </row>
    <row r="394" spans="1:7" x14ac:dyDescent="0.25">
      <c r="A394" s="19" t="s">
        <v>182</v>
      </c>
      <c r="B394" s="15"/>
      <c r="C394" s="15"/>
      <c r="D394" s="16"/>
      <c r="E394" s="17"/>
      <c r="F394" s="18"/>
      <c r="G394" s="18"/>
    </row>
    <row r="395" spans="1:7" x14ac:dyDescent="0.25">
      <c r="A395" s="14" t="s">
        <v>183</v>
      </c>
      <c r="B395" s="15"/>
      <c r="C395" s="15"/>
      <c r="D395" s="16"/>
      <c r="E395" s="17">
        <v>31907.4</v>
      </c>
      <c r="F395" s="18">
        <v>2.6599999999999999E-2</v>
      </c>
      <c r="G395" s="18">
        <v>6.4020999999999995E-2</v>
      </c>
    </row>
    <row r="396" spans="1:7" x14ac:dyDescent="0.25">
      <c r="A396" s="19" t="s">
        <v>125</v>
      </c>
      <c r="B396" s="25"/>
      <c r="C396" s="25"/>
      <c r="D396" s="26"/>
      <c r="E396" s="47">
        <v>31907.4</v>
      </c>
      <c r="F396" s="48">
        <v>2.6599999999999999E-2</v>
      </c>
      <c r="G396" s="28"/>
    </row>
    <row r="397" spans="1:7" x14ac:dyDescent="0.25">
      <c r="A397" s="14"/>
      <c r="B397" s="15"/>
      <c r="C397" s="15"/>
      <c r="D397" s="16"/>
      <c r="E397" s="17"/>
      <c r="F397" s="18"/>
      <c r="G397" s="18"/>
    </row>
    <row r="398" spans="1:7" x14ac:dyDescent="0.25">
      <c r="A398" s="31" t="s">
        <v>132</v>
      </c>
      <c r="B398" s="32"/>
      <c r="C398" s="32"/>
      <c r="D398" s="33"/>
      <c r="E398" s="29">
        <v>31907.4</v>
      </c>
      <c r="F398" s="30">
        <v>2.6599999999999999E-2</v>
      </c>
      <c r="G398" s="28"/>
    </row>
    <row r="399" spans="1:7" x14ac:dyDescent="0.25">
      <c r="A399" s="14" t="s">
        <v>184</v>
      </c>
      <c r="B399" s="15"/>
      <c r="C399" s="15"/>
      <c r="D399" s="16"/>
      <c r="E399" s="17">
        <v>395.18544750000001</v>
      </c>
      <c r="F399" s="18">
        <v>3.2899999999999997E-4</v>
      </c>
      <c r="G399" s="18"/>
    </row>
    <row r="400" spans="1:7" x14ac:dyDescent="0.25">
      <c r="A400" s="14" t="s">
        <v>185</v>
      </c>
      <c r="B400" s="15"/>
      <c r="C400" s="15"/>
      <c r="D400" s="16"/>
      <c r="E400" s="45">
        <v>-7834.1454475</v>
      </c>
      <c r="F400" s="46">
        <v>-6.7289999999999997E-3</v>
      </c>
      <c r="G400" s="18">
        <v>6.4020999999999995E-2</v>
      </c>
    </row>
    <row r="401" spans="1:7" x14ac:dyDescent="0.25">
      <c r="A401" s="34" t="s">
        <v>186</v>
      </c>
      <c r="B401" s="35"/>
      <c r="C401" s="35"/>
      <c r="D401" s="36"/>
      <c r="E401" s="37">
        <v>1200718.4099999999</v>
      </c>
      <c r="F401" s="38">
        <v>1</v>
      </c>
      <c r="G401" s="38"/>
    </row>
    <row r="403" spans="1:7" x14ac:dyDescent="0.25">
      <c r="A403" s="1" t="s">
        <v>1761</v>
      </c>
    </row>
    <row r="404" spans="1:7" x14ac:dyDescent="0.25">
      <c r="A404" s="1" t="s">
        <v>187</v>
      </c>
    </row>
    <row r="405" spans="1:7" x14ac:dyDescent="0.25">
      <c r="A405" s="1" t="s">
        <v>188</v>
      </c>
    </row>
    <row r="406" spans="1:7" x14ac:dyDescent="0.25">
      <c r="A406" s="1" t="s">
        <v>189</v>
      </c>
    </row>
    <row r="407" spans="1:7" x14ac:dyDescent="0.25">
      <c r="A407" s="40" t="s">
        <v>190</v>
      </c>
      <c r="B407" s="41" t="s">
        <v>122</v>
      </c>
    </row>
    <row r="408" spans="1:7" x14ac:dyDescent="0.25">
      <c r="A408" t="s">
        <v>191</v>
      </c>
    </row>
    <row r="409" spans="1:7" x14ac:dyDescent="0.25">
      <c r="A409" t="s">
        <v>192</v>
      </c>
      <c r="B409" t="s">
        <v>193</v>
      </c>
      <c r="C409" t="s">
        <v>193</v>
      </c>
    </row>
    <row r="410" spans="1:7" x14ac:dyDescent="0.25">
      <c r="B410" s="42">
        <v>45473</v>
      </c>
      <c r="C410" s="42">
        <v>45504</v>
      </c>
    </row>
    <row r="411" spans="1:7" x14ac:dyDescent="0.25">
      <c r="A411" t="s">
        <v>197</v>
      </c>
      <c r="B411">
        <v>19.306999999999999</v>
      </c>
      <c r="C411">
        <v>19.429600000000001</v>
      </c>
      <c r="E411" s="39"/>
    </row>
    <row r="412" spans="1:7" x14ac:dyDescent="0.25">
      <c r="A412" t="s">
        <v>198</v>
      </c>
      <c r="B412">
        <v>13.8025</v>
      </c>
      <c r="C412">
        <v>13.8902</v>
      </c>
      <c r="E412" s="39"/>
    </row>
    <row r="413" spans="1:7" x14ac:dyDescent="0.25">
      <c r="A413" t="s">
        <v>673</v>
      </c>
      <c r="B413">
        <v>15.860900000000001</v>
      </c>
      <c r="C413">
        <v>15.9617</v>
      </c>
      <c r="E413" s="39"/>
    </row>
    <row r="414" spans="1:7" x14ac:dyDescent="0.25">
      <c r="A414" t="s">
        <v>206</v>
      </c>
      <c r="B414">
        <v>18.119299999999999</v>
      </c>
      <c r="C414">
        <v>18.223700000000001</v>
      </c>
      <c r="E414" s="39"/>
    </row>
    <row r="415" spans="1:7" x14ac:dyDescent="0.25">
      <c r="A415" t="s">
        <v>676</v>
      </c>
      <c r="B415">
        <v>18.115100000000002</v>
      </c>
      <c r="C415">
        <v>18.2193</v>
      </c>
      <c r="E415" s="39"/>
    </row>
    <row r="416" spans="1:7" x14ac:dyDescent="0.25">
      <c r="A416" t="s">
        <v>677</v>
      </c>
      <c r="B416">
        <v>13.2935</v>
      </c>
      <c r="C416">
        <v>13.37</v>
      </c>
      <c r="E416" s="39"/>
    </row>
    <row r="417" spans="1:5" x14ac:dyDescent="0.25">
      <c r="A417" t="s">
        <v>678</v>
      </c>
      <c r="B417">
        <v>14.8001</v>
      </c>
      <c r="C417">
        <v>14.885300000000001</v>
      </c>
      <c r="E417" s="39"/>
    </row>
    <row r="418" spans="1:5" x14ac:dyDescent="0.25">
      <c r="E418" s="39"/>
    </row>
    <row r="419" spans="1:5" x14ac:dyDescent="0.25">
      <c r="A419" t="s">
        <v>208</v>
      </c>
      <c r="B419" s="41" t="s">
        <v>122</v>
      </c>
    </row>
    <row r="420" spans="1:5" x14ac:dyDescent="0.25">
      <c r="A420" t="s">
        <v>209</v>
      </c>
      <c r="B420" s="41" t="s">
        <v>122</v>
      </c>
    </row>
    <row r="421" spans="1:5" ht="30" customHeight="1" x14ac:dyDescent="0.25">
      <c r="A421" s="40" t="s">
        <v>210</v>
      </c>
      <c r="B421" s="41" t="s">
        <v>122</v>
      </c>
    </row>
    <row r="422" spans="1:5" ht="30" customHeight="1" x14ac:dyDescent="0.25">
      <c r="A422" s="40" t="s">
        <v>211</v>
      </c>
      <c r="B422" s="41" t="s">
        <v>122</v>
      </c>
    </row>
    <row r="423" spans="1:5" x14ac:dyDescent="0.25">
      <c r="A423" t="s">
        <v>1270</v>
      </c>
      <c r="B423" s="44">
        <v>16.57573728695878</v>
      </c>
    </row>
    <row r="424" spans="1:5" ht="45" customHeight="1" x14ac:dyDescent="0.25">
      <c r="A424" s="40" t="s">
        <v>213</v>
      </c>
      <c r="B424" s="41">
        <v>0</v>
      </c>
    </row>
    <row r="425" spans="1:5" ht="45" customHeight="1" x14ac:dyDescent="0.25">
      <c r="A425" s="40" t="s">
        <v>214</v>
      </c>
      <c r="B425" s="41" t="s">
        <v>122</v>
      </c>
    </row>
    <row r="426" spans="1:5" ht="30" customHeight="1" x14ac:dyDescent="0.25">
      <c r="A426" s="40" t="s">
        <v>215</v>
      </c>
      <c r="B426" s="41" t="s">
        <v>122</v>
      </c>
    </row>
    <row r="427" spans="1:5" x14ac:dyDescent="0.25">
      <c r="A427" t="s">
        <v>216</v>
      </c>
      <c r="B427" s="41" t="s">
        <v>122</v>
      </c>
    </row>
    <row r="428" spans="1:5" x14ac:dyDescent="0.25">
      <c r="A428" t="s">
        <v>217</v>
      </c>
      <c r="B428" s="41" t="s">
        <v>122</v>
      </c>
    </row>
    <row r="430" spans="1:5" ht="69.95" customHeight="1" x14ac:dyDescent="0.25">
      <c r="A430" s="74" t="s">
        <v>227</v>
      </c>
      <c r="B430" s="74" t="s">
        <v>228</v>
      </c>
      <c r="C430" s="74" t="s">
        <v>5</v>
      </c>
      <c r="D430" s="74" t="s">
        <v>6</v>
      </c>
    </row>
    <row r="431" spans="1:5" ht="69.95" customHeight="1" x14ac:dyDescent="0.25">
      <c r="A431" s="74" t="s">
        <v>1762</v>
      </c>
      <c r="B431" s="74"/>
      <c r="C431" s="74" t="s">
        <v>51</v>
      </c>
      <c r="D43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15"/>
  <sheetViews>
    <sheetView showGridLines="0" workbookViewId="0">
      <pane ySplit="4" topLeftCell="A188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1763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1764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4195250</v>
      </c>
      <c r="E8" s="17">
        <v>67784.75</v>
      </c>
      <c r="F8" s="18">
        <v>5.5899999999999998E-2</v>
      </c>
      <c r="G8" s="18"/>
    </row>
    <row r="9" spans="1:8" x14ac:dyDescent="0.25">
      <c r="A9" s="14" t="s">
        <v>1195</v>
      </c>
      <c r="B9" s="15" t="s">
        <v>1196</v>
      </c>
      <c r="C9" s="15" t="s">
        <v>1197</v>
      </c>
      <c r="D9" s="16">
        <v>4583974</v>
      </c>
      <c r="E9" s="17">
        <v>55690.7</v>
      </c>
      <c r="F9" s="18">
        <v>4.5999999999999999E-2</v>
      </c>
      <c r="G9" s="18"/>
    </row>
    <row r="10" spans="1:8" x14ac:dyDescent="0.25">
      <c r="A10" s="14" t="s">
        <v>1212</v>
      </c>
      <c r="B10" s="15" t="s">
        <v>1213</v>
      </c>
      <c r="C10" s="15" t="s">
        <v>1214</v>
      </c>
      <c r="D10" s="16">
        <v>1182120</v>
      </c>
      <c r="E10" s="17">
        <v>35591.86</v>
      </c>
      <c r="F10" s="18">
        <v>2.9399999999999999E-2</v>
      </c>
      <c r="G10" s="18"/>
    </row>
    <row r="11" spans="1:8" x14ac:dyDescent="0.25">
      <c r="A11" s="14" t="s">
        <v>1503</v>
      </c>
      <c r="B11" s="15" t="s">
        <v>1504</v>
      </c>
      <c r="C11" s="15" t="s">
        <v>1340</v>
      </c>
      <c r="D11" s="16">
        <v>1862710</v>
      </c>
      <c r="E11" s="17">
        <v>34800.080000000002</v>
      </c>
      <c r="F11" s="18">
        <v>2.87E-2</v>
      </c>
      <c r="G11" s="18"/>
    </row>
    <row r="12" spans="1:8" x14ac:dyDescent="0.25">
      <c r="A12" s="14" t="s">
        <v>1192</v>
      </c>
      <c r="B12" s="15" t="s">
        <v>1193</v>
      </c>
      <c r="C12" s="15" t="s">
        <v>1194</v>
      </c>
      <c r="D12" s="16">
        <v>1999794</v>
      </c>
      <c r="E12" s="17">
        <v>29827.93</v>
      </c>
      <c r="F12" s="18">
        <v>2.46E-2</v>
      </c>
      <c r="G12" s="18"/>
    </row>
    <row r="13" spans="1:8" x14ac:dyDescent="0.25">
      <c r="A13" s="14" t="s">
        <v>1258</v>
      </c>
      <c r="B13" s="15" t="s">
        <v>1259</v>
      </c>
      <c r="C13" s="15" t="s">
        <v>1197</v>
      </c>
      <c r="D13" s="16">
        <v>2490457</v>
      </c>
      <c r="E13" s="17">
        <v>29041.22</v>
      </c>
      <c r="F13" s="18">
        <v>2.4E-2</v>
      </c>
      <c r="G13" s="18"/>
    </row>
    <row r="14" spans="1:8" x14ac:dyDescent="0.25">
      <c r="A14" s="14" t="s">
        <v>1215</v>
      </c>
      <c r="B14" s="15" t="s">
        <v>1216</v>
      </c>
      <c r="C14" s="15" t="s">
        <v>1208</v>
      </c>
      <c r="D14" s="16">
        <v>202914</v>
      </c>
      <c r="E14" s="17">
        <v>26613.79</v>
      </c>
      <c r="F14" s="18">
        <v>2.1999999999999999E-2</v>
      </c>
      <c r="G14" s="18"/>
    </row>
    <row r="15" spans="1:8" x14ac:dyDescent="0.25">
      <c r="A15" s="14" t="s">
        <v>1227</v>
      </c>
      <c r="B15" s="15" t="s">
        <v>1228</v>
      </c>
      <c r="C15" s="15" t="s">
        <v>1229</v>
      </c>
      <c r="D15" s="16">
        <v>591140</v>
      </c>
      <c r="E15" s="17">
        <v>22551.99</v>
      </c>
      <c r="F15" s="18">
        <v>1.8599999999999998E-2</v>
      </c>
      <c r="G15" s="18"/>
    </row>
    <row r="16" spans="1:8" x14ac:dyDescent="0.25">
      <c r="A16" s="14" t="s">
        <v>1217</v>
      </c>
      <c r="B16" s="15" t="s">
        <v>1218</v>
      </c>
      <c r="C16" s="15" t="s">
        <v>1219</v>
      </c>
      <c r="D16" s="16">
        <v>5245465</v>
      </c>
      <c r="E16" s="17">
        <v>21821.13</v>
      </c>
      <c r="F16" s="18">
        <v>1.7999999999999999E-2</v>
      </c>
      <c r="G16" s="18"/>
    </row>
    <row r="17" spans="1:7" x14ac:dyDescent="0.25">
      <c r="A17" s="14" t="s">
        <v>1225</v>
      </c>
      <c r="B17" s="15" t="s">
        <v>1765</v>
      </c>
      <c r="C17" s="15" t="s">
        <v>1208</v>
      </c>
      <c r="D17" s="16">
        <v>2612103</v>
      </c>
      <c r="E17" s="17">
        <v>20713.98</v>
      </c>
      <c r="F17" s="18">
        <v>1.7100000000000001E-2</v>
      </c>
      <c r="G17" s="18"/>
    </row>
    <row r="18" spans="1:7" x14ac:dyDescent="0.25">
      <c r="A18" s="14" t="s">
        <v>1245</v>
      </c>
      <c r="B18" s="15" t="s">
        <v>1246</v>
      </c>
      <c r="C18" s="15" t="s">
        <v>1197</v>
      </c>
      <c r="D18" s="16">
        <v>2273717</v>
      </c>
      <c r="E18" s="17">
        <v>19835.91</v>
      </c>
      <c r="F18" s="18">
        <v>1.6400000000000001E-2</v>
      </c>
      <c r="G18" s="18"/>
    </row>
    <row r="19" spans="1:7" x14ac:dyDescent="0.25">
      <c r="A19" s="14" t="s">
        <v>1198</v>
      </c>
      <c r="B19" s="15" t="s">
        <v>1199</v>
      </c>
      <c r="C19" s="15" t="s">
        <v>1200</v>
      </c>
      <c r="D19" s="16">
        <v>3951719</v>
      </c>
      <c r="E19" s="17">
        <v>19574.84</v>
      </c>
      <c r="F19" s="18">
        <v>1.6199999999999999E-2</v>
      </c>
      <c r="G19" s="18"/>
    </row>
    <row r="20" spans="1:7" x14ac:dyDescent="0.25">
      <c r="A20" s="14" t="s">
        <v>1349</v>
      </c>
      <c r="B20" s="15" t="s">
        <v>1350</v>
      </c>
      <c r="C20" s="15" t="s">
        <v>1340</v>
      </c>
      <c r="D20" s="16">
        <v>439924</v>
      </c>
      <c r="E20" s="17">
        <v>19292.21</v>
      </c>
      <c r="F20" s="18">
        <v>1.5900000000000001E-2</v>
      </c>
      <c r="G20" s="18"/>
    </row>
    <row r="21" spans="1:7" x14ac:dyDescent="0.25">
      <c r="A21" s="14" t="s">
        <v>1234</v>
      </c>
      <c r="B21" s="15" t="s">
        <v>1235</v>
      </c>
      <c r="C21" s="15" t="s">
        <v>1208</v>
      </c>
      <c r="D21" s="16">
        <v>747135</v>
      </c>
      <c r="E21" s="17">
        <v>18909.990000000002</v>
      </c>
      <c r="F21" s="18">
        <v>1.5599999999999999E-2</v>
      </c>
      <c r="G21" s="18"/>
    </row>
    <row r="22" spans="1:7" x14ac:dyDescent="0.25">
      <c r="A22" s="14" t="s">
        <v>1305</v>
      </c>
      <c r="B22" s="15" t="s">
        <v>1306</v>
      </c>
      <c r="C22" s="15" t="s">
        <v>1289</v>
      </c>
      <c r="D22" s="16">
        <v>239199</v>
      </c>
      <c r="E22" s="17">
        <v>16282.16</v>
      </c>
      <c r="F22" s="18">
        <v>1.34E-2</v>
      </c>
      <c r="G22" s="18"/>
    </row>
    <row r="23" spans="1:7" x14ac:dyDescent="0.25">
      <c r="A23" s="14" t="s">
        <v>1301</v>
      </c>
      <c r="B23" s="15" t="s">
        <v>1302</v>
      </c>
      <c r="C23" s="15" t="s">
        <v>1194</v>
      </c>
      <c r="D23" s="16">
        <v>3367740</v>
      </c>
      <c r="E23" s="17">
        <v>14587.37</v>
      </c>
      <c r="F23" s="18">
        <v>1.2E-2</v>
      </c>
      <c r="G23" s="18"/>
    </row>
    <row r="24" spans="1:7" x14ac:dyDescent="0.25">
      <c r="A24" s="14" t="s">
        <v>1332</v>
      </c>
      <c r="B24" s="15" t="s">
        <v>1333</v>
      </c>
      <c r="C24" s="15" t="s">
        <v>1197</v>
      </c>
      <c r="D24" s="16">
        <v>1011814</v>
      </c>
      <c r="E24" s="17">
        <v>14446.68</v>
      </c>
      <c r="F24" s="18">
        <v>1.1900000000000001E-2</v>
      </c>
      <c r="G24" s="18"/>
    </row>
    <row r="25" spans="1:7" x14ac:dyDescent="0.25">
      <c r="A25" s="14" t="s">
        <v>1366</v>
      </c>
      <c r="B25" s="15" t="s">
        <v>1367</v>
      </c>
      <c r="C25" s="15" t="s">
        <v>1191</v>
      </c>
      <c r="D25" s="16">
        <v>921727</v>
      </c>
      <c r="E25" s="17">
        <v>14234.23</v>
      </c>
      <c r="F25" s="18">
        <v>1.17E-2</v>
      </c>
      <c r="G25" s="18"/>
    </row>
    <row r="26" spans="1:7" x14ac:dyDescent="0.25">
      <c r="A26" s="14" t="s">
        <v>1201</v>
      </c>
      <c r="B26" s="15" t="s">
        <v>1202</v>
      </c>
      <c r="C26" s="15" t="s">
        <v>1191</v>
      </c>
      <c r="D26" s="16">
        <v>648416</v>
      </c>
      <c r="E26" s="17">
        <v>12396.74</v>
      </c>
      <c r="F26" s="18">
        <v>1.0200000000000001E-2</v>
      </c>
      <c r="G26" s="18"/>
    </row>
    <row r="27" spans="1:7" x14ac:dyDescent="0.25">
      <c r="A27" s="14" t="s">
        <v>1441</v>
      </c>
      <c r="B27" s="15" t="s">
        <v>1442</v>
      </c>
      <c r="C27" s="15" t="s">
        <v>1443</v>
      </c>
      <c r="D27" s="16">
        <v>5129522</v>
      </c>
      <c r="E27" s="17">
        <v>12360.61</v>
      </c>
      <c r="F27" s="18">
        <v>1.0200000000000001E-2</v>
      </c>
      <c r="G27" s="18"/>
    </row>
    <row r="28" spans="1:7" x14ac:dyDescent="0.25">
      <c r="A28" s="14" t="s">
        <v>1766</v>
      </c>
      <c r="B28" s="15" t="s">
        <v>1767</v>
      </c>
      <c r="C28" s="15" t="s">
        <v>1317</v>
      </c>
      <c r="D28" s="16">
        <v>892843</v>
      </c>
      <c r="E28" s="17">
        <v>11229.29</v>
      </c>
      <c r="F28" s="18">
        <v>9.2999999999999992E-3</v>
      </c>
      <c r="G28" s="18"/>
    </row>
    <row r="29" spans="1:7" x14ac:dyDescent="0.25">
      <c r="A29" s="14" t="s">
        <v>1538</v>
      </c>
      <c r="B29" s="15" t="s">
        <v>1539</v>
      </c>
      <c r="C29" s="15" t="s">
        <v>1329</v>
      </c>
      <c r="D29" s="16">
        <v>1737782</v>
      </c>
      <c r="E29" s="17">
        <v>11157.43</v>
      </c>
      <c r="F29" s="18">
        <v>9.1999999999999998E-3</v>
      </c>
      <c r="G29" s="18"/>
    </row>
    <row r="30" spans="1:7" x14ac:dyDescent="0.25">
      <c r="A30" s="14" t="s">
        <v>1307</v>
      </c>
      <c r="B30" s="15" t="s">
        <v>1308</v>
      </c>
      <c r="C30" s="15" t="s">
        <v>1309</v>
      </c>
      <c r="D30" s="16">
        <v>249165</v>
      </c>
      <c r="E30" s="17">
        <v>11143.16</v>
      </c>
      <c r="F30" s="18">
        <v>9.1999999999999998E-3</v>
      </c>
      <c r="G30" s="18"/>
    </row>
    <row r="31" spans="1:7" x14ac:dyDescent="0.25">
      <c r="A31" s="14" t="s">
        <v>1310</v>
      </c>
      <c r="B31" s="15" t="s">
        <v>1311</v>
      </c>
      <c r="C31" s="15" t="s">
        <v>1312</v>
      </c>
      <c r="D31" s="16">
        <v>2114449</v>
      </c>
      <c r="E31" s="17">
        <v>11041.65</v>
      </c>
      <c r="F31" s="18">
        <v>9.1000000000000004E-3</v>
      </c>
      <c r="G31" s="18"/>
    </row>
    <row r="32" spans="1:7" x14ac:dyDescent="0.25">
      <c r="A32" s="14" t="s">
        <v>1330</v>
      </c>
      <c r="B32" s="15" t="s">
        <v>1331</v>
      </c>
      <c r="C32" s="15" t="s">
        <v>1249</v>
      </c>
      <c r="D32" s="16">
        <v>3498750</v>
      </c>
      <c r="E32" s="17">
        <v>11029.81</v>
      </c>
      <c r="F32" s="18">
        <v>9.1000000000000004E-3</v>
      </c>
      <c r="G32" s="18"/>
    </row>
    <row r="33" spans="1:7" x14ac:dyDescent="0.25">
      <c r="A33" s="14" t="s">
        <v>1768</v>
      </c>
      <c r="B33" s="15" t="s">
        <v>1769</v>
      </c>
      <c r="C33" s="15" t="s">
        <v>1365</v>
      </c>
      <c r="D33" s="16">
        <v>4747146</v>
      </c>
      <c r="E33" s="17">
        <v>10892.33</v>
      </c>
      <c r="F33" s="18">
        <v>8.9999999999999993E-3</v>
      </c>
      <c r="G33" s="18"/>
    </row>
    <row r="34" spans="1:7" x14ac:dyDescent="0.25">
      <c r="A34" s="14" t="s">
        <v>1336</v>
      </c>
      <c r="B34" s="15" t="s">
        <v>1337</v>
      </c>
      <c r="C34" s="15" t="s">
        <v>1238</v>
      </c>
      <c r="D34" s="16">
        <v>87210</v>
      </c>
      <c r="E34" s="17">
        <v>10558.04</v>
      </c>
      <c r="F34" s="18">
        <v>8.6999999999999994E-3</v>
      </c>
      <c r="G34" s="18"/>
    </row>
    <row r="35" spans="1:7" x14ac:dyDescent="0.25">
      <c r="A35" s="14" t="s">
        <v>1510</v>
      </c>
      <c r="B35" s="15" t="s">
        <v>1511</v>
      </c>
      <c r="C35" s="15" t="s">
        <v>1219</v>
      </c>
      <c r="D35" s="16">
        <v>3018989</v>
      </c>
      <c r="E35" s="17">
        <v>10512.12</v>
      </c>
      <c r="F35" s="18">
        <v>8.6999999999999994E-3</v>
      </c>
      <c r="G35" s="18"/>
    </row>
    <row r="36" spans="1:7" x14ac:dyDescent="0.25">
      <c r="A36" s="14" t="s">
        <v>1472</v>
      </c>
      <c r="B36" s="15" t="s">
        <v>1473</v>
      </c>
      <c r="C36" s="15" t="s">
        <v>1340</v>
      </c>
      <c r="D36" s="16">
        <v>358468</v>
      </c>
      <c r="E36" s="17">
        <v>10368.69</v>
      </c>
      <c r="F36" s="18">
        <v>8.6E-3</v>
      </c>
      <c r="G36" s="18"/>
    </row>
    <row r="37" spans="1:7" x14ac:dyDescent="0.25">
      <c r="A37" s="14" t="s">
        <v>1419</v>
      </c>
      <c r="B37" s="15" t="s">
        <v>1420</v>
      </c>
      <c r="C37" s="15" t="s">
        <v>1200</v>
      </c>
      <c r="D37" s="16">
        <v>370680</v>
      </c>
      <c r="E37" s="17">
        <v>10029.299999999999</v>
      </c>
      <c r="F37" s="18">
        <v>8.3000000000000001E-3</v>
      </c>
      <c r="G37" s="18"/>
    </row>
    <row r="38" spans="1:7" x14ac:dyDescent="0.25">
      <c r="A38" s="14" t="s">
        <v>1770</v>
      </c>
      <c r="B38" s="15" t="s">
        <v>1771</v>
      </c>
      <c r="C38" s="15" t="s">
        <v>1208</v>
      </c>
      <c r="D38" s="16">
        <v>200373</v>
      </c>
      <c r="E38" s="17">
        <v>9943.91</v>
      </c>
      <c r="F38" s="18">
        <v>8.2000000000000007E-3</v>
      </c>
      <c r="G38" s="18"/>
    </row>
    <row r="39" spans="1:7" x14ac:dyDescent="0.25">
      <c r="A39" s="14" t="s">
        <v>1353</v>
      </c>
      <c r="B39" s="15" t="s">
        <v>1354</v>
      </c>
      <c r="C39" s="15" t="s">
        <v>1214</v>
      </c>
      <c r="D39" s="16">
        <v>2754134</v>
      </c>
      <c r="E39" s="17">
        <v>9640.85</v>
      </c>
      <c r="F39" s="18">
        <v>8.0000000000000002E-3</v>
      </c>
      <c r="G39" s="18"/>
    </row>
    <row r="40" spans="1:7" x14ac:dyDescent="0.25">
      <c r="A40" s="14" t="s">
        <v>1772</v>
      </c>
      <c r="B40" s="15" t="s">
        <v>1773</v>
      </c>
      <c r="C40" s="15" t="s">
        <v>1289</v>
      </c>
      <c r="D40" s="16">
        <v>622599</v>
      </c>
      <c r="E40" s="17">
        <v>9448.8700000000008</v>
      </c>
      <c r="F40" s="18">
        <v>7.7999999999999996E-3</v>
      </c>
      <c r="G40" s="18"/>
    </row>
    <row r="41" spans="1:7" x14ac:dyDescent="0.25">
      <c r="A41" s="14" t="s">
        <v>1287</v>
      </c>
      <c r="B41" s="15" t="s">
        <v>1288</v>
      </c>
      <c r="C41" s="15" t="s">
        <v>1289</v>
      </c>
      <c r="D41" s="16">
        <v>1464913</v>
      </c>
      <c r="E41" s="17">
        <v>9437.7000000000007</v>
      </c>
      <c r="F41" s="18">
        <v>7.7999999999999996E-3</v>
      </c>
      <c r="G41" s="18"/>
    </row>
    <row r="42" spans="1:7" x14ac:dyDescent="0.25">
      <c r="A42" s="14" t="s">
        <v>1402</v>
      </c>
      <c r="B42" s="15" t="s">
        <v>1403</v>
      </c>
      <c r="C42" s="15" t="s">
        <v>1365</v>
      </c>
      <c r="D42" s="16">
        <v>157273</v>
      </c>
      <c r="E42" s="17">
        <v>9183.17</v>
      </c>
      <c r="F42" s="18">
        <v>7.6E-3</v>
      </c>
      <c r="G42" s="18"/>
    </row>
    <row r="43" spans="1:7" x14ac:dyDescent="0.25">
      <c r="A43" s="14" t="s">
        <v>1404</v>
      </c>
      <c r="B43" s="15" t="s">
        <v>1405</v>
      </c>
      <c r="C43" s="15" t="s">
        <v>1382</v>
      </c>
      <c r="D43" s="16">
        <v>209485</v>
      </c>
      <c r="E43" s="17">
        <v>8986.2800000000007</v>
      </c>
      <c r="F43" s="18">
        <v>7.4000000000000003E-3</v>
      </c>
      <c r="G43" s="18"/>
    </row>
    <row r="44" spans="1:7" x14ac:dyDescent="0.25">
      <c r="A44" s="14" t="s">
        <v>1774</v>
      </c>
      <c r="B44" s="15" t="s">
        <v>1775</v>
      </c>
      <c r="C44" s="15" t="s">
        <v>1241</v>
      </c>
      <c r="D44" s="16">
        <v>493260</v>
      </c>
      <c r="E44" s="17">
        <v>8854.26</v>
      </c>
      <c r="F44" s="18">
        <v>7.3000000000000001E-3</v>
      </c>
      <c r="G44" s="18"/>
    </row>
    <row r="45" spans="1:7" x14ac:dyDescent="0.25">
      <c r="A45" s="14" t="s">
        <v>1518</v>
      </c>
      <c r="B45" s="15" t="s">
        <v>1519</v>
      </c>
      <c r="C45" s="15" t="s">
        <v>1375</v>
      </c>
      <c r="D45" s="16">
        <v>275812</v>
      </c>
      <c r="E45" s="17">
        <v>8788.4699999999993</v>
      </c>
      <c r="F45" s="18">
        <v>7.3000000000000001E-3</v>
      </c>
      <c r="G45" s="18"/>
    </row>
    <row r="46" spans="1:7" x14ac:dyDescent="0.25">
      <c r="A46" s="14" t="s">
        <v>1398</v>
      </c>
      <c r="B46" s="15" t="s">
        <v>1399</v>
      </c>
      <c r="C46" s="15" t="s">
        <v>1340</v>
      </c>
      <c r="D46" s="16">
        <v>179723</v>
      </c>
      <c r="E46" s="17">
        <v>8684.75</v>
      </c>
      <c r="F46" s="18">
        <v>7.1999999999999998E-3</v>
      </c>
      <c r="G46" s="18"/>
    </row>
    <row r="47" spans="1:7" x14ac:dyDescent="0.25">
      <c r="A47" s="14" t="s">
        <v>1522</v>
      </c>
      <c r="B47" s="15" t="s">
        <v>1523</v>
      </c>
      <c r="C47" s="15" t="s">
        <v>1340</v>
      </c>
      <c r="D47" s="16">
        <v>528007</v>
      </c>
      <c r="E47" s="17">
        <v>8673.0400000000009</v>
      </c>
      <c r="F47" s="18">
        <v>7.1999999999999998E-3</v>
      </c>
      <c r="G47" s="18"/>
    </row>
    <row r="48" spans="1:7" x14ac:dyDescent="0.25">
      <c r="A48" s="14" t="s">
        <v>1456</v>
      </c>
      <c r="B48" s="15" t="s">
        <v>1457</v>
      </c>
      <c r="C48" s="15" t="s">
        <v>1309</v>
      </c>
      <c r="D48" s="16">
        <v>819076</v>
      </c>
      <c r="E48" s="17">
        <v>8522.08</v>
      </c>
      <c r="F48" s="18">
        <v>7.0000000000000001E-3</v>
      </c>
      <c r="G48" s="18"/>
    </row>
    <row r="49" spans="1:7" x14ac:dyDescent="0.25">
      <c r="A49" s="14" t="s">
        <v>1232</v>
      </c>
      <c r="B49" s="15" t="s">
        <v>1233</v>
      </c>
      <c r="C49" s="15" t="s">
        <v>1211</v>
      </c>
      <c r="D49" s="16">
        <v>343442</v>
      </c>
      <c r="E49" s="17">
        <v>8436.14</v>
      </c>
      <c r="F49" s="18">
        <v>7.0000000000000001E-3</v>
      </c>
      <c r="G49" s="18"/>
    </row>
    <row r="50" spans="1:7" x14ac:dyDescent="0.25">
      <c r="A50" s="14" t="s">
        <v>1776</v>
      </c>
      <c r="B50" s="15" t="s">
        <v>1777</v>
      </c>
      <c r="C50" s="15" t="s">
        <v>1197</v>
      </c>
      <c r="D50" s="16">
        <v>1281901</v>
      </c>
      <c r="E50" s="17">
        <v>7804.21</v>
      </c>
      <c r="F50" s="18">
        <v>6.4000000000000003E-3</v>
      </c>
      <c r="G50" s="18"/>
    </row>
    <row r="51" spans="1:7" x14ac:dyDescent="0.25">
      <c r="A51" s="14" t="s">
        <v>1425</v>
      </c>
      <c r="B51" s="15" t="s">
        <v>1426</v>
      </c>
      <c r="C51" s="15" t="s">
        <v>1427</v>
      </c>
      <c r="D51" s="16">
        <v>520017</v>
      </c>
      <c r="E51" s="17">
        <v>7349.4</v>
      </c>
      <c r="F51" s="18">
        <v>6.1000000000000004E-3</v>
      </c>
      <c r="G51" s="18"/>
    </row>
    <row r="52" spans="1:7" x14ac:dyDescent="0.25">
      <c r="A52" s="14" t="s">
        <v>1452</v>
      </c>
      <c r="B52" s="15" t="s">
        <v>1453</v>
      </c>
      <c r="C52" s="15" t="s">
        <v>1289</v>
      </c>
      <c r="D52" s="16">
        <v>439941</v>
      </c>
      <c r="E52" s="17">
        <v>7266.29</v>
      </c>
      <c r="F52" s="18">
        <v>6.0000000000000001E-3</v>
      </c>
      <c r="G52" s="18"/>
    </row>
    <row r="53" spans="1:7" x14ac:dyDescent="0.25">
      <c r="A53" s="14" t="s">
        <v>1189</v>
      </c>
      <c r="B53" s="15" t="s">
        <v>1190</v>
      </c>
      <c r="C53" s="15" t="s">
        <v>1191</v>
      </c>
      <c r="D53" s="16">
        <v>417725</v>
      </c>
      <c r="E53" s="17">
        <v>7182.15</v>
      </c>
      <c r="F53" s="18">
        <v>5.8999999999999999E-3</v>
      </c>
      <c r="G53" s="18"/>
    </row>
    <row r="54" spans="1:7" x14ac:dyDescent="0.25">
      <c r="A54" s="14" t="s">
        <v>1220</v>
      </c>
      <c r="B54" s="15" t="s">
        <v>1221</v>
      </c>
      <c r="C54" s="15" t="s">
        <v>1222</v>
      </c>
      <c r="D54" s="16">
        <v>60222</v>
      </c>
      <c r="E54" s="17">
        <v>7158.71</v>
      </c>
      <c r="F54" s="18">
        <v>5.8999999999999999E-3</v>
      </c>
      <c r="G54" s="18"/>
    </row>
    <row r="55" spans="1:7" x14ac:dyDescent="0.25">
      <c r="A55" s="14" t="s">
        <v>1297</v>
      </c>
      <c r="B55" s="15" t="s">
        <v>1298</v>
      </c>
      <c r="C55" s="15" t="s">
        <v>1241</v>
      </c>
      <c r="D55" s="16">
        <v>100000</v>
      </c>
      <c r="E55" s="17">
        <v>6858.2</v>
      </c>
      <c r="F55" s="18">
        <v>5.7000000000000002E-3</v>
      </c>
      <c r="G55" s="18"/>
    </row>
    <row r="56" spans="1:7" x14ac:dyDescent="0.25">
      <c r="A56" s="14" t="s">
        <v>1406</v>
      </c>
      <c r="B56" s="15" t="s">
        <v>1407</v>
      </c>
      <c r="C56" s="15" t="s">
        <v>1208</v>
      </c>
      <c r="D56" s="16">
        <v>219295</v>
      </c>
      <c r="E56" s="17">
        <v>6376.66</v>
      </c>
      <c r="F56" s="18">
        <v>5.3E-3</v>
      </c>
      <c r="G56" s="18"/>
    </row>
    <row r="57" spans="1:7" x14ac:dyDescent="0.25">
      <c r="A57" s="14" t="s">
        <v>1345</v>
      </c>
      <c r="B57" s="15" t="s">
        <v>1346</v>
      </c>
      <c r="C57" s="15" t="s">
        <v>1286</v>
      </c>
      <c r="D57" s="16">
        <v>2012391</v>
      </c>
      <c r="E57" s="17">
        <v>6360.16</v>
      </c>
      <c r="F57" s="18">
        <v>5.1999999999999998E-3</v>
      </c>
      <c r="G57" s="18"/>
    </row>
    <row r="58" spans="1:7" x14ac:dyDescent="0.25">
      <c r="A58" s="14" t="s">
        <v>1325</v>
      </c>
      <c r="B58" s="15" t="s">
        <v>1326</v>
      </c>
      <c r="C58" s="15" t="s">
        <v>1219</v>
      </c>
      <c r="D58" s="16">
        <v>1400000</v>
      </c>
      <c r="E58" s="17">
        <v>6350.4</v>
      </c>
      <c r="F58" s="18">
        <v>5.1999999999999998E-3</v>
      </c>
      <c r="G58" s="18"/>
    </row>
    <row r="59" spans="1:7" x14ac:dyDescent="0.25">
      <c r="A59" s="14" t="s">
        <v>1368</v>
      </c>
      <c r="B59" s="15" t="s">
        <v>1369</v>
      </c>
      <c r="C59" s="15" t="s">
        <v>1370</v>
      </c>
      <c r="D59" s="16">
        <v>2610838</v>
      </c>
      <c r="E59" s="17">
        <v>6308.05</v>
      </c>
      <c r="F59" s="18">
        <v>5.1999999999999998E-3</v>
      </c>
      <c r="G59" s="18"/>
    </row>
    <row r="60" spans="1:7" x14ac:dyDescent="0.25">
      <c r="A60" s="14" t="s">
        <v>1393</v>
      </c>
      <c r="B60" s="15" t="s">
        <v>1394</v>
      </c>
      <c r="C60" s="15" t="s">
        <v>1395</v>
      </c>
      <c r="D60" s="16">
        <v>936003</v>
      </c>
      <c r="E60" s="17">
        <v>6267.48</v>
      </c>
      <c r="F60" s="18">
        <v>5.1999999999999998E-3</v>
      </c>
      <c r="G60" s="18"/>
    </row>
    <row r="61" spans="1:7" x14ac:dyDescent="0.25">
      <c r="A61" s="14" t="s">
        <v>1778</v>
      </c>
      <c r="B61" s="15" t="s">
        <v>1779</v>
      </c>
      <c r="C61" s="15" t="s">
        <v>1365</v>
      </c>
      <c r="D61" s="16">
        <v>126237</v>
      </c>
      <c r="E61" s="17">
        <v>6231</v>
      </c>
      <c r="F61" s="18">
        <v>5.1000000000000004E-3</v>
      </c>
      <c r="G61" s="18"/>
    </row>
    <row r="62" spans="1:7" x14ac:dyDescent="0.25">
      <c r="A62" s="14" t="s">
        <v>1303</v>
      </c>
      <c r="B62" s="15" t="s">
        <v>1304</v>
      </c>
      <c r="C62" s="15" t="s">
        <v>1289</v>
      </c>
      <c r="D62" s="16">
        <v>1114071</v>
      </c>
      <c r="E62" s="17">
        <v>6203.15</v>
      </c>
      <c r="F62" s="18">
        <v>5.1000000000000004E-3</v>
      </c>
      <c r="G62" s="18"/>
    </row>
    <row r="63" spans="1:7" x14ac:dyDescent="0.25">
      <c r="A63" s="14" t="s">
        <v>1376</v>
      </c>
      <c r="B63" s="15" t="s">
        <v>1377</v>
      </c>
      <c r="C63" s="15" t="s">
        <v>1340</v>
      </c>
      <c r="D63" s="16">
        <v>1186739</v>
      </c>
      <c r="E63" s="17">
        <v>6194.78</v>
      </c>
      <c r="F63" s="18">
        <v>5.1000000000000004E-3</v>
      </c>
      <c r="G63" s="18"/>
    </row>
    <row r="64" spans="1:7" x14ac:dyDescent="0.25">
      <c r="A64" s="14" t="s">
        <v>1780</v>
      </c>
      <c r="B64" s="15" t="s">
        <v>1781</v>
      </c>
      <c r="C64" s="15" t="s">
        <v>1320</v>
      </c>
      <c r="D64" s="16">
        <v>1822428</v>
      </c>
      <c r="E64" s="17">
        <v>6177.12</v>
      </c>
      <c r="F64" s="18">
        <v>5.1000000000000004E-3</v>
      </c>
      <c r="G64" s="18"/>
    </row>
    <row r="65" spans="1:7" x14ac:dyDescent="0.25">
      <c r="A65" s="14" t="s">
        <v>1357</v>
      </c>
      <c r="B65" s="15" t="s">
        <v>1358</v>
      </c>
      <c r="C65" s="15" t="s">
        <v>1191</v>
      </c>
      <c r="D65" s="16">
        <v>385960</v>
      </c>
      <c r="E65" s="17">
        <v>5535.25</v>
      </c>
      <c r="F65" s="18">
        <v>4.5999999999999999E-3</v>
      </c>
      <c r="G65" s="18"/>
    </row>
    <row r="66" spans="1:7" x14ac:dyDescent="0.25">
      <c r="A66" s="14" t="s">
        <v>1498</v>
      </c>
      <c r="B66" s="15" t="s">
        <v>1499</v>
      </c>
      <c r="C66" s="15" t="s">
        <v>1500</v>
      </c>
      <c r="D66" s="16">
        <v>2144830</v>
      </c>
      <c r="E66" s="17">
        <v>5514.14</v>
      </c>
      <c r="F66" s="18">
        <v>4.5999999999999999E-3</v>
      </c>
      <c r="G66" s="18"/>
    </row>
    <row r="67" spans="1:7" x14ac:dyDescent="0.25">
      <c r="A67" s="14" t="s">
        <v>1265</v>
      </c>
      <c r="B67" s="15" t="s">
        <v>1266</v>
      </c>
      <c r="C67" s="15" t="s">
        <v>1191</v>
      </c>
      <c r="D67" s="16">
        <v>173780</v>
      </c>
      <c r="E67" s="17">
        <v>5511.87</v>
      </c>
      <c r="F67" s="18">
        <v>4.4999999999999997E-3</v>
      </c>
      <c r="G67" s="18"/>
    </row>
    <row r="68" spans="1:7" x14ac:dyDescent="0.25">
      <c r="A68" s="14" t="s">
        <v>1383</v>
      </c>
      <c r="B68" s="15" t="s">
        <v>1384</v>
      </c>
      <c r="C68" s="15" t="s">
        <v>1289</v>
      </c>
      <c r="D68" s="16">
        <v>299423</v>
      </c>
      <c r="E68" s="17">
        <v>5503.69</v>
      </c>
      <c r="F68" s="18">
        <v>4.4999999999999997E-3</v>
      </c>
      <c r="G68" s="18"/>
    </row>
    <row r="69" spans="1:7" x14ac:dyDescent="0.25">
      <c r="A69" s="14" t="s">
        <v>1782</v>
      </c>
      <c r="B69" s="15" t="s">
        <v>1783</v>
      </c>
      <c r="C69" s="15" t="s">
        <v>1340</v>
      </c>
      <c r="D69" s="16">
        <v>283596</v>
      </c>
      <c r="E69" s="17">
        <v>5225.54</v>
      </c>
      <c r="F69" s="18">
        <v>4.3E-3</v>
      </c>
      <c r="G69" s="18"/>
    </row>
    <row r="70" spans="1:7" x14ac:dyDescent="0.25">
      <c r="A70" s="14" t="s">
        <v>1359</v>
      </c>
      <c r="B70" s="15" t="s">
        <v>1360</v>
      </c>
      <c r="C70" s="15" t="s">
        <v>1340</v>
      </c>
      <c r="D70" s="16">
        <v>336009</v>
      </c>
      <c r="E70" s="17">
        <v>5222.92</v>
      </c>
      <c r="F70" s="18">
        <v>4.3E-3</v>
      </c>
      <c r="G70" s="18"/>
    </row>
    <row r="71" spans="1:7" x14ac:dyDescent="0.25">
      <c r="A71" s="14" t="s">
        <v>1536</v>
      </c>
      <c r="B71" s="15" t="s">
        <v>1537</v>
      </c>
      <c r="C71" s="15" t="s">
        <v>1440</v>
      </c>
      <c r="D71" s="16">
        <v>116343</v>
      </c>
      <c r="E71" s="17">
        <v>5154.87</v>
      </c>
      <c r="F71" s="18">
        <v>4.3E-3</v>
      </c>
      <c r="G71" s="18"/>
    </row>
    <row r="72" spans="1:7" x14ac:dyDescent="0.25">
      <c r="A72" s="14" t="s">
        <v>1784</v>
      </c>
      <c r="B72" s="15" t="s">
        <v>1785</v>
      </c>
      <c r="C72" s="15" t="s">
        <v>1786</v>
      </c>
      <c r="D72" s="16">
        <v>445235</v>
      </c>
      <c r="E72" s="17">
        <v>5078.8</v>
      </c>
      <c r="F72" s="18">
        <v>4.1999999999999997E-3</v>
      </c>
      <c r="G72" s="18"/>
    </row>
    <row r="73" spans="1:7" x14ac:dyDescent="0.25">
      <c r="A73" s="14" t="s">
        <v>1787</v>
      </c>
      <c r="B73" s="15" t="s">
        <v>1788</v>
      </c>
      <c r="C73" s="15" t="s">
        <v>1317</v>
      </c>
      <c r="D73" s="16">
        <v>139045</v>
      </c>
      <c r="E73" s="17">
        <v>5001.7299999999996</v>
      </c>
      <c r="F73" s="18">
        <v>4.1000000000000003E-3</v>
      </c>
      <c r="G73" s="18"/>
    </row>
    <row r="74" spans="1:7" x14ac:dyDescent="0.25">
      <c r="A74" s="14" t="s">
        <v>1789</v>
      </c>
      <c r="B74" s="15" t="s">
        <v>1790</v>
      </c>
      <c r="C74" s="15" t="s">
        <v>1791</v>
      </c>
      <c r="D74" s="16">
        <v>338213</v>
      </c>
      <c r="E74" s="17">
        <v>4914.2299999999996</v>
      </c>
      <c r="F74" s="18">
        <v>4.1000000000000003E-3</v>
      </c>
      <c r="G74" s="18"/>
    </row>
    <row r="75" spans="1:7" x14ac:dyDescent="0.25">
      <c r="A75" s="14" t="s">
        <v>1321</v>
      </c>
      <c r="B75" s="15" t="s">
        <v>1322</v>
      </c>
      <c r="C75" s="15" t="s">
        <v>1208</v>
      </c>
      <c r="D75" s="16">
        <v>86913</v>
      </c>
      <c r="E75" s="17">
        <v>4770.18</v>
      </c>
      <c r="F75" s="18">
        <v>3.8999999999999998E-3</v>
      </c>
      <c r="G75" s="18"/>
    </row>
    <row r="76" spans="1:7" x14ac:dyDescent="0.25">
      <c r="A76" s="14" t="s">
        <v>1792</v>
      </c>
      <c r="B76" s="15" t="s">
        <v>1793</v>
      </c>
      <c r="C76" s="15" t="s">
        <v>1191</v>
      </c>
      <c r="D76" s="16">
        <v>168738</v>
      </c>
      <c r="E76" s="17">
        <v>4607.5600000000004</v>
      </c>
      <c r="F76" s="18">
        <v>3.8E-3</v>
      </c>
      <c r="G76" s="18"/>
    </row>
    <row r="77" spans="1:7" x14ac:dyDescent="0.25">
      <c r="A77" s="14" t="s">
        <v>1295</v>
      </c>
      <c r="B77" s="15" t="s">
        <v>1296</v>
      </c>
      <c r="C77" s="15" t="s">
        <v>1238</v>
      </c>
      <c r="D77" s="16">
        <v>294983</v>
      </c>
      <c r="E77" s="17">
        <v>4535.66</v>
      </c>
      <c r="F77" s="18">
        <v>3.7000000000000002E-3</v>
      </c>
      <c r="G77" s="18"/>
    </row>
    <row r="78" spans="1:7" x14ac:dyDescent="0.25">
      <c r="A78" s="14" t="s">
        <v>1209</v>
      </c>
      <c r="B78" s="15" t="s">
        <v>1210</v>
      </c>
      <c r="C78" s="15" t="s">
        <v>1211</v>
      </c>
      <c r="D78" s="16">
        <v>78368</v>
      </c>
      <c r="E78" s="17">
        <v>4533.16</v>
      </c>
      <c r="F78" s="18">
        <v>3.7000000000000002E-3</v>
      </c>
      <c r="G78" s="18"/>
    </row>
    <row r="79" spans="1:7" x14ac:dyDescent="0.25">
      <c r="A79" s="14" t="s">
        <v>1512</v>
      </c>
      <c r="B79" s="15" t="s">
        <v>1513</v>
      </c>
      <c r="C79" s="15" t="s">
        <v>1205</v>
      </c>
      <c r="D79" s="16">
        <v>703598</v>
      </c>
      <c r="E79" s="17">
        <v>4472.7700000000004</v>
      </c>
      <c r="F79" s="18">
        <v>3.7000000000000002E-3</v>
      </c>
      <c r="G79" s="18"/>
    </row>
    <row r="80" spans="1:7" x14ac:dyDescent="0.25">
      <c r="A80" s="14" t="s">
        <v>1794</v>
      </c>
      <c r="B80" s="15" t="s">
        <v>1795</v>
      </c>
      <c r="C80" s="15" t="s">
        <v>1317</v>
      </c>
      <c r="D80" s="16">
        <v>246151</v>
      </c>
      <c r="E80" s="17">
        <v>4469.8599999999997</v>
      </c>
      <c r="F80" s="18">
        <v>3.7000000000000002E-3</v>
      </c>
      <c r="G80" s="18"/>
    </row>
    <row r="81" spans="1:7" x14ac:dyDescent="0.25">
      <c r="A81" s="14" t="s">
        <v>1454</v>
      </c>
      <c r="B81" s="15" t="s">
        <v>1455</v>
      </c>
      <c r="C81" s="15" t="s">
        <v>1294</v>
      </c>
      <c r="D81" s="16">
        <v>2698577</v>
      </c>
      <c r="E81" s="17">
        <v>4461.5600000000004</v>
      </c>
      <c r="F81" s="18">
        <v>3.7000000000000002E-3</v>
      </c>
      <c r="G81" s="18"/>
    </row>
    <row r="82" spans="1:7" x14ac:dyDescent="0.25">
      <c r="A82" s="14" t="s">
        <v>1476</v>
      </c>
      <c r="B82" s="15" t="s">
        <v>1477</v>
      </c>
      <c r="C82" s="15" t="s">
        <v>1191</v>
      </c>
      <c r="D82" s="16">
        <v>15692</v>
      </c>
      <c r="E82" s="17">
        <v>4454.1899999999996</v>
      </c>
      <c r="F82" s="18">
        <v>3.7000000000000002E-3</v>
      </c>
      <c r="G82" s="18"/>
    </row>
    <row r="83" spans="1:7" x14ac:dyDescent="0.25">
      <c r="A83" s="14" t="s">
        <v>1796</v>
      </c>
      <c r="B83" s="15" t="s">
        <v>1797</v>
      </c>
      <c r="C83" s="15" t="s">
        <v>1340</v>
      </c>
      <c r="D83" s="16">
        <v>61883</v>
      </c>
      <c r="E83" s="17">
        <v>4322.22</v>
      </c>
      <c r="F83" s="18">
        <v>3.5999999999999999E-3</v>
      </c>
      <c r="G83" s="18"/>
    </row>
    <row r="84" spans="1:7" x14ac:dyDescent="0.25">
      <c r="A84" s="14" t="s">
        <v>1798</v>
      </c>
      <c r="B84" s="15" t="s">
        <v>1799</v>
      </c>
      <c r="C84" s="15" t="s">
        <v>1289</v>
      </c>
      <c r="D84" s="16">
        <v>325283</v>
      </c>
      <c r="E84" s="17">
        <v>4318.62</v>
      </c>
      <c r="F84" s="18">
        <v>3.5999999999999999E-3</v>
      </c>
      <c r="G84" s="18"/>
    </row>
    <row r="85" spans="1:7" x14ac:dyDescent="0.25">
      <c r="A85" s="14" t="s">
        <v>1800</v>
      </c>
      <c r="B85" s="15" t="s">
        <v>1801</v>
      </c>
      <c r="C85" s="15" t="s">
        <v>1786</v>
      </c>
      <c r="D85" s="16">
        <v>701755</v>
      </c>
      <c r="E85" s="17">
        <v>4275.79</v>
      </c>
      <c r="F85" s="18">
        <v>3.5000000000000001E-3</v>
      </c>
      <c r="G85" s="18"/>
    </row>
    <row r="86" spans="1:7" x14ac:dyDescent="0.25">
      <c r="A86" s="14" t="s">
        <v>1482</v>
      </c>
      <c r="B86" s="15" t="s">
        <v>1483</v>
      </c>
      <c r="C86" s="15" t="s">
        <v>1249</v>
      </c>
      <c r="D86" s="16">
        <v>53626</v>
      </c>
      <c r="E86" s="17">
        <v>4234.76</v>
      </c>
      <c r="F86" s="18">
        <v>3.5000000000000001E-3</v>
      </c>
      <c r="G86" s="18"/>
    </row>
    <row r="87" spans="1:7" x14ac:dyDescent="0.25">
      <c r="A87" s="14" t="s">
        <v>1802</v>
      </c>
      <c r="B87" s="15" t="s">
        <v>1803</v>
      </c>
      <c r="C87" s="15" t="s">
        <v>1804</v>
      </c>
      <c r="D87" s="16">
        <v>9914</v>
      </c>
      <c r="E87" s="17">
        <v>4203.21</v>
      </c>
      <c r="F87" s="18">
        <v>3.5000000000000001E-3</v>
      </c>
      <c r="G87" s="18"/>
    </row>
    <row r="88" spans="1:7" x14ac:dyDescent="0.25">
      <c r="A88" s="14" t="s">
        <v>1805</v>
      </c>
      <c r="B88" s="15" t="s">
        <v>1806</v>
      </c>
      <c r="C88" s="15" t="s">
        <v>1262</v>
      </c>
      <c r="D88" s="16">
        <v>74898</v>
      </c>
      <c r="E88" s="17">
        <v>4186.42</v>
      </c>
      <c r="F88" s="18">
        <v>3.5000000000000001E-3</v>
      </c>
      <c r="G88" s="18"/>
    </row>
    <row r="89" spans="1:7" x14ac:dyDescent="0.25">
      <c r="A89" s="14" t="s">
        <v>1351</v>
      </c>
      <c r="B89" s="15" t="s">
        <v>1352</v>
      </c>
      <c r="C89" s="15" t="s">
        <v>1214</v>
      </c>
      <c r="D89" s="16">
        <v>1061166</v>
      </c>
      <c r="E89" s="17">
        <v>4162.42</v>
      </c>
      <c r="F89" s="18">
        <v>3.3999999999999998E-3</v>
      </c>
      <c r="G89" s="18"/>
    </row>
    <row r="90" spans="1:7" x14ac:dyDescent="0.25">
      <c r="A90" s="14" t="s">
        <v>1807</v>
      </c>
      <c r="B90" s="15" t="s">
        <v>1808</v>
      </c>
      <c r="C90" s="15" t="s">
        <v>1241</v>
      </c>
      <c r="D90" s="16">
        <v>76213</v>
      </c>
      <c r="E90" s="17">
        <v>4080.79</v>
      </c>
      <c r="F90" s="18">
        <v>3.3999999999999998E-3</v>
      </c>
      <c r="G90" s="18"/>
    </row>
    <row r="91" spans="1:7" x14ac:dyDescent="0.25">
      <c r="A91" s="14" t="s">
        <v>1809</v>
      </c>
      <c r="B91" s="15" t="s">
        <v>1810</v>
      </c>
      <c r="C91" s="15" t="s">
        <v>1289</v>
      </c>
      <c r="D91" s="16">
        <v>93823</v>
      </c>
      <c r="E91" s="17">
        <v>4057.99</v>
      </c>
      <c r="F91" s="18">
        <v>3.3E-3</v>
      </c>
      <c r="G91" s="18"/>
    </row>
    <row r="92" spans="1:7" x14ac:dyDescent="0.25">
      <c r="A92" s="14" t="s">
        <v>1811</v>
      </c>
      <c r="B92" s="15" t="s">
        <v>1812</v>
      </c>
      <c r="C92" s="15" t="s">
        <v>1219</v>
      </c>
      <c r="D92" s="16">
        <v>164250</v>
      </c>
      <c r="E92" s="17">
        <v>3065.64</v>
      </c>
      <c r="F92" s="18">
        <v>2.5000000000000001E-3</v>
      </c>
      <c r="G92" s="18"/>
    </row>
    <row r="93" spans="1:7" x14ac:dyDescent="0.25">
      <c r="A93" s="14" t="s">
        <v>1278</v>
      </c>
      <c r="B93" s="15" t="s">
        <v>1279</v>
      </c>
      <c r="C93" s="15" t="s">
        <v>1280</v>
      </c>
      <c r="D93" s="16">
        <v>88800</v>
      </c>
      <c r="E93" s="17">
        <v>2814.43</v>
      </c>
      <c r="F93" s="18">
        <v>2.3E-3</v>
      </c>
      <c r="G93" s="18"/>
    </row>
    <row r="94" spans="1:7" x14ac:dyDescent="0.25">
      <c r="A94" s="14" t="s">
        <v>1355</v>
      </c>
      <c r="B94" s="15" t="s">
        <v>1356</v>
      </c>
      <c r="C94" s="15" t="s">
        <v>1289</v>
      </c>
      <c r="D94" s="16">
        <v>1305000</v>
      </c>
      <c r="E94" s="17">
        <v>2792.7</v>
      </c>
      <c r="F94" s="18">
        <v>2.3E-3</v>
      </c>
      <c r="G94" s="18"/>
    </row>
    <row r="95" spans="1:7" x14ac:dyDescent="0.25">
      <c r="A95" s="14" t="s">
        <v>1813</v>
      </c>
      <c r="B95" s="15" t="s">
        <v>1814</v>
      </c>
      <c r="C95" s="15" t="s">
        <v>1262</v>
      </c>
      <c r="D95" s="16">
        <v>108716</v>
      </c>
      <c r="E95" s="17">
        <v>2653.05</v>
      </c>
      <c r="F95" s="18">
        <v>2.2000000000000001E-3</v>
      </c>
      <c r="G95" s="18"/>
    </row>
    <row r="96" spans="1:7" x14ac:dyDescent="0.25">
      <c r="A96" s="14" t="s">
        <v>1815</v>
      </c>
      <c r="B96" s="15" t="s">
        <v>1816</v>
      </c>
      <c r="C96" s="15" t="s">
        <v>1317</v>
      </c>
      <c r="D96" s="16">
        <v>987600</v>
      </c>
      <c r="E96" s="17">
        <v>2651.11</v>
      </c>
      <c r="F96" s="18">
        <v>2.2000000000000001E-3</v>
      </c>
      <c r="G96" s="18"/>
    </row>
    <row r="97" spans="1:7" x14ac:dyDescent="0.25">
      <c r="A97" s="14" t="s">
        <v>1514</v>
      </c>
      <c r="B97" s="15" t="s">
        <v>1515</v>
      </c>
      <c r="C97" s="15" t="s">
        <v>1222</v>
      </c>
      <c r="D97" s="16">
        <v>291898</v>
      </c>
      <c r="E97" s="17">
        <v>2411.2199999999998</v>
      </c>
      <c r="F97" s="18">
        <v>2E-3</v>
      </c>
      <c r="G97" s="18"/>
    </row>
    <row r="98" spans="1:7" x14ac:dyDescent="0.25">
      <c r="A98" s="14" t="s">
        <v>1496</v>
      </c>
      <c r="B98" s="15" t="s">
        <v>1497</v>
      </c>
      <c r="C98" s="15" t="s">
        <v>1222</v>
      </c>
      <c r="D98" s="16">
        <v>7482</v>
      </c>
      <c r="E98" s="17">
        <v>2075.54</v>
      </c>
      <c r="F98" s="18">
        <v>1.6999999999999999E-3</v>
      </c>
      <c r="G98" s="18"/>
    </row>
    <row r="99" spans="1:7" x14ac:dyDescent="0.25">
      <c r="A99" s="14" t="s">
        <v>1223</v>
      </c>
      <c r="B99" s="15" t="s">
        <v>1224</v>
      </c>
      <c r="C99" s="15" t="s">
        <v>1191</v>
      </c>
      <c r="D99" s="16">
        <v>30595</v>
      </c>
      <c r="E99" s="17">
        <v>2065.3200000000002</v>
      </c>
      <c r="F99" s="18">
        <v>1.6999999999999999E-3</v>
      </c>
      <c r="G99" s="18"/>
    </row>
    <row r="100" spans="1:7" x14ac:dyDescent="0.25">
      <c r="A100" s="14" t="s">
        <v>1817</v>
      </c>
      <c r="B100" s="15" t="s">
        <v>1818</v>
      </c>
      <c r="C100" s="15" t="s">
        <v>1191</v>
      </c>
      <c r="D100" s="16">
        <v>126525</v>
      </c>
      <c r="E100" s="17">
        <v>797.23</v>
      </c>
      <c r="F100" s="18">
        <v>6.9999999999999999E-4</v>
      </c>
      <c r="G100" s="18"/>
    </row>
    <row r="101" spans="1:7" x14ac:dyDescent="0.25">
      <c r="A101" s="14" t="s">
        <v>1281</v>
      </c>
      <c r="B101" s="15" t="s">
        <v>1282</v>
      </c>
      <c r="C101" s="15" t="s">
        <v>1283</v>
      </c>
      <c r="D101" s="16">
        <v>172500</v>
      </c>
      <c r="E101" s="17">
        <v>777.54</v>
      </c>
      <c r="F101" s="18">
        <v>5.9999999999999995E-4</v>
      </c>
      <c r="G101" s="18"/>
    </row>
    <row r="102" spans="1:7" x14ac:dyDescent="0.25">
      <c r="A102" s="14" t="s">
        <v>1318</v>
      </c>
      <c r="B102" s="15" t="s">
        <v>1319</v>
      </c>
      <c r="C102" s="15" t="s">
        <v>1320</v>
      </c>
      <c r="D102" s="16">
        <v>607500</v>
      </c>
      <c r="E102" s="17">
        <v>618.01</v>
      </c>
      <c r="F102" s="18">
        <v>5.0000000000000001E-4</v>
      </c>
      <c r="G102" s="18"/>
    </row>
    <row r="103" spans="1:7" x14ac:dyDescent="0.25">
      <c r="A103" s="14" t="s">
        <v>1225</v>
      </c>
      <c r="B103" s="15" t="s">
        <v>1226</v>
      </c>
      <c r="C103" s="15" t="s">
        <v>1208</v>
      </c>
      <c r="D103" s="16">
        <v>43075</v>
      </c>
      <c r="E103" s="17">
        <v>498.23</v>
      </c>
      <c r="F103" s="18">
        <v>4.0000000000000002E-4</v>
      </c>
      <c r="G103" s="18"/>
    </row>
    <row r="104" spans="1:7" x14ac:dyDescent="0.25">
      <c r="A104" s="14" t="s">
        <v>1819</v>
      </c>
      <c r="B104" s="15" t="s">
        <v>1820</v>
      </c>
      <c r="C104" s="15" t="s">
        <v>1222</v>
      </c>
      <c r="D104" s="16">
        <v>84240</v>
      </c>
      <c r="E104" s="17">
        <v>182.93</v>
      </c>
      <c r="F104" s="18">
        <v>2.0000000000000001E-4</v>
      </c>
      <c r="G104" s="18"/>
    </row>
    <row r="105" spans="1:7" x14ac:dyDescent="0.25">
      <c r="A105" s="19" t="s">
        <v>125</v>
      </c>
      <c r="B105" s="25"/>
      <c r="C105" s="25"/>
      <c r="D105" s="26"/>
      <c r="E105" s="47">
        <v>973220.42</v>
      </c>
      <c r="F105" s="48">
        <v>0.80330000000000001</v>
      </c>
      <c r="G105" s="28"/>
    </row>
    <row r="106" spans="1:7" x14ac:dyDescent="0.25">
      <c r="A106" s="19" t="s">
        <v>1269</v>
      </c>
      <c r="B106" s="15"/>
      <c r="C106" s="15"/>
      <c r="D106" s="16"/>
      <c r="E106" s="17"/>
      <c r="F106" s="18"/>
      <c r="G106" s="18"/>
    </row>
    <row r="107" spans="1:7" x14ac:dyDescent="0.25">
      <c r="A107" s="19" t="s">
        <v>125</v>
      </c>
      <c r="B107" s="15"/>
      <c r="C107" s="15"/>
      <c r="D107" s="16"/>
      <c r="E107" s="56" t="s">
        <v>122</v>
      </c>
      <c r="F107" s="57" t="s">
        <v>122</v>
      </c>
      <c r="G107" s="18"/>
    </row>
    <row r="108" spans="1:7" x14ac:dyDescent="0.25">
      <c r="A108" s="19" t="s">
        <v>1821</v>
      </c>
      <c r="B108" s="15"/>
      <c r="C108" s="15"/>
      <c r="D108" s="16"/>
      <c r="E108" s="58"/>
      <c r="F108" s="59"/>
      <c r="G108" s="18"/>
    </row>
    <row r="109" spans="1:7" x14ac:dyDescent="0.25">
      <c r="A109" s="14" t="s">
        <v>1822</v>
      </c>
      <c r="B109" s="15" t="s">
        <v>1823</v>
      </c>
      <c r="C109" s="15"/>
      <c r="D109" s="16">
        <v>9000</v>
      </c>
      <c r="E109" s="17">
        <v>9947.6299999999992</v>
      </c>
      <c r="F109" s="18">
        <v>8.2000000000000007E-3</v>
      </c>
      <c r="G109" s="18">
        <v>2.486E-2</v>
      </c>
    </row>
    <row r="110" spans="1:7" x14ac:dyDescent="0.25">
      <c r="A110" s="19" t="s">
        <v>125</v>
      </c>
      <c r="B110" s="15"/>
      <c r="C110" s="15"/>
      <c r="D110" s="16"/>
      <c r="E110" s="23">
        <f>SUM(E109)</f>
        <v>9947.6299999999992</v>
      </c>
      <c r="F110" s="24">
        <f>SUM(F109)</f>
        <v>8.2000000000000007E-3</v>
      </c>
      <c r="G110" s="28"/>
    </row>
    <row r="111" spans="1:7" x14ac:dyDescent="0.25">
      <c r="A111" s="19"/>
      <c r="B111" s="15"/>
      <c r="C111" s="15"/>
      <c r="D111" s="16"/>
      <c r="E111" s="16"/>
      <c r="F111" s="16"/>
      <c r="G111" s="18"/>
    </row>
    <row r="112" spans="1:7" x14ac:dyDescent="0.25">
      <c r="A112" s="19"/>
      <c r="B112" s="15"/>
      <c r="C112" s="15"/>
      <c r="D112" s="16"/>
      <c r="E112" s="16"/>
      <c r="F112" s="16"/>
      <c r="G112" s="18"/>
    </row>
    <row r="113" spans="1:7" x14ac:dyDescent="0.25">
      <c r="A113" s="31" t="s">
        <v>132</v>
      </c>
      <c r="B113" s="32"/>
      <c r="C113" s="32"/>
      <c r="D113" s="33"/>
      <c r="E113" s="23">
        <f>E105+E110</f>
        <v>983168.05</v>
      </c>
      <c r="F113" s="24">
        <f>F110+F105</f>
        <v>0.8115</v>
      </c>
      <c r="G113" s="28"/>
    </row>
    <row r="114" spans="1:7" x14ac:dyDescent="0.25">
      <c r="A114" s="14"/>
      <c r="B114" s="15"/>
      <c r="C114" s="15"/>
      <c r="D114" s="16"/>
      <c r="E114" s="17"/>
      <c r="F114" s="18"/>
      <c r="G114" s="18"/>
    </row>
    <row r="115" spans="1:7" x14ac:dyDescent="0.25">
      <c r="A115" s="19" t="s">
        <v>1558</v>
      </c>
      <c r="B115" s="15"/>
      <c r="C115" s="15"/>
      <c r="D115" s="16"/>
      <c r="E115" s="17"/>
      <c r="F115" s="18"/>
      <c r="G115" s="18"/>
    </row>
    <row r="116" spans="1:7" x14ac:dyDescent="0.25">
      <c r="A116" s="19" t="s">
        <v>1559</v>
      </c>
      <c r="B116" s="15"/>
      <c r="C116" s="15"/>
      <c r="D116" s="16"/>
      <c r="E116" s="17"/>
      <c r="F116" s="18"/>
      <c r="G116" s="18"/>
    </row>
    <row r="117" spans="1:7" x14ac:dyDescent="0.25">
      <c r="A117" s="14" t="s">
        <v>1637</v>
      </c>
      <c r="B117" s="15"/>
      <c r="C117" s="15" t="s">
        <v>1191</v>
      </c>
      <c r="D117" s="16">
        <v>112500</v>
      </c>
      <c r="E117" s="17">
        <v>7644.88</v>
      </c>
      <c r="F117" s="18">
        <v>6.3090000000000004E-3</v>
      </c>
      <c r="G117" s="18"/>
    </row>
    <row r="118" spans="1:7" x14ac:dyDescent="0.25">
      <c r="A118" s="14" t="s">
        <v>1824</v>
      </c>
      <c r="B118" s="15"/>
      <c r="C118" s="15" t="s">
        <v>1804</v>
      </c>
      <c r="D118" s="16">
        <v>6660</v>
      </c>
      <c r="E118" s="17">
        <v>2823.82</v>
      </c>
      <c r="F118" s="18">
        <v>2.33E-3</v>
      </c>
      <c r="G118" s="18"/>
    </row>
    <row r="119" spans="1:7" x14ac:dyDescent="0.25">
      <c r="A119" s="14" t="s">
        <v>1673</v>
      </c>
      <c r="B119" s="15"/>
      <c r="C119" s="15" t="s">
        <v>1214</v>
      </c>
      <c r="D119" s="61">
        <v>-48600</v>
      </c>
      <c r="E119" s="45">
        <v>-191.78</v>
      </c>
      <c r="F119" s="46">
        <v>-1.5799999999999999E-4</v>
      </c>
      <c r="G119" s="18"/>
    </row>
    <row r="120" spans="1:7" x14ac:dyDescent="0.25">
      <c r="A120" s="14" t="s">
        <v>1672</v>
      </c>
      <c r="B120" s="15"/>
      <c r="C120" s="15" t="s">
        <v>1214</v>
      </c>
      <c r="D120" s="61">
        <v>-120600</v>
      </c>
      <c r="E120" s="45">
        <v>-423.97</v>
      </c>
      <c r="F120" s="46">
        <v>-3.4900000000000003E-4</v>
      </c>
      <c r="G120" s="18"/>
    </row>
    <row r="121" spans="1:7" x14ac:dyDescent="0.25">
      <c r="A121" s="14" t="s">
        <v>1715</v>
      </c>
      <c r="B121" s="15"/>
      <c r="C121" s="15" t="s">
        <v>1214</v>
      </c>
      <c r="D121" s="61">
        <v>-14500</v>
      </c>
      <c r="E121" s="45">
        <v>-438.1</v>
      </c>
      <c r="F121" s="46">
        <v>-3.6099999999999999E-4</v>
      </c>
      <c r="G121" s="18"/>
    </row>
    <row r="122" spans="1:7" x14ac:dyDescent="0.25">
      <c r="A122" s="14" t="s">
        <v>1693</v>
      </c>
      <c r="B122" s="15"/>
      <c r="C122" s="15" t="s">
        <v>1320</v>
      </c>
      <c r="D122" s="61">
        <v>-607500</v>
      </c>
      <c r="E122" s="45">
        <v>-622.32000000000005</v>
      </c>
      <c r="F122" s="46">
        <v>-5.13E-4</v>
      </c>
      <c r="G122" s="18"/>
    </row>
    <row r="123" spans="1:7" x14ac:dyDescent="0.25">
      <c r="A123" s="14" t="s">
        <v>1714</v>
      </c>
      <c r="B123" s="15"/>
      <c r="C123" s="15" t="s">
        <v>1283</v>
      </c>
      <c r="D123" s="61">
        <v>-172500</v>
      </c>
      <c r="E123" s="45">
        <v>-776.34</v>
      </c>
      <c r="F123" s="46">
        <v>-6.4000000000000005E-4</v>
      </c>
      <c r="G123" s="18"/>
    </row>
    <row r="124" spans="1:7" x14ac:dyDescent="0.25">
      <c r="A124" s="14" t="s">
        <v>1655</v>
      </c>
      <c r="B124" s="15"/>
      <c r="C124" s="15" t="s">
        <v>1208</v>
      </c>
      <c r="D124" s="61">
        <v>-34650</v>
      </c>
      <c r="E124" s="45">
        <v>-882.78</v>
      </c>
      <c r="F124" s="46">
        <v>-7.2800000000000002E-4</v>
      </c>
      <c r="G124" s="18"/>
    </row>
    <row r="125" spans="1:7" x14ac:dyDescent="0.25">
      <c r="A125" s="14" t="s">
        <v>1703</v>
      </c>
      <c r="B125" s="15"/>
      <c r="C125" s="15" t="s">
        <v>1289</v>
      </c>
      <c r="D125" s="61">
        <v>-201500</v>
      </c>
      <c r="E125" s="45">
        <v>-1126.08</v>
      </c>
      <c r="F125" s="46">
        <v>-9.2900000000000003E-4</v>
      </c>
      <c r="G125" s="18"/>
    </row>
    <row r="126" spans="1:7" x14ac:dyDescent="0.25">
      <c r="A126" s="14" t="s">
        <v>1704</v>
      </c>
      <c r="B126" s="15"/>
      <c r="C126" s="15" t="s">
        <v>1194</v>
      </c>
      <c r="D126" s="61">
        <v>-268600</v>
      </c>
      <c r="E126" s="45">
        <v>-1171.0999999999999</v>
      </c>
      <c r="F126" s="46">
        <v>-9.6599999999999995E-4</v>
      </c>
      <c r="G126" s="18"/>
    </row>
    <row r="127" spans="1:7" x14ac:dyDescent="0.25">
      <c r="A127" s="14" t="s">
        <v>1687</v>
      </c>
      <c r="B127" s="15"/>
      <c r="C127" s="15" t="s">
        <v>1249</v>
      </c>
      <c r="D127" s="61">
        <v>-498750</v>
      </c>
      <c r="E127" s="45">
        <v>-1582.28</v>
      </c>
      <c r="F127" s="46">
        <v>-1.305E-3</v>
      </c>
      <c r="G127" s="18"/>
    </row>
    <row r="128" spans="1:7" x14ac:dyDescent="0.25">
      <c r="A128" s="14" t="s">
        <v>1700</v>
      </c>
      <c r="B128" s="15"/>
      <c r="C128" s="15" t="s">
        <v>1312</v>
      </c>
      <c r="D128" s="61">
        <v>-315000</v>
      </c>
      <c r="E128" s="45">
        <v>-1641.31</v>
      </c>
      <c r="F128" s="46">
        <v>-1.354E-3</v>
      </c>
      <c r="G128" s="18"/>
    </row>
    <row r="129" spans="1:7" x14ac:dyDescent="0.25">
      <c r="A129" s="14" t="s">
        <v>1698</v>
      </c>
      <c r="B129" s="15"/>
      <c r="C129" s="15" t="s">
        <v>1197</v>
      </c>
      <c r="D129" s="61">
        <v>-192750</v>
      </c>
      <c r="E129" s="45">
        <v>-1693.89</v>
      </c>
      <c r="F129" s="46">
        <v>-1.397E-3</v>
      </c>
      <c r="G129" s="18"/>
    </row>
    <row r="130" spans="1:7" x14ac:dyDescent="0.25">
      <c r="A130" s="14" t="s">
        <v>1718</v>
      </c>
      <c r="B130" s="15"/>
      <c r="C130" s="15" t="s">
        <v>1197</v>
      </c>
      <c r="D130" s="61">
        <v>-104500</v>
      </c>
      <c r="E130" s="45">
        <v>-1700.84</v>
      </c>
      <c r="F130" s="46">
        <v>-1.403E-3</v>
      </c>
      <c r="G130" s="18"/>
    </row>
    <row r="131" spans="1:7" x14ac:dyDescent="0.25">
      <c r="A131" s="14" t="s">
        <v>1825</v>
      </c>
      <c r="B131" s="15"/>
      <c r="C131" s="15" t="s">
        <v>1208</v>
      </c>
      <c r="D131" s="61">
        <v>-156750</v>
      </c>
      <c r="E131" s="45">
        <v>-1812.81</v>
      </c>
      <c r="F131" s="46">
        <v>-1.4959999999999999E-3</v>
      </c>
      <c r="G131" s="18"/>
    </row>
    <row r="132" spans="1:7" x14ac:dyDescent="0.25">
      <c r="A132" s="14" t="s">
        <v>1671</v>
      </c>
      <c r="B132" s="15"/>
      <c r="C132" s="15" t="s">
        <v>1289</v>
      </c>
      <c r="D132" s="61">
        <v>-1305000</v>
      </c>
      <c r="E132" s="45">
        <v>-2803.14</v>
      </c>
      <c r="F132" s="46">
        <v>-2.313E-3</v>
      </c>
      <c r="G132" s="18"/>
    </row>
    <row r="133" spans="1:7" x14ac:dyDescent="0.25">
      <c r="A133" s="14" t="s">
        <v>1716</v>
      </c>
      <c r="B133" s="15"/>
      <c r="C133" s="15" t="s">
        <v>1280</v>
      </c>
      <c r="D133" s="61">
        <v>-88800</v>
      </c>
      <c r="E133" s="45">
        <v>-2836.32</v>
      </c>
      <c r="F133" s="46">
        <v>-2.3400000000000001E-3</v>
      </c>
      <c r="G133" s="18"/>
    </row>
    <row r="134" spans="1:7" x14ac:dyDescent="0.25">
      <c r="A134" s="14" t="s">
        <v>1826</v>
      </c>
      <c r="B134" s="15"/>
      <c r="C134" s="15" t="s">
        <v>1827</v>
      </c>
      <c r="D134" s="61">
        <v>-200000</v>
      </c>
      <c r="E134" s="45">
        <v>-50026.3</v>
      </c>
      <c r="F134" s="46">
        <v>-4.1285000000000002E-2</v>
      </c>
      <c r="G134" s="18"/>
    </row>
    <row r="135" spans="1:7" x14ac:dyDescent="0.25">
      <c r="A135" s="19" t="s">
        <v>125</v>
      </c>
      <c r="B135" s="25"/>
      <c r="C135" s="25"/>
      <c r="D135" s="26"/>
      <c r="E135" s="62">
        <v>-59260.66</v>
      </c>
      <c r="F135" s="63">
        <v>-4.8897999999999997E-2</v>
      </c>
      <c r="G135" s="28"/>
    </row>
    <row r="136" spans="1:7" x14ac:dyDescent="0.25">
      <c r="A136" s="14"/>
      <c r="B136" s="15"/>
      <c r="C136" s="15"/>
      <c r="D136" s="16"/>
      <c r="E136" s="17"/>
      <c r="F136" s="18"/>
      <c r="G136" s="18"/>
    </row>
    <row r="137" spans="1:7" x14ac:dyDescent="0.25">
      <c r="A137" s="14"/>
      <c r="B137" s="15"/>
      <c r="C137" s="15"/>
      <c r="D137" s="16"/>
      <c r="E137" s="17"/>
      <c r="F137" s="18"/>
      <c r="G137" s="18"/>
    </row>
    <row r="138" spans="1:7" x14ac:dyDescent="0.25">
      <c r="A138" s="19" t="s">
        <v>1828</v>
      </c>
      <c r="B138" s="25"/>
      <c r="C138" s="25"/>
      <c r="D138" s="26"/>
      <c r="E138" s="27"/>
      <c r="F138" s="28"/>
      <c r="G138" s="28"/>
    </row>
    <row r="139" spans="1:7" x14ac:dyDescent="0.25">
      <c r="A139" s="14" t="s">
        <v>1829</v>
      </c>
      <c r="B139" s="15"/>
      <c r="C139" s="15" t="s">
        <v>1830</v>
      </c>
      <c r="D139" s="16">
        <v>500000</v>
      </c>
      <c r="E139" s="17">
        <v>5103.25</v>
      </c>
      <c r="F139" s="18">
        <v>4.1999999999999997E-3</v>
      </c>
      <c r="G139" s="18"/>
    </row>
    <row r="140" spans="1:7" x14ac:dyDescent="0.25">
      <c r="A140" s="19" t="s">
        <v>125</v>
      </c>
      <c r="B140" s="25"/>
      <c r="C140" s="25"/>
      <c r="D140" s="26"/>
      <c r="E140" s="47">
        <v>5103.25</v>
      </c>
      <c r="F140" s="48">
        <v>4.1999999999999997E-3</v>
      </c>
      <c r="G140" s="28"/>
    </row>
    <row r="141" spans="1:7" x14ac:dyDescent="0.25">
      <c r="A141" s="14"/>
      <c r="B141" s="15"/>
      <c r="C141" s="15"/>
      <c r="D141" s="16"/>
      <c r="E141" s="17"/>
      <c r="F141" s="18"/>
      <c r="G141" s="18"/>
    </row>
    <row r="142" spans="1:7" x14ac:dyDescent="0.25">
      <c r="A142" s="31" t="s">
        <v>132</v>
      </c>
      <c r="B142" s="32"/>
      <c r="C142" s="32"/>
      <c r="D142" s="33"/>
      <c r="E142" s="29">
        <v>5103.25</v>
      </c>
      <c r="F142" s="30">
        <v>4.1999999999999997E-3</v>
      </c>
      <c r="G142" s="28"/>
    </row>
    <row r="143" spans="1:7" x14ac:dyDescent="0.25">
      <c r="A143" s="19" t="s">
        <v>123</v>
      </c>
      <c r="B143" s="15"/>
      <c r="C143" s="15"/>
      <c r="D143" s="16"/>
      <c r="E143" s="17"/>
      <c r="F143" s="18"/>
      <c r="G143" s="18"/>
    </row>
    <row r="144" spans="1:7" x14ac:dyDescent="0.25">
      <c r="A144" s="19" t="s">
        <v>231</v>
      </c>
      <c r="B144" s="15"/>
      <c r="C144" s="15"/>
      <c r="D144" s="16"/>
      <c r="E144" s="17"/>
      <c r="F144" s="18"/>
      <c r="G144" s="18"/>
    </row>
    <row r="145" spans="1:7" x14ac:dyDescent="0.25">
      <c r="A145" s="14" t="s">
        <v>1831</v>
      </c>
      <c r="B145" s="15" t="s">
        <v>1832</v>
      </c>
      <c r="C145" s="15" t="s">
        <v>237</v>
      </c>
      <c r="D145" s="16">
        <v>17500000</v>
      </c>
      <c r="E145" s="17">
        <v>17468.54</v>
      </c>
      <c r="F145" s="18">
        <v>1.44E-2</v>
      </c>
      <c r="G145" s="18">
        <v>7.6100000000000001E-2</v>
      </c>
    </row>
    <row r="146" spans="1:7" x14ac:dyDescent="0.25">
      <c r="A146" s="14" t="s">
        <v>773</v>
      </c>
      <c r="B146" s="15" t="s">
        <v>774</v>
      </c>
      <c r="C146" s="15" t="s">
        <v>237</v>
      </c>
      <c r="D146" s="16">
        <v>15000000</v>
      </c>
      <c r="E146" s="17">
        <v>14955.53</v>
      </c>
      <c r="F146" s="18">
        <v>1.23E-2</v>
      </c>
      <c r="G146" s="18">
        <v>7.485E-2</v>
      </c>
    </row>
    <row r="147" spans="1:7" x14ac:dyDescent="0.25">
      <c r="A147" s="14" t="s">
        <v>1833</v>
      </c>
      <c r="B147" s="15" t="s">
        <v>1834</v>
      </c>
      <c r="C147" s="15" t="s">
        <v>237</v>
      </c>
      <c r="D147" s="16">
        <v>15000000</v>
      </c>
      <c r="E147" s="17">
        <v>14779.7</v>
      </c>
      <c r="F147" s="18">
        <v>1.2200000000000001E-2</v>
      </c>
      <c r="G147" s="18">
        <v>8.1929000000000002E-2</v>
      </c>
    </row>
    <row r="148" spans="1:7" x14ac:dyDescent="0.25">
      <c r="A148" s="14" t="s">
        <v>920</v>
      </c>
      <c r="B148" s="15" t="s">
        <v>921</v>
      </c>
      <c r="C148" s="15" t="s">
        <v>237</v>
      </c>
      <c r="D148" s="16">
        <v>10000000</v>
      </c>
      <c r="E148" s="17">
        <v>10043.09</v>
      </c>
      <c r="F148" s="18">
        <v>8.3000000000000001E-3</v>
      </c>
      <c r="G148" s="18">
        <v>7.6124999999999998E-2</v>
      </c>
    </row>
    <row r="149" spans="1:7" x14ac:dyDescent="0.25">
      <c r="A149" s="14" t="s">
        <v>1835</v>
      </c>
      <c r="B149" s="15" t="s">
        <v>1836</v>
      </c>
      <c r="C149" s="15" t="s">
        <v>237</v>
      </c>
      <c r="D149" s="16">
        <v>10000000</v>
      </c>
      <c r="E149" s="17">
        <v>10016.31</v>
      </c>
      <c r="F149" s="18">
        <v>8.3000000000000001E-3</v>
      </c>
      <c r="G149" s="18">
        <v>7.5178999999999996E-2</v>
      </c>
    </row>
    <row r="150" spans="1:7" x14ac:dyDescent="0.25">
      <c r="A150" s="14" t="s">
        <v>1837</v>
      </c>
      <c r="B150" s="15" t="s">
        <v>1838</v>
      </c>
      <c r="C150" s="15" t="s">
        <v>237</v>
      </c>
      <c r="D150" s="16">
        <v>10000000</v>
      </c>
      <c r="E150" s="17">
        <v>9968.51</v>
      </c>
      <c r="F150" s="18">
        <v>8.2000000000000007E-3</v>
      </c>
      <c r="G150" s="18">
        <v>8.1549999999999997E-2</v>
      </c>
    </row>
    <row r="151" spans="1:7" x14ac:dyDescent="0.25">
      <c r="A151" s="14" t="s">
        <v>775</v>
      </c>
      <c r="B151" s="15" t="s">
        <v>776</v>
      </c>
      <c r="C151" s="15" t="s">
        <v>237</v>
      </c>
      <c r="D151" s="16">
        <v>10000000</v>
      </c>
      <c r="E151" s="17">
        <v>9816.7099999999991</v>
      </c>
      <c r="F151" s="18">
        <v>8.0999999999999996E-3</v>
      </c>
      <c r="G151" s="18">
        <v>7.6774999999999996E-2</v>
      </c>
    </row>
    <row r="152" spans="1:7" x14ac:dyDescent="0.25">
      <c r="A152" s="14" t="s">
        <v>1839</v>
      </c>
      <c r="B152" s="15" t="s">
        <v>1840</v>
      </c>
      <c r="C152" s="15" t="s">
        <v>237</v>
      </c>
      <c r="D152" s="16">
        <v>7500000</v>
      </c>
      <c r="E152" s="17">
        <v>7514.32</v>
      </c>
      <c r="F152" s="18">
        <v>6.1999999999999998E-3</v>
      </c>
      <c r="G152" s="18">
        <v>7.5978000000000004E-2</v>
      </c>
    </row>
    <row r="153" spans="1:7" x14ac:dyDescent="0.25">
      <c r="A153" s="14" t="s">
        <v>777</v>
      </c>
      <c r="B153" s="15" t="s">
        <v>778</v>
      </c>
      <c r="C153" s="15" t="s">
        <v>248</v>
      </c>
      <c r="D153" s="16">
        <v>7500000</v>
      </c>
      <c r="E153" s="17">
        <v>7467.63</v>
      </c>
      <c r="F153" s="18">
        <v>6.1999999999999998E-3</v>
      </c>
      <c r="G153" s="18">
        <v>7.7100000000000002E-2</v>
      </c>
    </row>
    <row r="154" spans="1:7" x14ac:dyDescent="0.25">
      <c r="A154" s="14" t="s">
        <v>1841</v>
      </c>
      <c r="B154" s="15" t="s">
        <v>1842</v>
      </c>
      <c r="C154" s="15" t="s">
        <v>237</v>
      </c>
      <c r="D154" s="16">
        <v>2500000</v>
      </c>
      <c r="E154" s="17">
        <v>2528.42</v>
      </c>
      <c r="F154" s="18">
        <v>2.0999999999999999E-3</v>
      </c>
      <c r="G154" s="18">
        <v>7.9649999999999999E-2</v>
      </c>
    </row>
    <row r="155" spans="1:7" x14ac:dyDescent="0.25">
      <c r="A155" s="14" t="s">
        <v>1843</v>
      </c>
      <c r="B155" s="15" t="s">
        <v>1844</v>
      </c>
      <c r="C155" s="15" t="s">
        <v>248</v>
      </c>
      <c r="D155" s="16">
        <v>2500000</v>
      </c>
      <c r="E155" s="17">
        <v>2502.64</v>
      </c>
      <c r="F155" s="18">
        <v>2.0999999999999999E-3</v>
      </c>
      <c r="G155" s="18">
        <v>8.1337000000000007E-2</v>
      </c>
    </row>
    <row r="156" spans="1:7" x14ac:dyDescent="0.25">
      <c r="A156" s="14" t="s">
        <v>1845</v>
      </c>
      <c r="B156" s="15" t="s">
        <v>1846</v>
      </c>
      <c r="C156" s="15" t="s">
        <v>345</v>
      </c>
      <c r="D156" s="16">
        <v>2500000</v>
      </c>
      <c r="E156" s="17">
        <v>2479.67</v>
      </c>
      <c r="F156" s="18">
        <v>2E-3</v>
      </c>
      <c r="G156" s="18">
        <v>7.9849000000000003E-2</v>
      </c>
    </row>
    <row r="157" spans="1:7" x14ac:dyDescent="0.25">
      <c r="A157" s="14" t="s">
        <v>283</v>
      </c>
      <c r="B157" s="15" t="s">
        <v>284</v>
      </c>
      <c r="C157" s="15" t="s">
        <v>237</v>
      </c>
      <c r="D157" s="16">
        <v>2500000</v>
      </c>
      <c r="E157" s="17">
        <v>2469.6799999999998</v>
      </c>
      <c r="F157" s="18">
        <v>2E-3</v>
      </c>
      <c r="G157" s="18">
        <v>7.5498999999999997E-2</v>
      </c>
    </row>
    <row r="158" spans="1:7" x14ac:dyDescent="0.25">
      <c r="A158" s="19" t="s">
        <v>125</v>
      </c>
      <c r="B158" s="25"/>
      <c r="C158" s="25"/>
      <c r="D158" s="26"/>
      <c r="E158" s="47">
        <f>SUM(E145:E157)</f>
        <v>112010.74999999999</v>
      </c>
      <c r="F158" s="48">
        <f>SUM(F145:F157)</f>
        <v>9.240000000000001E-2</v>
      </c>
      <c r="G158" s="28"/>
    </row>
    <row r="159" spans="1:7" x14ac:dyDescent="0.25">
      <c r="A159" s="14"/>
      <c r="B159" s="15"/>
      <c r="C159" s="15"/>
      <c r="D159" s="16"/>
      <c r="E159" s="17"/>
      <c r="F159" s="18"/>
      <c r="G159" s="18"/>
    </row>
    <row r="160" spans="1:7" x14ac:dyDescent="0.25">
      <c r="A160" s="19" t="s">
        <v>467</v>
      </c>
      <c r="B160" s="15"/>
      <c r="C160" s="15"/>
      <c r="D160" s="16"/>
      <c r="E160" s="17"/>
      <c r="F160" s="18"/>
      <c r="G160" s="18"/>
    </row>
    <row r="161" spans="1:7" x14ac:dyDescent="0.25">
      <c r="A161" s="14" t="s">
        <v>468</v>
      </c>
      <c r="B161" s="15" t="s">
        <v>469</v>
      </c>
      <c r="C161" s="15" t="s">
        <v>129</v>
      </c>
      <c r="D161" s="16">
        <v>16500000</v>
      </c>
      <c r="E161" s="17">
        <v>16663.68</v>
      </c>
      <c r="F161" s="18">
        <v>1.38E-2</v>
      </c>
      <c r="G161" s="18">
        <v>6.9636864056000003E-2</v>
      </c>
    </row>
    <row r="162" spans="1:7" x14ac:dyDescent="0.25">
      <c r="A162" s="14" t="s">
        <v>1847</v>
      </c>
      <c r="B162" s="15" t="s">
        <v>1848</v>
      </c>
      <c r="C162" s="15" t="s">
        <v>129</v>
      </c>
      <c r="D162" s="16">
        <v>500000</v>
      </c>
      <c r="E162" s="17">
        <v>488.59</v>
      </c>
      <c r="F162" s="18">
        <v>4.0000000000000002E-4</v>
      </c>
      <c r="G162" s="18">
        <v>6.9451744449E-2</v>
      </c>
    </row>
    <row r="163" spans="1:7" x14ac:dyDescent="0.25">
      <c r="A163" s="19" t="s">
        <v>125</v>
      </c>
      <c r="B163" s="25"/>
      <c r="C163" s="25"/>
      <c r="D163" s="26"/>
      <c r="E163" s="47">
        <v>17152.27</v>
      </c>
      <c r="F163" s="48">
        <v>1.4200000000000001E-2</v>
      </c>
      <c r="G163" s="28"/>
    </row>
    <row r="164" spans="1:7" x14ac:dyDescent="0.25">
      <c r="A164" s="14"/>
      <c r="B164" s="15"/>
      <c r="C164" s="15"/>
      <c r="D164" s="16"/>
      <c r="E164" s="17"/>
      <c r="F164" s="18"/>
      <c r="G164" s="18"/>
    </row>
    <row r="165" spans="1:7" x14ac:dyDescent="0.25">
      <c r="A165" s="19" t="s">
        <v>130</v>
      </c>
      <c r="B165" s="15"/>
      <c r="C165" s="15"/>
      <c r="D165" s="16"/>
      <c r="E165" s="17"/>
      <c r="F165" s="18"/>
      <c r="G165" s="18"/>
    </row>
    <row r="166" spans="1:7" x14ac:dyDescent="0.25">
      <c r="A166" s="19" t="s">
        <v>125</v>
      </c>
      <c r="B166" s="15"/>
      <c r="C166" s="15"/>
      <c r="D166" s="16"/>
      <c r="E166" s="56" t="s">
        <v>122</v>
      </c>
      <c r="F166" s="57" t="s">
        <v>122</v>
      </c>
      <c r="G166" s="18"/>
    </row>
    <row r="167" spans="1:7" x14ac:dyDescent="0.25">
      <c r="A167" s="14"/>
      <c r="B167" s="15"/>
      <c r="C167" s="15"/>
      <c r="D167" s="16"/>
      <c r="E167" s="17"/>
      <c r="F167" s="18"/>
      <c r="G167" s="18"/>
    </row>
    <row r="168" spans="1:7" x14ac:dyDescent="0.25">
      <c r="A168" s="19" t="s">
        <v>131</v>
      </c>
      <c r="B168" s="15"/>
      <c r="C168" s="15"/>
      <c r="D168" s="16"/>
      <c r="E168" s="17"/>
      <c r="F168" s="18"/>
      <c r="G168" s="18"/>
    </row>
    <row r="169" spans="1:7" x14ac:dyDescent="0.25">
      <c r="A169" s="19" t="s">
        <v>125</v>
      </c>
      <c r="B169" s="15"/>
      <c r="C169" s="15"/>
      <c r="D169" s="16"/>
      <c r="E169" s="56" t="s">
        <v>122</v>
      </c>
      <c r="F169" s="57" t="s">
        <v>122</v>
      </c>
      <c r="G169" s="18"/>
    </row>
    <row r="170" spans="1:7" x14ac:dyDescent="0.25">
      <c r="A170" s="14"/>
      <c r="B170" s="15"/>
      <c r="C170" s="15"/>
      <c r="D170" s="16"/>
      <c r="E170" s="17"/>
      <c r="F170" s="18"/>
      <c r="G170" s="18"/>
    </row>
    <row r="171" spans="1:7" x14ac:dyDescent="0.25">
      <c r="A171" s="31" t="s">
        <v>132</v>
      </c>
      <c r="B171" s="32"/>
      <c r="C171" s="32"/>
      <c r="D171" s="33"/>
      <c r="E171" s="29">
        <f>+E158+E163</f>
        <v>129163.01999999999</v>
      </c>
      <c r="F171" s="30">
        <f>+F158+F163</f>
        <v>0.10660000000000001</v>
      </c>
      <c r="G171" s="28"/>
    </row>
    <row r="172" spans="1:7" x14ac:dyDescent="0.25">
      <c r="A172" s="14"/>
      <c r="B172" s="15"/>
      <c r="C172" s="15"/>
      <c r="D172" s="16"/>
      <c r="E172" s="17"/>
      <c r="F172" s="18"/>
      <c r="G172" s="18"/>
    </row>
    <row r="173" spans="1:7" x14ac:dyDescent="0.25">
      <c r="A173" s="14"/>
      <c r="B173" s="15"/>
      <c r="C173" s="15"/>
      <c r="D173" s="16"/>
      <c r="E173" s="17"/>
      <c r="F173" s="18"/>
      <c r="G173" s="18"/>
    </row>
    <row r="174" spans="1:7" x14ac:dyDescent="0.25">
      <c r="A174" s="19" t="s">
        <v>182</v>
      </c>
      <c r="B174" s="15"/>
      <c r="C174" s="15"/>
      <c r="D174" s="16"/>
      <c r="E174" s="17"/>
      <c r="F174" s="18"/>
      <c r="G174" s="18"/>
    </row>
    <row r="175" spans="1:7" x14ac:dyDescent="0.25">
      <c r="A175" s="14" t="s">
        <v>183</v>
      </c>
      <c r="B175" s="15"/>
      <c r="C175" s="15"/>
      <c r="D175" s="16"/>
      <c r="E175" s="17">
        <v>82696.5</v>
      </c>
      <c r="F175" s="18">
        <v>6.8199999999999997E-2</v>
      </c>
      <c r="G175" s="18">
        <v>6.4020999999999995E-2</v>
      </c>
    </row>
    <row r="176" spans="1:7" x14ac:dyDescent="0.25">
      <c r="A176" s="19" t="s">
        <v>125</v>
      </c>
      <c r="B176" s="25"/>
      <c r="C176" s="25"/>
      <c r="D176" s="26"/>
      <c r="E176" s="47">
        <v>82696.5</v>
      </c>
      <c r="F176" s="48">
        <v>6.8199999999999997E-2</v>
      </c>
      <c r="G176" s="28"/>
    </row>
    <row r="177" spans="1:7" x14ac:dyDescent="0.25">
      <c r="A177" s="14"/>
      <c r="B177" s="15"/>
      <c r="C177" s="15"/>
      <c r="D177" s="16"/>
      <c r="E177" s="17"/>
      <c r="F177" s="18"/>
      <c r="G177" s="18"/>
    </row>
    <row r="178" spans="1:7" x14ac:dyDescent="0.25">
      <c r="A178" s="31" t="s">
        <v>132</v>
      </c>
      <c r="B178" s="32"/>
      <c r="C178" s="32"/>
      <c r="D178" s="33"/>
      <c r="E178" s="29">
        <v>82696.5</v>
      </c>
      <c r="F178" s="30">
        <v>6.8199999999999997E-2</v>
      </c>
      <c r="G178" s="28"/>
    </row>
    <row r="179" spans="1:7" x14ac:dyDescent="0.25">
      <c r="A179" s="14" t="s">
        <v>184</v>
      </c>
      <c r="B179" s="15"/>
      <c r="C179" s="15"/>
      <c r="D179" s="16"/>
      <c r="E179" s="17">
        <v>3596.8860989999998</v>
      </c>
      <c r="F179" s="18">
        <v>2.9680000000000002E-3</v>
      </c>
      <c r="G179" s="18"/>
    </row>
    <row r="180" spans="1:7" x14ac:dyDescent="0.25">
      <c r="A180" s="14" t="s">
        <v>185</v>
      </c>
      <c r="B180" s="15"/>
      <c r="C180" s="15"/>
      <c r="D180" s="16"/>
      <c r="E180" s="17">
        <v>7975.1139009999997</v>
      </c>
      <c r="F180" s="18">
        <v>6.5319999999999996E-3</v>
      </c>
      <c r="G180" s="18">
        <v>6.4020999999999995E-2</v>
      </c>
    </row>
    <row r="181" spans="1:7" x14ac:dyDescent="0.25">
      <c r="A181" s="34" t="s">
        <v>186</v>
      </c>
      <c r="B181" s="35"/>
      <c r="C181" s="35"/>
      <c r="D181" s="36"/>
      <c r="E181" s="37">
        <v>1211702.82</v>
      </c>
      <c r="F181" s="38">
        <v>1</v>
      </c>
      <c r="G181" s="38"/>
    </row>
    <row r="183" spans="1:7" x14ac:dyDescent="0.25">
      <c r="A183" s="1" t="s">
        <v>1761</v>
      </c>
    </row>
    <row r="184" spans="1:7" x14ac:dyDescent="0.25">
      <c r="A184" s="1" t="s">
        <v>188</v>
      </c>
    </row>
    <row r="186" spans="1:7" x14ac:dyDescent="0.25">
      <c r="A186" s="1" t="s">
        <v>189</v>
      </c>
    </row>
    <row r="187" spans="1:7" x14ac:dyDescent="0.25">
      <c r="A187" s="40" t="s">
        <v>190</v>
      </c>
      <c r="B187" s="41" t="s">
        <v>122</v>
      </c>
    </row>
    <row r="188" spans="1:7" x14ac:dyDescent="0.25">
      <c r="A188" t="s">
        <v>191</v>
      </c>
    </row>
    <row r="189" spans="1:7" x14ac:dyDescent="0.25">
      <c r="A189" t="s">
        <v>192</v>
      </c>
      <c r="B189" t="s">
        <v>193</v>
      </c>
      <c r="C189" t="s">
        <v>193</v>
      </c>
    </row>
    <row r="190" spans="1:7" x14ac:dyDescent="0.25">
      <c r="B190" s="42">
        <v>45473</v>
      </c>
      <c r="C190" s="42">
        <v>45504</v>
      </c>
    </row>
    <row r="191" spans="1:7" x14ac:dyDescent="0.25">
      <c r="A191" t="s">
        <v>1849</v>
      </c>
      <c r="B191">
        <v>28.29</v>
      </c>
      <c r="C191">
        <v>29.23</v>
      </c>
      <c r="E191" s="39"/>
    </row>
    <row r="192" spans="1:7" x14ac:dyDescent="0.25">
      <c r="A192" t="s">
        <v>197</v>
      </c>
      <c r="B192">
        <v>54.74</v>
      </c>
      <c r="C192">
        <v>56.57</v>
      </c>
      <c r="E192" s="39"/>
    </row>
    <row r="193" spans="1:5" x14ac:dyDescent="0.25">
      <c r="A193" t="s">
        <v>673</v>
      </c>
      <c r="B193">
        <v>27.71</v>
      </c>
      <c r="C193">
        <v>28.48</v>
      </c>
      <c r="E193" s="39"/>
    </row>
    <row r="194" spans="1:5" x14ac:dyDescent="0.25">
      <c r="A194" t="s">
        <v>1850</v>
      </c>
      <c r="B194">
        <v>21.56</v>
      </c>
      <c r="C194">
        <v>22.26</v>
      </c>
      <c r="E194" s="39"/>
    </row>
    <row r="195" spans="1:5" x14ac:dyDescent="0.25">
      <c r="A195" t="s">
        <v>676</v>
      </c>
      <c r="B195">
        <v>48.74</v>
      </c>
      <c r="C195">
        <v>50.31</v>
      </c>
      <c r="E195" s="39"/>
    </row>
    <row r="196" spans="1:5" x14ac:dyDescent="0.25">
      <c r="A196" t="s">
        <v>678</v>
      </c>
      <c r="B196">
        <v>23.19</v>
      </c>
      <c r="C196">
        <v>23.78</v>
      </c>
      <c r="E196" s="39"/>
    </row>
    <row r="197" spans="1:5" x14ac:dyDescent="0.25">
      <c r="E197" s="39"/>
    </row>
    <row r="198" spans="1:5" x14ac:dyDescent="0.25">
      <c r="A198" t="s">
        <v>680</v>
      </c>
    </row>
    <row r="200" spans="1:5" x14ac:dyDescent="0.25">
      <c r="A200" s="51" t="s">
        <v>681</v>
      </c>
      <c r="B200" s="51" t="s">
        <v>682</v>
      </c>
      <c r="C200" s="51" t="s">
        <v>683</v>
      </c>
      <c r="D200" s="51" t="s">
        <v>684</v>
      </c>
    </row>
    <row r="201" spans="1:5" x14ac:dyDescent="0.25">
      <c r="A201" s="51" t="s">
        <v>1851</v>
      </c>
      <c r="B201" s="51"/>
      <c r="C201" s="51">
        <v>0.15</v>
      </c>
      <c r="D201" s="51">
        <v>0.15</v>
      </c>
    </row>
    <row r="202" spans="1:5" x14ac:dyDescent="0.25">
      <c r="A202" s="51" t="s">
        <v>1852</v>
      </c>
      <c r="B202" s="51"/>
      <c r="C202" s="51">
        <v>0.15</v>
      </c>
      <c r="D202" s="51">
        <v>0.15</v>
      </c>
    </row>
    <row r="204" spans="1:5" x14ac:dyDescent="0.25">
      <c r="A204" t="s">
        <v>209</v>
      </c>
      <c r="B204" s="41" t="s">
        <v>122</v>
      </c>
    </row>
    <row r="205" spans="1:5" ht="30" customHeight="1" x14ac:dyDescent="0.25">
      <c r="A205" s="40" t="s">
        <v>210</v>
      </c>
      <c r="B205" s="41" t="s">
        <v>122</v>
      </c>
    </row>
    <row r="206" spans="1:5" ht="30" customHeight="1" x14ac:dyDescent="0.25">
      <c r="A206" s="40" t="s">
        <v>211</v>
      </c>
      <c r="B206" s="41" t="s">
        <v>122</v>
      </c>
    </row>
    <row r="207" spans="1:5" x14ac:dyDescent="0.25">
      <c r="A207" t="s">
        <v>1270</v>
      </c>
      <c r="B207" s="44">
        <v>2.077782828378973</v>
      </c>
    </row>
    <row r="208" spans="1:5" ht="45" customHeight="1" x14ac:dyDescent="0.25">
      <c r="A208" s="40" t="s">
        <v>213</v>
      </c>
      <c r="B208" s="41">
        <v>15571.954599999999</v>
      </c>
    </row>
    <row r="209" spans="1:4" ht="45" customHeight="1" x14ac:dyDescent="0.25">
      <c r="A209" s="40" t="s">
        <v>214</v>
      </c>
      <c r="B209" s="41" t="s">
        <v>122</v>
      </c>
    </row>
    <row r="210" spans="1:4" ht="30" customHeight="1" x14ac:dyDescent="0.25">
      <c r="A210" s="40" t="s">
        <v>215</v>
      </c>
      <c r="B210" s="41" t="s">
        <v>122</v>
      </c>
    </row>
    <row r="211" spans="1:4" x14ac:dyDescent="0.25">
      <c r="A211" t="s">
        <v>216</v>
      </c>
      <c r="B211" s="41" t="s">
        <v>122</v>
      </c>
    </row>
    <row r="212" spans="1:4" x14ac:dyDescent="0.25">
      <c r="A212" t="s">
        <v>217</v>
      </c>
      <c r="B212" s="41" t="s">
        <v>122</v>
      </c>
    </row>
    <row r="214" spans="1:4" ht="69.95" customHeight="1" x14ac:dyDescent="0.25">
      <c r="A214" s="74" t="s">
        <v>227</v>
      </c>
      <c r="B214" s="74" t="s">
        <v>228</v>
      </c>
      <c r="C214" s="74" t="s">
        <v>5</v>
      </c>
      <c r="D214" s="74" t="s">
        <v>6</v>
      </c>
    </row>
    <row r="215" spans="1:4" ht="69.95" customHeight="1" x14ac:dyDescent="0.25">
      <c r="A215" s="74" t="s">
        <v>1853</v>
      </c>
      <c r="B215" s="74"/>
      <c r="C215" s="74" t="s">
        <v>53</v>
      </c>
      <c r="D21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8"/>
  <sheetViews>
    <sheetView showGridLines="0" workbookViewId="0">
      <pane ySplit="4" topLeftCell="A8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1854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1855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1402</v>
      </c>
      <c r="B8" s="15" t="s">
        <v>1403</v>
      </c>
      <c r="C8" s="15" t="s">
        <v>1365</v>
      </c>
      <c r="D8" s="16">
        <v>151308</v>
      </c>
      <c r="E8" s="17">
        <v>8834.8700000000008</v>
      </c>
      <c r="F8" s="18">
        <v>5.1700000000000003E-2</v>
      </c>
      <c r="G8" s="18"/>
    </row>
    <row r="9" spans="1:8" x14ac:dyDescent="0.25">
      <c r="A9" s="14" t="s">
        <v>1856</v>
      </c>
      <c r="B9" s="15" t="s">
        <v>1857</v>
      </c>
      <c r="C9" s="15" t="s">
        <v>1219</v>
      </c>
      <c r="D9" s="16">
        <v>1169345</v>
      </c>
      <c r="E9" s="17">
        <v>8512.83</v>
      </c>
      <c r="F9" s="18">
        <v>4.9799999999999997E-2</v>
      </c>
      <c r="G9" s="18"/>
    </row>
    <row r="10" spans="1:8" x14ac:dyDescent="0.25">
      <c r="A10" s="14" t="s">
        <v>1858</v>
      </c>
      <c r="B10" s="15" t="s">
        <v>1859</v>
      </c>
      <c r="C10" s="15" t="s">
        <v>1238</v>
      </c>
      <c r="D10" s="16">
        <v>1194927</v>
      </c>
      <c r="E10" s="17">
        <v>6923.41</v>
      </c>
      <c r="F10" s="18">
        <v>4.0500000000000001E-2</v>
      </c>
      <c r="G10" s="18"/>
    </row>
    <row r="11" spans="1:8" x14ac:dyDescent="0.25">
      <c r="A11" s="14" t="s">
        <v>1303</v>
      </c>
      <c r="B11" s="15" t="s">
        <v>1304</v>
      </c>
      <c r="C11" s="15" t="s">
        <v>1289</v>
      </c>
      <c r="D11" s="16">
        <v>1130843</v>
      </c>
      <c r="E11" s="17">
        <v>6296.53</v>
      </c>
      <c r="F11" s="18">
        <v>3.6799999999999999E-2</v>
      </c>
      <c r="G11" s="18"/>
    </row>
    <row r="12" spans="1:8" x14ac:dyDescent="0.25">
      <c r="A12" s="14" t="s">
        <v>1301</v>
      </c>
      <c r="B12" s="15" t="s">
        <v>1302</v>
      </c>
      <c r="C12" s="15" t="s">
        <v>1194</v>
      </c>
      <c r="D12" s="16">
        <v>1384029</v>
      </c>
      <c r="E12" s="17">
        <v>5994.92</v>
      </c>
      <c r="F12" s="18">
        <v>3.5099999999999999E-2</v>
      </c>
      <c r="G12" s="18"/>
    </row>
    <row r="13" spans="1:8" x14ac:dyDescent="0.25">
      <c r="A13" s="14" t="s">
        <v>1860</v>
      </c>
      <c r="B13" s="15" t="s">
        <v>1861</v>
      </c>
      <c r="C13" s="15" t="s">
        <v>1375</v>
      </c>
      <c r="D13" s="16">
        <v>53345</v>
      </c>
      <c r="E13" s="17">
        <v>5752.4</v>
      </c>
      <c r="F13" s="18">
        <v>3.3599999999999998E-2</v>
      </c>
      <c r="G13" s="18"/>
    </row>
    <row r="14" spans="1:8" x14ac:dyDescent="0.25">
      <c r="A14" s="14" t="s">
        <v>1862</v>
      </c>
      <c r="B14" s="15" t="s">
        <v>1863</v>
      </c>
      <c r="C14" s="15" t="s">
        <v>1229</v>
      </c>
      <c r="D14" s="16">
        <v>711417</v>
      </c>
      <c r="E14" s="17">
        <v>4279.17</v>
      </c>
      <c r="F14" s="18">
        <v>2.5000000000000001E-2</v>
      </c>
      <c r="G14" s="18"/>
    </row>
    <row r="15" spans="1:8" x14ac:dyDescent="0.25">
      <c r="A15" s="14" t="s">
        <v>1287</v>
      </c>
      <c r="B15" s="15" t="s">
        <v>1288</v>
      </c>
      <c r="C15" s="15" t="s">
        <v>1289</v>
      </c>
      <c r="D15" s="16">
        <v>644971</v>
      </c>
      <c r="E15" s="17">
        <v>4155.2299999999996</v>
      </c>
      <c r="F15" s="18">
        <v>2.4299999999999999E-2</v>
      </c>
      <c r="G15" s="18"/>
    </row>
    <row r="16" spans="1:8" x14ac:dyDescent="0.25">
      <c r="A16" s="14" t="s">
        <v>1768</v>
      </c>
      <c r="B16" s="15" t="s">
        <v>1769</v>
      </c>
      <c r="C16" s="15" t="s">
        <v>1365</v>
      </c>
      <c r="D16" s="16">
        <v>1800603</v>
      </c>
      <c r="E16" s="17">
        <v>4131.4799999999996</v>
      </c>
      <c r="F16" s="18">
        <v>2.4199999999999999E-2</v>
      </c>
      <c r="G16" s="18"/>
    </row>
    <row r="17" spans="1:7" x14ac:dyDescent="0.25">
      <c r="A17" s="14" t="s">
        <v>1526</v>
      </c>
      <c r="B17" s="15" t="s">
        <v>1527</v>
      </c>
      <c r="C17" s="15" t="s">
        <v>1262</v>
      </c>
      <c r="D17" s="16">
        <v>2068284</v>
      </c>
      <c r="E17" s="17">
        <v>4065.63</v>
      </c>
      <c r="F17" s="18">
        <v>2.3800000000000002E-2</v>
      </c>
      <c r="G17" s="18"/>
    </row>
    <row r="18" spans="1:7" x14ac:dyDescent="0.25">
      <c r="A18" s="14" t="s">
        <v>1864</v>
      </c>
      <c r="B18" s="15" t="s">
        <v>1865</v>
      </c>
      <c r="C18" s="15" t="s">
        <v>1197</v>
      </c>
      <c r="D18" s="16">
        <v>2998305</v>
      </c>
      <c r="E18" s="17">
        <v>4041.72</v>
      </c>
      <c r="F18" s="18">
        <v>2.3599999999999999E-2</v>
      </c>
      <c r="G18" s="18"/>
    </row>
    <row r="19" spans="1:7" x14ac:dyDescent="0.25">
      <c r="A19" s="14" t="s">
        <v>1284</v>
      </c>
      <c r="B19" s="15" t="s">
        <v>1285</v>
      </c>
      <c r="C19" s="15" t="s">
        <v>1286</v>
      </c>
      <c r="D19" s="16">
        <v>82075</v>
      </c>
      <c r="E19" s="17">
        <v>4040.43</v>
      </c>
      <c r="F19" s="18">
        <v>2.3599999999999999E-2</v>
      </c>
      <c r="G19" s="18"/>
    </row>
    <row r="20" spans="1:7" x14ac:dyDescent="0.25">
      <c r="A20" s="14" t="s">
        <v>1811</v>
      </c>
      <c r="B20" s="15" t="s">
        <v>1812</v>
      </c>
      <c r="C20" s="15" t="s">
        <v>1219</v>
      </c>
      <c r="D20" s="16">
        <v>215008</v>
      </c>
      <c r="E20" s="17">
        <v>4013.02</v>
      </c>
      <c r="F20" s="18">
        <v>2.35E-2</v>
      </c>
      <c r="G20" s="18"/>
    </row>
    <row r="21" spans="1:7" x14ac:dyDescent="0.25">
      <c r="A21" s="14" t="s">
        <v>1866</v>
      </c>
      <c r="B21" s="15" t="s">
        <v>1867</v>
      </c>
      <c r="C21" s="15" t="s">
        <v>1786</v>
      </c>
      <c r="D21" s="16">
        <v>73270</v>
      </c>
      <c r="E21" s="17">
        <v>3841.91</v>
      </c>
      <c r="F21" s="18">
        <v>2.2499999999999999E-2</v>
      </c>
      <c r="G21" s="18"/>
    </row>
    <row r="22" spans="1:7" x14ac:dyDescent="0.25">
      <c r="A22" s="14" t="s">
        <v>1868</v>
      </c>
      <c r="B22" s="15" t="s">
        <v>1869</v>
      </c>
      <c r="C22" s="15" t="s">
        <v>1249</v>
      </c>
      <c r="D22" s="16">
        <v>5389566</v>
      </c>
      <c r="E22" s="17">
        <v>3739.28</v>
      </c>
      <c r="F22" s="18">
        <v>2.1899999999999999E-2</v>
      </c>
      <c r="G22" s="18"/>
    </row>
    <row r="23" spans="1:7" x14ac:dyDescent="0.25">
      <c r="A23" s="14" t="s">
        <v>1398</v>
      </c>
      <c r="B23" s="15" t="s">
        <v>1399</v>
      </c>
      <c r="C23" s="15" t="s">
        <v>1340</v>
      </c>
      <c r="D23" s="16">
        <v>70962</v>
      </c>
      <c r="E23" s="17">
        <v>3429.1</v>
      </c>
      <c r="F23" s="18">
        <v>2.01E-2</v>
      </c>
      <c r="G23" s="18"/>
    </row>
    <row r="24" spans="1:7" x14ac:dyDescent="0.25">
      <c r="A24" s="14" t="s">
        <v>1870</v>
      </c>
      <c r="B24" s="15" t="s">
        <v>1871</v>
      </c>
      <c r="C24" s="15" t="s">
        <v>1286</v>
      </c>
      <c r="D24" s="16">
        <v>233522</v>
      </c>
      <c r="E24" s="17">
        <v>3409.65</v>
      </c>
      <c r="F24" s="18">
        <v>1.9900000000000001E-2</v>
      </c>
      <c r="G24" s="18"/>
    </row>
    <row r="25" spans="1:7" x14ac:dyDescent="0.25">
      <c r="A25" s="14" t="s">
        <v>1872</v>
      </c>
      <c r="B25" s="15" t="s">
        <v>1873</v>
      </c>
      <c r="C25" s="15" t="s">
        <v>1262</v>
      </c>
      <c r="D25" s="16">
        <v>326036</v>
      </c>
      <c r="E25" s="17">
        <v>3394.03</v>
      </c>
      <c r="F25" s="18">
        <v>1.9900000000000001E-2</v>
      </c>
      <c r="G25" s="18"/>
    </row>
    <row r="26" spans="1:7" x14ac:dyDescent="0.25">
      <c r="A26" s="14" t="s">
        <v>1794</v>
      </c>
      <c r="B26" s="15" t="s">
        <v>1795</v>
      </c>
      <c r="C26" s="15" t="s">
        <v>1317</v>
      </c>
      <c r="D26" s="16">
        <v>183550</v>
      </c>
      <c r="E26" s="17">
        <v>3333.08</v>
      </c>
      <c r="F26" s="18">
        <v>1.95E-2</v>
      </c>
      <c r="G26" s="18"/>
    </row>
    <row r="27" spans="1:7" x14ac:dyDescent="0.25">
      <c r="A27" s="14" t="s">
        <v>1338</v>
      </c>
      <c r="B27" s="15" t="s">
        <v>1339</v>
      </c>
      <c r="C27" s="15" t="s">
        <v>1340</v>
      </c>
      <c r="D27" s="16">
        <v>30167</v>
      </c>
      <c r="E27" s="17">
        <v>3331.9</v>
      </c>
      <c r="F27" s="18">
        <v>1.95E-2</v>
      </c>
      <c r="G27" s="18"/>
    </row>
    <row r="28" spans="1:7" x14ac:dyDescent="0.25">
      <c r="A28" s="14" t="s">
        <v>1508</v>
      </c>
      <c r="B28" s="15" t="s">
        <v>1509</v>
      </c>
      <c r="C28" s="15" t="s">
        <v>1262</v>
      </c>
      <c r="D28" s="16">
        <v>612567</v>
      </c>
      <c r="E28" s="17">
        <v>3205.56</v>
      </c>
      <c r="F28" s="18">
        <v>1.8700000000000001E-2</v>
      </c>
      <c r="G28" s="18"/>
    </row>
    <row r="29" spans="1:7" x14ac:dyDescent="0.25">
      <c r="A29" s="14" t="s">
        <v>1874</v>
      </c>
      <c r="B29" s="15" t="s">
        <v>1875</v>
      </c>
      <c r="C29" s="15" t="s">
        <v>1395</v>
      </c>
      <c r="D29" s="16">
        <v>330616</v>
      </c>
      <c r="E29" s="17">
        <v>2138.59</v>
      </c>
      <c r="F29" s="18">
        <v>1.2500000000000001E-2</v>
      </c>
      <c r="G29" s="18"/>
    </row>
    <row r="30" spans="1:7" x14ac:dyDescent="0.25">
      <c r="A30" s="14" t="s">
        <v>1310</v>
      </c>
      <c r="B30" s="15" t="s">
        <v>1311</v>
      </c>
      <c r="C30" s="15" t="s">
        <v>1312</v>
      </c>
      <c r="D30" s="16">
        <v>399016</v>
      </c>
      <c r="E30" s="17">
        <v>2083.66</v>
      </c>
      <c r="F30" s="18">
        <v>1.2200000000000001E-2</v>
      </c>
      <c r="G30" s="18"/>
    </row>
    <row r="31" spans="1:7" x14ac:dyDescent="0.25">
      <c r="A31" s="14" t="s">
        <v>1206</v>
      </c>
      <c r="B31" s="15" t="s">
        <v>1207</v>
      </c>
      <c r="C31" s="15" t="s">
        <v>1208</v>
      </c>
      <c r="D31" s="16">
        <v>21422</v>
      </c>
      <c r="E31" s="17">
        <v>2070.2600000000002</v>
      </c>
      <c r="F31" s="18">
        <v>1.21E-2</v>
      </c>
      <c r="G31" s="18"/>
    </row>
    <row r="32" spans="1:7" x14ac:dyDescent="0.25">
      <c r="A32" s="14" t="s">
        <v>1488</v>
      </c>
      <c r="B32" s="15" t="s">
        <v>1489</v>
      </c>
      <c r="C32" s="15" t="s">
        <v>1214</v>
      </c>
      <c r="D32" s="16">
        <v>1138268</v>
      </c>
      <c r="E32" s="17">
        <v>2067.89</v>
      </c>
      <c r="F32" s="18">
        <v>1.21E-2</v>
      </c>
      <c r="G32" s="18"/>
    </row>
    <row r="33" spans="1:7" x14ac:dyDescent="0.25">
      <c r="A33" s="14" t="s">
        <v>1522</v>
      </c>
      <c r="B33" s="15" t="s">
        <v>1523</v>
      </c>
      <c r="C33" s="15" t="s">
        <v>1340</v>
      </c>
      <c r="D33" s="16">
        <v>125759</v>
      </c>
      <c r="E33" s="17">
        <v>2065.7199999999998</v>
      </c>
      <c r="F33" s="18">
        <v>1.21E-2</v>
      </c>
      <c r="G33" s="18"/>
    </row>
    <row r="34" spans="1:7" x14ac:dyDescent="0.25">
      <c r="A34" s="14" t="s">
        <v>1419</v>
      </c>
      <c r="B34" s="15" t="s">
        <v>1420</v>
      </c>
      <c r="C34" s="15" t="s">
        <v>1200</v>
      </c>
      <c r="D34" s="16">
        <v>75735</v>
      </c>
      <c r="E34" s="17">
        <v>2049.12</v>
      </c>
      <c r="F34" s="18">
        <v>1.2E-2</v>
      </c>
      <c r="G34" s="18"/>
    </row>
    <row r="35" spans="1:7" x14ac:dyDescent="0.25">
      <c r="A35" s="14" t="s">
        <v>1349</v>
      </c>
      <c r="B35" s="15" t="s">
        <v>1350</v>
      </c>
      <c r="C35" s="15" t="s">
        <v>1340</v>
      </c>
      <c r="D35" s="16">
        <v>46565</v>
      </c>
      <c r="E35" s="17">
        <v>2042.04</v>
      </c>
      <c r="F35" s="18">
        <v>1.1900000000000001E-2</v>
      </c>
      <c r="G35" s="18"/>
    </row>
    <row r="36" spans="1:7" x14ac:dyDescent="0.25">
      <c r="A36" s="14" t="s">
        <v>1482</v>
      </c>
      <c r="B36" s="15" t="s">
        <v>1483</v>
      </c>
      <c r="C36" s="15" t="s">
        <v>1249</v>
      </c>
      <c r="D36" s="16">
        <v>25698</v>
      </c>
      <c r="E36" s="17">
        <v>2029.33</v>
      </c>
      <c r="F36" s="18">
        <v>1.1900000000000001E-2</v>
      </c>
      <c r="G36" s="18"/>
    </row>
    <row r="37" spans="1:7" x14ac:dyDescent="0.25">
      <c r="A37" s="14" t="s">
        <v>1195</v>
      </c>
      <c r="B37" s="15" t="s">
        <v>1196</v>
      </c>
      <c r="C37" s="15" t="s">
        <v>1197</v>
      </c>
      <c r="D37" s="16">
        <v>166341</v>
      </c>
      <c r="E37" s="17">
        <v>2020.88</v>
      </c>
      <c r="F37" s="18">
        <v>1.18E-2</v>
      </c>
      <c r="G37" s="18"/>
    </row>
    <row r="38" spans="1:7" x14ac:dyDescent="0.25">
      <c r="A38" s="14" t="s">
        <v>1778</v>
      </c>
      <c r="B38" s="15" t="s">
        <v>1779</v>
      </c>
      <c r="C38" s="15" t="s">
        <v>1365</v>
      </c>
      <c r="D38" s="16">
        <v>40513</v>
      </c>
      <c r="E38" s="17">
        <v>1999.7</v>
      </c>
      <c r="F38" s="18">
        <v>1.17E-2</v>
      </c>
      <c r="G38" s="18"/>
    </row>
    <row r="39" spans="1:7" x14ac:dyDescent="0.25">
      <c r="A39" s="14" t="s">
        <v>1876</v>
      </c>
      <c r="B39" s="15" t="s">
        <v>1877</v>
      </c>
      <c r="C39" s="15" t="s">
        <v>1427</v>
      </c>
      <c r="D39" s="16">
        <v>121740</v>
      </c>
      <c r="E39" s="17">
        <v>1920.33</v>
      </c>
      <c r="F39" s="18">
        <v>1.12E-2</v>
      </c>
      <c r="G39" s="18"/>
    </row>
    <row r="40" spans="1:7" x14ac:dyDescent="0.25">
      <c r="A40" s="14" t="s">
        <v>1203</v>
      </c>
      <c r="B40" s="15" t="s">
        <v>1204</v>
      </c>
      <c r="C40" s="15" t="s">
        <v>1205</v>
      </c>
      <c r="D40" s="16">
        <v>53075</v>
      </c>
      <c r="E40" s="17">
        <v>1810.97</v>
      </c>
      <c r="F40" s="18">
        <v>1.06E-2</v>
      </c>
      <c r="G40" s="18"/>
    </row>
    <row r="41" spans="1:7" x14ac:dyDescent="0.25">
      <c r="A41" s="14" t="s">
        <v>1336</v>
      </c>
      <c r="B41" s="15" t="s">
        <v>1337</v>
      </c>
      <c r="C41" s="15" t="s">
        <v>1238</v>
      </c>
      <c r="D41" s="16">
        <v>14884</v>
      </c>
      <c r="E41" s="17">
        <v>1801.92</v>
      </c>
      <c r="F41" s="18">
        <v>1.0500000000000001E-2</v>
      </c>
      <c r="G41" s="18"/>
    </row>
    <row r="42" spans="1:7" x14ac:dyDescent="0.25">
      <c r="A42" s="14" t="s">
        <v>1878</v>
      </c>
      <c r="B42" s="15" t="s">
        <v>1879</v>
      </c>
      <c r="C42" s="15" t="s">
        <v>1382</v>
      </c>
      <c r="D42" s="16">
        <v>69751</v>
      </c>
      <c r="E42" s="17">
        <v>1783.15</v>
      </c>
      <c r="F42" s="18">
        <v>1.04E-2</v>
      </c>
      <c r="G42" s="18"/>
    </row>
    <row r="43" spans="1:7" x14ac:dyDescent="0.25">
      <c r="A43" s="14" t="s">
        <v>1880</v>
      </c>
      <c r="B43" s="15" t="s">
        <v>1881</v>
      </c>
      <c r="C43" s="15" t="s">
        <v>1329</v>
      </c>
      <c r="D43" s="16">
        <v>400662</v>
      </c>
      <c r="E43" s="17">
        <v>1765.72</v>
      </c>
      <c r="F43" s="18">
        <v>1.03E-2</v>
      </c>
      <c r="G43" s="18"/>
    </row>
    <row r="44" spans="1:7" x14ac:dyDescent="0.25">
      <c r="A44" s="14" t="s">
        <v>1882</v>
      </c>
      <c r="B44" s="15" t="s">
        <v>1883</v>
      </c>
      <c r="C44" s="15" t="s">
        <v>1286</v>
      </c>
      <c r="D44" s="16">
        <v>73290</v>
      </c>
      <c r="E44" s="17">
        <v>1763.03</v>
      </c>
      <c r="F44" s="18">
        <v>1.03E-2</v>
      </c>
      <c r="G44" s="18"/>
    </row>
    <row r="45" spans="1:7" x14ac:dyDescent="0.25">
      <c r="A45" s="14" t="s">
        <v>1782</v>
      </c>
      <c r="B45" s="15" t="s">
        <v>1783</v>
      </c>
      <c r="C45" s="15" t="s">
        <v>1340</v>
      </c>
      <c r="D45" s="16">
        <v>94638</v>
      </c>
      <c r="E45" s="17">
        <v>1743.8</v>
      </c>
      <c r="F45" s="18">
        <v>1.0200000000000001E-2</v>
      </c>
      <c r="G45" s="18"/>
    </row>
    <row r="46" spans="1:7" x14ac:dyDescent="0.25">
      <c r="A46" s="14" t="s">
        <v>1884</v>
      </c>
      <c r="B46" s="15" t="s">
        <v>1885</v>
      </c>
      <c r="C46" s="15" t="s">
        <v>1214</v>
      </c>
      <c r="D46" s="16">
        <v>788761</v>
      </c>
      <c r="E46" s="17">
        <v>1739.22</v>
      </c>
      <c r="F46" s="18">
        <v>1.0200000000000001E-2</v>
      </c>
      <c r="G46" s="18"/>
    </row>
    <row r="47" spans="1:7" x14ac:dyDescent="0.25">
      <c r="A47" s="14" t="s">
        <v>1357</v>
      </c>
      <c r="B47" s="15" t="s">
        <v>1358</v>
      </c>
      <c r="C47" s="15" t="s">
        <v>1191</v>
      </c>
      <c r="D47" s="16">
        <v>120855</v>
      </c>
      <c r="E47" s="17">
        <v>1733.24</v>
      </c>
      <c r="F47" s="18">
        <v>1.01E-2</v>
      </c>
      <c r="G47" s="18"/>
    </row>
    <row r="48" spans="1:7" x14ac:dyDescent="0.25">
      <c r="A48" s="14" t="s">
        <v>1886</v>
      </c>
      <c r="B48" s="15" t="s">
        <v>1887</v>
      </c>
      <c r="C48" s="15" t="s">
        <v>1241</v>
      </c>
      <c r="D48" s="16">
        <v>39998</v>
      </c>
      <c r="E48" s="17">
        <v>1731.85</v>
      </c>
      <c r="F48" s="18">
        <v>1.01E-2</v>
      </c>
      <c r="G48" s="18"/>
    </row>
    <row r="49" spans="1:7" x14ac:dyDescent="0.25">
      <c r="A49" s="14" t="s">
        <v>1888</v>
      </c>
      <c r="B49" s="15" t="s">
        <v>1889</v>
      </c>
      <c r="C49" s="15" t="s">
        <v>1418</v>
      </c>
      <c r="D49" s="16">
        <v>139347</v>
      </c>
      <c r="E49" s="17">
        <v>1730.55</v>
      </c>
      <c r="F49" s="18">
        <v>1.01E-2</v>
      </c>
      <c r="G49" s="18"/>
    </row>
    <row r="50" spans="1:7" x14ac:dyDescent="0.25">
      <c r="A50" s="14" t="s">
        <v>1458</v>
      </c>
      <c r="B50" s="15" t="s">
        <v>1459</v>
      </c>
      <c r="C50" s="15" t="s">
        <v>1262</v>
      </c>
      <c r="D50" s="16">
        <v>51928</v>
      </c>
      <c r="E50" s="17">
        <v>1725.72</v>
      </c>
      <c r="F50" s="18">
        <v>1.01E-2</v>
      </c>
      <c r="G50" s="18"/>
    </row>
    <row r="51" spans="1:7" x14ac:dyDescent="0.25">
      <c r="A51" s="14" t="s">
        <v>1536</v>
      </c>
      <c r="B51" s="15" t="s">
        <v>1537</v>
      </c>
      <c r="C51" s="15" t="s">
        <v>1440</v>
      </c>
      <c r="D51" s="16">
        <v>38734</v>
      </c>
      <c r="E51" s="17">
        <v>1716.21</v>
      </c>
      <c r="F51" s="18">
        <v>0.01</v>
      </c>
      <c r="G51" s="18"/>
    </row>
    <row r="52" spans="1:7" x14ac:dyDescent="0.25">
      <c r="A52" s="14" t="s">
        <v>1890</v>
      </c>
      <c r="B52" s="15" t="s">
        <v>1891</v>
      </c>
      <c r="C52" s="15" t="s">
        <v>1229</v>
      </c>
      <c r="D52" s="16">
        <v>593729</v>
      </c>
      <c r="E52" s="17">
        <v>1714.39</v>
      </c>
      <c r="F52" s="18">
        <v>0.01</v>
      </c>
      <c r="G52" s="18"/>
    </row>
    <row r="53" spans="1:7" x14ac:dyDescent="0.25">
      <c r="A53" s="14" t="s">
        <v>1892</v>
      </c>
      <c r="B53" s="15" t="s">
        <v>1893</v>
      </c>
      <c r="C53" s="15" t="s">
        <v>1238</v>
      </c>
      <c r="D53" s="16">
        <v>99358</v>
      </c>
      <c r="E53" s="17">
        <v>1712.63</v>
      </c>
      <c r="F53" s="18">
        <v>0.01</v>
      </c>
      <c r="G53" s="18"/>
    </row>
    <row r="54" spans="1:7" x14ac:dyDescent="0.25">
      <c r="A54" s="14" t="s">
        <v>1894</v>
      </c>
      <c r="B54" s="15" t="s">
        <v>1895</v>
      </c>
      <c r="C54" s="15" t="s">
        <v>1440</v>
      </c>
      <c r="D54" s="16">
        <v>102935</v>
      </c>
      <c r="E54" s="17">
        <v>1710.78</v>
      </c>
      <c r="F54" s="18">
        <v>0.01</v>
      </c>
      <c r="G54" s="18"/>
    </row>
    <row r="55" spans="1:7" x14ac:dyDescent="0.25">
      <c r="A55" s="14" t="s">
        <v>1242</v>
      </c>
      <c r="B55" s="15" t="s">
        <v>1243</v>
      </c>
      <c r="C55" s="15" t="s">
        <v>1244</v>
      </c>
      <c r="D55" s="16">
        <v>85121</v>
      </c>
      <c r="E55" s="17">
        <v>1709.06</v>
      </c>
      <c r="F55" s="18">
        <v>0.01</v>
      </c>
      <c r="G55" s="18"/>
    </row>
    <row r="56" spans="1:7" x14ac:dyDescent="0.25">
      <c r="A56" s="14" t="s">
        <v>1265</v>
      </c>
      <c r="B56" s="15" t="s">
        <v>1266</v>
      </c>
      <c r="C56" s="15" t="s">
        <v>1191</v>
      </c>
      <c r="D56" s="16">
        <v>53651</v>
      </c>
      <c r="E56" s="17">
        <v>1701.68</v>
      </c>
      <c r="F56" s="18">
        <v>0.01</v>
      </c>
      <c r="G56" s="18"/>
    </row>
    <row r="57" spans="1:7" x14ac:dyDescent="0.25">
      <c r="A57" s="14" t="s">
        <v>1787</v>
      </c>
      <c r="B57" s="15" t="s">
        <v>1788</v>
      </c>
      <c r="C57" s="15" t="s">
        <v>1317</v>
      </c>
      <c r="D57" s="16">
        <v>47245</v>
      </c>
      <c r="E57" s="17">
        <v>1699.5</v>
      </c>
      <c r="F57" s="18">
        <v>9.9000000000000008E-3</v>
      </c>
      <c r="G57" s="18"/>
    </row>
    <row r="58" spans="1:7" x14ac:dyDescent="0.25">
      <c r="A58" s="14" t="s">
        <v>1896</v>
      </c>
      <c r="B58" s="15" t="s">
        <v>1897</v>
      </c>
      <c r="C58" s="15" t="s">
        <v>1255</v>
      </c>
      <c r="D58" s="16">
        <v>293437</v>
      </c>
      <c r="E58" s="17">
        <v>1694.75</v>
      </c>
      <c r="F58" s="18">
        <v>9.9000000000000008E-3</v>
      </c>
      <c r="G58" s="18"/>
    </row>
    <row r="59" spans="1:7" x14ac:dyDescent="0.25">
      <c r="A59" s="14" t="s">
        <v>1501</v>
      </c>
      <c r="B59" s="15" t="s">
        <v>1502</v>
      </c>
      <c r="C59" s="15" t="s">
        <v>1252</v>
      </c>
      <c r="D59" s="16">
        <v>250939</v>
      </c>
      <c r="E59" s="17">
        <v>1691.58</v>
      </c>
      <c r="F59" s="18">
        <v>9.9000000000000008E-3</v>
      </c>
      <c r="G59" s="18"/>
    </row>
    <row r="60" spans="1:7" x14ac:dyDescent="0.25">
      <c r="A60" s="14" t="s">
        <v>1898</v>
      </c>
      <c r="B60" s="15" t="s">
        <v>1899</v>
      </c>
      <c r="C60" s="15" t="s">
        <v>1289</v>
      </c>
      <c r="D60" s="16">
        <v>12242</v>
      </c>
      <c r="E60" s="17">
        <v>1688.22</v>
      </c>
      <c r="F60" s="18">
        <v>9.9000000000000008E-3</v>
      </c>
      <c r="G60" s="18"/>
    </row>
    <row r="61" spans="1:7" x14ac:dyDescent="0.25">
      <c r="A61" s="14" t="s">
        <v>1368</v>
      </c>
      <c r="B61" s="15" t="s">
        <v>1369</v>
      </c>
      <c r="C61" s="15" t="s">
        <v>1370</v>
      </c>
      <c r="D61" s="16">
        <v>698581</v>
      </c>
      <c r="E61" s="17">
        <v>1687.84</v>
      </c>
      <c r="F61" s="18">
        <v>9.9000000000000008E-3</v>
      </c>
      <c r="G61" s="18"/>
    </row>
    <row r="62" spans="1:7" x14ac:dyDescent="0.25">
      <c r="A62" s="14" t="s">
        <v>1900</v>
      </c>
      <c r="B62" s="15" t="s">
        <v>1901</v>
      </c>
      <c r="C62" s="15" t="s">
        <v>1249</v>
      </c>
      <c r="D62" s="16">
        <v>14528</v>
      </c>
      <c r="E62" s="17">
        <v>1686.28</v>
      </c>
      <c r="F62" s="18">
        <v>9.9000000000000008E-3</v>
      </c>
      <c r="G62" s="18"/>
    </row>
    <row r="63" spans="1:7" x14ac:dyDescent="0.25">
      <c r="A63" s="14" t="s">
        <v>1792</v>
      </c>
      <c r="B63" s="15" t="s">
        <v>1793</v>
      </c>
      <c r="C63" s="15" t="s">
        <v>1191</v>
      </c>
      <c r="D63" s="16">
        <v>61496</v>
      </c>
      <c r="E63" s="17">
        <v>1679.21</v>
      </c>
      <c r="F63" s="18">
        <v>9.7999999999999997E-3</v>
      </c>
      <c r="G63" s="18"/>
    </row>
    <row r="64" spans="1:7" x14ac:dyDescent="0.25">
      <c r="A64" s="14" t="s">
        <v>1472</v>
      </c>
      <c r="B64" s="15" t="s">
        <v>1473</v>
      </c>
      <c r="C64" s="15" t="s">
        <v>1340</v>
      </c>
      <c r="D64" s="16">
        <v>58052</v>
      </c>
      <c r="E64" s="17">
        <v>1679.15</v>
      </c>
      <c r="F64" s="18">
        <v>9.7999999999999997E-3</v>
      </c>
      <c r="G64" s="18"/>
    </row>
    <row r="65" spans="1:7" x14ac:dyDescent="0.25">
      <c r="A65" s="14" t="s">
        <v>1902</v>
      </c>
      <c r="B65" s="15" t="s">
        <v>1903</v>
      </c>
      <c r="C65" s="15" t="s">
        <v>1786</v>
      </c>
      <c r="D65" s="16">
        <v>102273</v>
      </c>
      <c r="E65" s="17">
        <v>1666.9</v>
      </c>
      <c r="F65" s="18">
        <v>9.7000000000000003E-3</v>
      </c>
      <c r="G65" s="18"/>
    </row>
    <row r="66" spans="1:7" x14ac:dyDescent="0.25">
      <c r="A66" s="14" t="s">
        <v>1904</v>
      </c>
      <c r="B66" s="15" t="s">
        <v>1905</v>
      </c>
      <c r="C66" s="15" t="s">
        <v>1294</v>
      </c>
      <c r="D66" s="16">
        <v>225012</v>
      </c>
      <c r="E66" s="17">
        <v>1666.21</v>
      </c>
      <c r="F66" s="18">
        <v>9.7000000000000003E-3</v>
      </c>
      <c r="G66" s="18"/>
    </row>
    <row r="67" spans="1:7" x14ac:dyDescent="0.25">
      <c r="A67" s="14" t="s">
        <v>1800</v>
      </c>
      <c r="B67" s="15" t="s">
        <v>1801</v>
      </c>
      <c r="C67" s="15" t="s">
        <v>1786</v>
      </c>
      <c r="D67" s="16">
        <v>272586</v>
      </c>
      <c r="E67" s="17">
        <v>1660.87</v>
      </c>
      <c r="F67" s="18">
        <v>9.7000000000000003E-3</v>
      </c>
      <c r="G67" s="18"/>
    </row>
    <row r="68" spans="1:7" x14ac:dyDescent="0.25">
      <c r="A68" s="19" t="s">
        <v>125</v>
      </c>
      <c r="B68" s="25"/>
      <c r="C68" s="25"/>
      <c r="D68" s="26"/>
      <c r="E68" s="47">
        <v>169308.1</v>
      </c>
      <c r="F68" s="48">
        <v>0.99</v>
      </c>
      <c r="G68" s="28"/>
    </row>
    <row r="69" spans="1:7" x14ac:dyDescent="0.25">
      <c r="A69" s="19" t="s">
        <v>1269</v>
      </c>
      <c r="B69" s="15"/>
      <c r="C69" s="15"/>
      <c r="D69" s="16"/>
      <c r="E69" s="17"/>
      <c r="F69" s="18"/>
      <c r="G69" s="18"/>
    </row>
    <row r="70" spans="1:7" x14ac:dyDescent="0.25">
      <c r="A70" s="19" t="s">
        <v>125</v>
      </c>
      <c r="B70" s="15"/>
      <c r="C70" s="15"/>
      <c r="D70" s="16"/>
      <c r="E70" s="56" t="s">
        <v>122</v>
      </c>
      <c r="F70" s="57" t="s">
        <v>122</v>
      </c>
      <c r="G70" s="18"/>
    </row>
    <row r="71" spans="1:7" x14ac:dyDescent="0.25">
      <c r="A71" s="31" t="s">
        <v>132</v>
      </c>
      <c r="B71" s="32"/>
      <c r="C71" s="32"/>
      <c r="D71" s="33"/>
      <c r="E71" s="37">
        <v>169308.1</v>
      </c>
      <c r="F71" s="38">
        <v>0.99</v>
      </c>
      <c r="G71" s="28"/>
    </row>
    <row r="72" spans="1:7" x14ac:dyDescent="0.25">
      <c r="A72" s="14"/>
      <c r="B72" s="15"/>
      <c r="C72" s="15"/>
      <c r="D72" s="16"/>
      <c r="E72" s="17"/>
      <c r="F72" s="18"/>
      <c r="G72" s="18"/>
    </row>
    <row r="73" spans="1:7" x14ac:dyDescent="0.25">
      <c r="A73" s="14"/>
      <c r="B73" s="15"/>
      <c r="C73" s="15"/>
      <c r="D73" s="16"/>
      <c r="E73" s="17"/>
      <c r="F73" s="18"/>
      <c r="G73" s="18"/>
    </row>
    <row r="74" spans="1:7" x14ac:dyDescent="0.25">
      <c r="A74" s="19" t="s">
        <v>182</v>
      </c>
      <c r="B74" s="15"/>
      <c r="C74" s="15"/>
      <c r="D74" s="16"/>
      <c r="E74" s="17"/>
      <c r="F74" s="18"/>
      <c r="G74" s="18"/>
    </row>
    <row r="75" spans="1:7" x14ac:dyDescent="0.25">
      <c r="A75" s="14" t="s">
        <v>183</v>
      </c>
      <c r="B75" s="15"/>
      <c r="C75" s="15"/>
      <c r="D75" s="16"/>
      <c r="E75" s="17">
        <v>16650.080000000002</v>
      </c>
      <c r="F75" s="18">
        <v>9.74E-2</v>
      </c>
      <c r="G75" s="18">
        <v>6.4020999999999995E-2</v>
      </c>
    </row>
    <row r="76" spans="1:7" x14ac:dyDescent="0.25">
      <c r="A76" s="19" t="s">
        <v>125</v>
      </c>
      <c r="B76" s="25"/>
      <c r="C76" s="25"/>
      <c r="D76" s="26"/>
      <c r="E76" s="47">
        <v>16650.080000000002</v>
      </c>
      <c r="F76" s="48">
        <v>9.74E-2</v>
      </c>
      <c r="G76" s="28"/>
    </row>
    <row r="77" spans="1:7" x14ac:dyDescent="0.25">
      <c r="A77" s="14"/>
      <c r="B77" s="15"/>
      <c r="C77" s="15"/>
      <c r="D77" s="16"/>
      <c r="E77" s="17"/>
      <c r="F77" s="18"/>
      <c r="G77" s="18"/>
    </row>
    <row r="78" spans="1:7" x14ac:dyDescent="0.25">
      <c r="A78" s="31" t="s">
        <v>132</v>
      </c>
      <c r="B78" s="32"/>
      <c r="C78" s="32"/>
      <c r="D78" s="33"/>
      <c r="E78" s="29">
        <v>16650.080000000002</v>
      </c>
      <c r="F78" s="30">
        <v>9.74E-2</v>
      </c>
      <c r="G78" s="28"/>
    </row>
    <row r="79" spans="1:7" x14ac:dyDescent="0.25">
      <c r="A79" s="14" t="s">
        <v>184</v>
      </c>
      <c r="B79" s="15"/>
      <c r="C79" s="15"/>
      <c r="D79" s="16"/>
      <c r="E79" s="17">
        <v>2.9204240000000001</v>
      </c>
      <c r="F79" s="18">
        <v>1.7E-5</v>
      </c>
      <c r="G79" s="18"/>
    </row>
    <row r="80" spans="1:7" x14ac:dyDescent="0.25">
      <c r="A80" s="14" t="s">
        <v>185</v>
      </c>
      <c r="B80" s="15"/>
      <c r="C80" s="15"/>
      <c r="D80" s="16"/>
      <c r="E80" s="45">
        <v>-14986.110424</v>
      </c>
      <c r="F80" s="46">
        <v>-8.7416999999999995E-2</v>
      </c>
      <c r="G80" s="18">
        <v>6.4020999999999995E-2</v>
      </c>
    </row>
    <row r="81" spans="1:7" x14ac:dyDescent="0.25">
      <c r="A81" s="34" t="s">
        <v>186</v>
      </c>
      <c r="B81" s="35"/>
      <c r="C81" s="35"/>
      <c r="D81" s="36"/>
      <c r="E81" s="37">
        <v>170974.99</v>
      </c>
      <c r="F81" s="38">
        <v>1</v>
      </c>
      <c r="G81" s="38"/>
    </row>
    <row r="84" spans="1:7" x14ac:dyDescent="0.25">
      <c r="A84" s="1" t="s">
        <v>189</v>
      </c>
    </row>
    <row r="85" spans="1:7" x14ac:dyDescent="0.25">
      <c r="A85" s="40" t="s">
        <v>190</v>
      </c>
      <c r="B85" s="41" t="s">
        <v>122</v>
      </c>
    </row>
    <row r="86" spans="1:7" x14ac:dyDescent="0.25">
      <c r="A86" t="s">
        <v>191</v>
      </c>
    </row>
    <row r="87" spans="1:7" x14ac:dyDescent="0.25">
      <c r="A87" t="s">
        <v>192</v>
      </c>
      <c r="B87" t="s">
        <v>1906</v>
      </c>
      <c r="C87" t="s">
        <v>193</v>
      </c>
    </row>
    <row r="88" spans="1:7" x14ac:dyDescent="0.25">
      <c r="B88" s="42">
        <v>45473</v>
      </c>
      <c r="C88" s="42">
        <v>45504</v>
      </c>
    </row>
    <row r="89" spans="1:7" x14ac:dyDescent="0.25">
      <c r="A89" t="s">
        <v>197</v>
      </c>
      <c r="B89" t="s">
        <v>1907</v>
      </c>
      <c r="C89">
        <v>10.049799999999999</v>
      </c>
    </row>
    <row r="90" spans="1:7" x14ac:dyDescent="0.25">
      <c r="A90" t="s">
        <v>198</v>
      </c>
      <c r="B90" t="s">
        <v>1907</v>
      </c>
      <c r="C90">
        <v>10.049799999999999</v>
      </c>
    </row>
    <row r="91" spans="1:7" x14ac:dyDescent="0.25">
      <c r="A91" t="s">
        <v>676</v>
      </c>
      <c r="B91" t="s">
        <v>1907</v>
      </c>
      <c r="C91">
        <v>10.048400000000001</v>
      </c>
    </row>
    <row r="92" spans="1:7" x14ac:dyDescent="0.25">
      <c r="A92" t="s">
        <v>677</v>
      </c>
      <c r="B92" t="s">
        <v>1907</v>
      </c>
      <c r="C92">
        <v>10.048400000000001</v>
      </c>
    </row>
    <row r="94" spans="1:7" x14ac:dyDescent="0.25">
      <c r="A94" t="s">
        <v>1908</v>
      </c>
    </row>
    <row r="96" spans="1:7" x14ac:dyDescent="0.25">
      <c r="A96" t="s">
        <v>208</v>
      </c>
      <c r="B96" s="41" t="s">
        <v>122</v>
      </c>
    </row>
    <row r="97" spans="1:4" x14ac:dyDescent="0.25">
      <c r="A97" t="s">
        <v>209</v>
      </c>
      <c r="B97" s="41" t="s">
        <v>122</v>
      </c>
    </row>
    <row r="98" spans="1:4" ht="30" customHeight="1" x14ac:dyDescent="0.25">
      <c r="A98" s="40" t="s">
        <v>210</v>
      </c>
      <c r="B98" s="41" t="s">
        <v>122</v>
      </c>
    </row>
    <row r="99" spans="1:4" ht="30" customHeight="1" x14ac:dyDescent="0.25">
      <c r="A99" s="40" t="s">
        <v>211</v>
      </c>
      <c r="B99" s="41" t="s">
        <v>122</v>
      </c>
    </row>
    <row r="100" spans="1:4" x14ac:dyDescent="0.25">
      <c r="A100" t="s">
        <v>1270</v>
      </c>
      <c r="B100" s="44">
        <v>0</v>
      </c>
    </row>
    <row r="101" spans="1:4" ht="45" customHeight="1" x14ac:dyDescent="0.25">
      <c r="A101" s="40" t="s">
        <v>213</v>
      </c>
      <c r="B101" s="41" t="s">
        <v>122</v>
      </c>
    </row>
    <row r="102" spans="1:4" ht="45" customHeight="1" x14ac:dyDescent="0.25">
      <c r="A102" s="40" t="s">
        <v>214</v>
      </c>
      <c r="B102" s="41" t="s">
        <v>122</v>
      </c>
    </row>
    <row r="103" spans="1:4" ht="30" customHeight="1" x14ac:dyDescent="0.25">
      <c r="A103" s="40" t="s">
        <v>215</v>
      </c>
      <c r="B103" s="41" t="s">
        <v>122</v>
      </c>
    </row>
    <row r="104" spans="1:4" x14ac:dyDescent="0.25">
      <c r="A104" t="s">
        <v>216</v>
      </c>
      <c r="B104" s="41" t="s">
        <v>122</v>
      </c>
    </row>
    <row r="105" spans="1:4" x14ac:dyDescent="0.25">
      <c r="A105" t="s">
        <v>217</v>
      </c>
      <c r="B105" s="41" t="s">
        <v>122</v>
      </c>
    </row>
    <row r="107" spans="1:4" ht="69.95" customHeight="1" x14ac:dyDescent="0.25">
      <c r="A107" s="74" t="s">
        <v>227</v>
      </c>
      <c r="B107" s="74" t="s">
        <v>228</v>
      </c>
      <c r="C107" s="74" t="s">
        <v>5</v>
      </c>
      <c r="D107" s="74" t="s">
        <v>6</v>
      </c>
    </row>
    <row r="108" spans="1:4" ht="69.95" customHeight="1" x14ac:dyDescent="0.25">
      <c r="A108" s="74" t="s">
        <v>1909</v>
      </c>
      <c r="B108" s="74"/>
      <c r="C108" s="74" t="s">
        <v>55</v>
      </c>
      <c r="D10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55"/>
  <sheetViews>
    <sheetView showGridLines="0" workbookViewId="0">
      <pane ySplit="4" topLeftCell="A19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1910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1911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427188</v>
      </c>
      <c r="E8" s="17">
        <v>6902.29</v>
      </c>
      <c r="F8" s="18">
        <v>6.6199999999999995E-2</v>
      </c>
      <c r="G8" s="18"/>
    </row>
    <row r="9" spans="1:8" x14ac:dyDescent="0.25">
      <c r="A9" s="14" t="s">
        <v>1195</v>
      </c>
      <c r="B9" s="15" t="s">
        <v>1196</v>
      </c>
      <c r="C9" s="15" t="s">
        <v>1197</v>
      </c>
      <c r="D9" s="16">
        <v>555906</v>
      </c>
      <c r="E9" s="17">
        <v>6753.7</v>
      </c>
      <c r="F9" s="18">
        <v>6.4699999999999994E-2</v>
      </c>
      <c r="G9" s="18"/>
    </row>
    <row r="10" spans="1:8" x14ac:dyDescent="0.25">
      <c r="A10" s="14" t="s">
        <v>1212</v>
      </c>
      <c r="B10" s="15" t="s">
        <v>1213</v>
      </c>
      <c r="C10" s="15" t="s">
        <v>1214</v>
      </c>
      <c r="D10" s="16">
        <v>161624</v>
      </c>
      <c r="E10" s="17">
        <v>4866.26</v>
      </c>
      <c r="F10" s="18">
        <v>4.6600000000000003E-2</v>
      </c>
      <c r="G10" s="18"/>
    </row>
    <row r="11" spans="1:8" x14ac:dyDescent="0.25">
      <c r="A11" s="14" t="s">
        <v>1227</v>
      </c>
      <c r="B11" s="15" t="s">
        <v>1228</v>
      </c>
      <c r="C11" s="15" t="s">
        <v>1229</v>
      </c>
      <c r="D11" s="16">
        <v>110293</v>
      </c>
      <c r="E11" s="17">
        <v>4207.68</v>
      </c>
      <c r="F11" s="18">
        <v>4.0300000000000002E-2</v>
      </c>
      <c r="G11" s="18"/>
    </row>
    <row r="12" spans="1:8" x14ac:dyDescent="0.25">
      <c r="A12" s="14" t="s">
        <v>1503</v>
      </c>
      <c r="B12" s="15" t="s">
        <v>1504</v>
      </c>
      <c r="C12" s="15" t="s">
        <v>1340</v>
      </c>
      <c r="D12" s="16">
        <v>212469</v>
      </c>
      <c r="E12" s="17">
        <v>3969.45</v>
      </c>
      <c r="F12" s="18">
        <v>3.7999999999999999E-2</v>
      </c>
      <c r="G12" s="18"/>
    </row>
    <row r="13" spans="1:8" x14ac:dyDescent="0.25">
      <c r="A13" s="14" t="s">
        <v>1198</v>
      </c>
      <c r="B13" s="15" t="s">
        <v>1199</v>
      </c>
      <c r="C13" s="15" t="s">
        <v>1200</v>
      </c>
      <c r="D13" s="16">
        <v>766588</v>
      </c>
      <c r="E13" s="17">
        <v>3797.29</v>
      </c>
      <c r="F13" s="18">
        <v>3.6400000000000002E-2</v>
      </c>
      <c r="G13" s="18"/>
    </row>
    <row r="14" spans="1:8" x14ac:dyDescent="0.25">
      <c r="A14" s="14" t="s">
        <v>1192</v>
      </c>
      <c r="B14" s="15" t="s">
        <v>1193</v>
      </c>
      <c r="C14" s="15" t="s">
        <v>1194</v>
      </c>
      <c r="D14" s="16">
        <v>189895</v>
      </c>
      <c r="E14" s="17">
        <v>2832.38</v>
      </c>
      <c r="F14" s="18">
        <v>2.7099999999999999E-2</v>
      </c>
      <c r="G14" s="18"/>
    </row>
    <row r="15" spans="1:8" x14ac:dyDescent="0.25">
      <c r="A15" s="14" t="s">
        <v>1258</v>
      </c>
      <c r="B15" s="15" t="s">
        <v>1259</v>
      </c>
      <c r="C15" s="15" t="s">
        <v>1197</v>
      </c>
      <c r="D15" s="16">
        <v>232440</v>
      </c>
      <c r="E15" s="17">
        <v>2710.48</v>
      </c>
      <c r="F15" s="18">
        <v>2.5999999999999999E-2</v>
      </c>
      <c r="G15" s="18"/>
    </row>
    <row r="16" spans="1:8" x14ac:dyDescent="0.25">
      <c r="A16" s="14" t="s">
        <v>1215</v>
      </c>
      <c r="B16" s="15" t="s">
        <v>1216</v>
      </c>
      <c r="C16" s="15" t="s">
        <v>1208</v>
      </c>
      <c r="D16" s="16">
        <v>20350</v>
      </c>
      <c r="E16" s="17">
        <v>2669.07</v>
      </c>
      <c r="F16" s="18">
        <v>2.5600000000000001E-2</v>
      </c>
      <c r="G16" s="18"/>
    </row>
    <row r="17" spans="1:7" x14ac:dyDescent="0.25">
      <c r="A17" s="14" t="s">
        <v>1225</v>
      </c>
      <c r="B17" s="15" t="s">
        <v>1765</v>
      </c>
      <c r="C17" s="15" t="s">
        <v>1208</v>
      </c>
      <c r="D17" s="16">
        <v>333728</v>
      </c>
      <c r="E17" s="17">
        <v>2646.46</v>
      </c>
      <c r="F17" s="18">
        <v>2.5399999999999999E-2</v>
      </c>
      <c r="G17" s="18"/>
    </row>
    <row r="18" spans="1:7" x14ac:dyDescent="0.25">
      <c r="A18" s="14" t="s">
        <v>1349</v>
      </c>
      <c r="B18" s="15" t="s">
        <v>1350</v>
      </c>
      <c r="C18" s="15" t="s">
        <v>1340</v>
      </c>
      <c r="D18" s="16">
        <v>59962</v>
      </c>
      <c r="E18" s="17">
        <v>2629.54</v>
      </c>
      <c r="F18" s="18">
        <v>2.52E-2</v>
      </c>
      <c r="G18" s="18"/>
    </row>
    <row r="19" spans="1:7" x14ac:dyDescent="0.25">
      <c r="A19" s="14" t="s">
        <v>1245</v>
      </c>
      <c r="B19" s="15" t="s">
        <v>1246</v>
      </c>
      <c r="C19" s="15" t="s">
        <v>1197</v>
      </c>
      <c r="D19" s="16">
        <v>268877</v>
      </c>
      <c r="E19" s="17">
        <v>2345.6799999999998</v>
      </c>
      <c r="F19" s="18">
        <v>2.2499999999999999E-2</v>
      </c>
      <c r="G19" s="18"/>
    </row>
    <row r="20" spans="1:7" x14ac:dyDescent="0.25">
      <c r="A20" s="14" t="s">
        <v>1217</v>
      </c>
      <c r="B20" s="15" t="s">
        <v>1218</v>
      </c>
      <c r="C20" s="15" t="s">
        <v>1219</v>
      </c>
      <c r="D20" s="16">
        <v>560028</v>
      </c>
      <c r="E20" s="17">
        <v>2329.7199999999998</v>
      </c>
      <c r="F20" s="18">
        <v>2.23E-2</v>
      </c>
      <c r="G20" s="18"/>
    </row>
    <row r="21" spans="1:7" x14ac:dyDescent="0.25">
      <c r="A21" s="14" t="s">
        <v>1406</v>
      </c>
      <c r="B21" s="15" t="s">
        <v>1407</v>
      </c>
      <c r="C21" s="15" t="s">
        <v>1208</v>
      </c>
      <c r="D21" s="16">
        <v>71218</v>
      </c>
      <c r="E21" s="17">
        <v>2070.88</v>
      </c>
      <c r="F21" s="18">
        <v>1.9800000000000002E-2</v>
      </c>
      <c r="G21" s="18"/>
    </row>
    <row r="22" spans="1:7" x14ac:dyDescent="0.25">
      <c r="A22" s="14" t="s">
        <v>1305</v>
      </c>
      <c r="B22" s="15" t="s">
        <v>1306</v>
      </c>
      <c r="C22" s="15" t="s">
        <v>1289</v>
      </c>
      <c r="D22" s="16">
        <v>29091</v>
      </c>
      <c r="E22" s="17">
        <v>1980.21</v>
      </c>
      <c r="F22" s="18">
        <v>1.9E-2</v>
      </c>
      <c r="G22" s="18"/>
    </row>
    <row r="23" spans="1:7" x14ac:dyDescent="0.25">
      <c r="A23" s="14" t="s">
        <v>1366</v>
      </c>
      <c r="B23" s="15" t="s">
        <v>1367</v>
      </c>
      <c r="C23" s="15" t="s">
        <v>1191</v>
      </c>
      <c r="D23" s="16">
        <v>122406</v>
      </c>
      <c r="E23" s="17">
        <v>1890.32</v>
      </c>
      <c r="F23" s="18">
        <v>1.8100000000000002E-2</v>
      </c>
      <c r="G23" s="18"/>
    </row>
    <row r="24" spans="1:7" x14ac:dyDescent="0.25">
      <c r="A24" s="14" t="s">
        <v>1189</v>
      </c>
      <c r="B24" s="15" t="s">
        <v>1190</v>
      </c>
      <c r="C24" s="15" t="s">
        <v>1191</v>
      </c>
      <c r="D24" s="16">
        <v>97255</v>
      </c>
      <c r="E24" s="17">
        <v>1672.15</v>
      </c>
      <c r="F24" s="18">
        <v>1.6E-2</v>
      </c>
      <c r="G24" s="18"/>
    </row>
    <row r="25" spans="1:7" x14ac:dyDescent="0.25">
      <c r="A25" s="14" t="s">
        <v>1343</v>
      </c>
      <c r="B25" s="15" t="s">
        <v>1344</v>
      </c>
      <c r="C25" s="15" t="s">
        <v>1197</v>
      </c>
      <c r="D25" s="16">
        <v>65932</v>
      </c>
      <c r="E25" s="17">
        <v>1191.98</v>
      </c>
      <c r="F25" s="18">
        <v>1.14E-2</v>
      </c>
      <c r="G25" s="18"/>
    </row>
    <row r="26" spans="1:7" x14ac:dyDescent="0.25">
      <c r="A26" s="14" t="s">
        <v>1220</v>
      </c>
      <c r="B26" s="15" t="s">
        <v>1221</v>
      </c>
      <c r="C26" s="15" t="s">
        <v>1222</v>
      </c>
      <c r="D26" s="16">
        <v>9331</v>
      </c>
      <c r="E26" s="17">
        <v>1109.19</v>
      </c>
      <c r="F26" s="18">
        <v>1.06E-2</v>
      </c>
      <c r="G26" s="18"/>
    </row>
    <row r="27" spans="1:7" x14ac:dyDescent="0.25">
      <c r="A27" s="14" t="s">
        <v>1452</v>
      </c>
      <c r="B27" s="15" t="s">
        <v>1453</v>
      </c>
      <c r="C27" s="15" t="s">
        <v>1289</v>
      </c>
      <c r="D27" s="16">
        <v>65993</v>
      </c>
      <c r="E27" s="17">
        <v>1089.97</v>
      </c>
      <c r="F27" s="18">
        <v>1.04E-2</v>
      </c>
      <c r="G27" s="18"/>
    </row>
    <row r="28" spans="1:7" x14ac:dyDescent="0.25">
      <c r="A28" s="14" t="s">
        <v>1419</v>
      </c>
      <c r="B28" s="15" t="s">
        <v>1420</v>
      </c>
      <c r="C28" s="15" t="s">
        <v>1200</v>
      </c>
      <c r="D28" s="16">
        <v>37547</v>
      </c>
      <c r="E28" s="17">
        <v>1015.89</v>
      </c>
      <c r="F28" s="18">
        <v>9.7000000000000003E-3</v>
      </c>
      <c r="G28" s="18"/>
    </row>
    <row r="29" spans="1:7" x14ac:dyDescent="0.25">
      <c r="A29" s="14" t="s">
        <v>1768</v>
      </c>
      <c r="B29" s="15" t="s">
        <v>1769</v>
      </c>
      <c r="C29" s="15" t="s">
        <v>1365</v>
      </c>
      <c r="D29" s="16">
        <v>434591</v>
      </c>
      <c r="E29" s="17">
        <v>997.17</v>
      </c>
      <c r="F29" s="18">
        <v>9.5999999999999992E-3</v>
      </c>
      <c r="G29" s="18"/>
    </row>
    <row r="30" spans="1:7" x14ac:dyDescent="0.25">
      <c r="A30" s="14" t="s">
        <v>1393</v>
      </c>
      <c r="B30" s="15" t="s">
        <v>1394</v>
      </c>
      <c r="C30" s="15" t="s">
        <v>1395</v>
      </c>
      <c r="D30" s="16">
        <v>146704</v>
      </c>
      <c r="E30" s="17">
        <v>982.33</v>
      </c>
      <c r="F30" s="18">
        <v>9.4000000000000004E-3</v>
      </c>
      <c r="G30" s="18"/>
    </row>
    <row r="31" spans="1:7" x14ac:dyDescent="0.25">
      <c r="A31" s="14" t="s">
        <v>1510</v>
      </c>
      <c r="B31" s="15" t="s">
        <v>1511</v>
      </c>
      <c r="C31" s="15" t="s">
        <v>1219</v>
      </c>
      <c r="D31" s="16">
        <v>275583</v>
      </c>
      <c r="E31" s="17">
        <v>959.58</v>
      </c>
      <c r="F31" s="18">
        <v>9.1999999999999998E-3</v>
      </c>
      <c r="G31" s="18"/>
    </row>
    <row r="32" spans="1:7" x14ac:dyDescent="0.25">
      <c r="A32" s="14" t="s">
        <v>1203</v>
      </c>
      <c r="B32" s="15" t="s">
        <v>1204</v>
      </c>
      <c r="C32" s="15" t="s">
        <v>1205</v>
      </c>
      <c r="D32" s="16">
        <v>26965</v>
      </c>
      <c r="E32" s="17">
        <v>920.07</v>
      </c>
      <c r="F32" s="18">
        <v>8.8000000000000005E-3</v>
      </c>
      <c r="G32" s="18"/>
    </row>
    <row r="33" spans="1:7" x14ac:dyDescent="0.25">
      <c r="A33" s="14" t="s">
        <v>1490</v>
      </c>
      <c r="B33" s="15" t="s">
        <v>1491</v>
      </c>
      <c r="C33" s="15" t="s">
        <v>1289</v>
      </c>
      <c r="D33" s="16">
        <v>64190</v>
      </c>
      <c r="E33" s="17">
        <v>909.32</v>
      </c>
      <c r="F33" s="18">
        <v>8.6999999999999994E-3</v>
      </c>
      <c r="G33" s="18"/>
    </row>
    <row r="34" spans="1:7" x14ac:dyDescent="0.25">
      <c r="A34" s="14" t="s">
        <v>1498</v>
      </c>
      <c r="B34" s="15" t="s">
        <v>1499</v>
      </c>
      <c r="C34" s="15" t="s">
        <v>1500</v>
      </c>
      <c r="D34" s="16">
        <v>340372</v>
      </c>
      <c r="E34" s="17">
        <v>875.06</v>
      </c>
      <c r="F34" s="18">
        <v>8.3999999999999995E-3</v>
      </c>
      <c r="G34" s="18"/>
    </row>
    <row r="35" spans="1:7" x14ac:dyDescent="0.25">
      <c r="A35" s="14" t="s">
        <v>1225</v>
      </c>
      <c r="B35" s="15" t="s">
        <v>1226</v>
      </c>
      <c r="C35" s="15" t="s">
        <v>1208</v>
      </c>
      <c r="D35" s="16">
        <v>75000</v>
      </c>
      <c r="E35" s="17">
        <v>867.49</v>
      </c>
      <c r="F35" s="18">
        <v>8.3000000000000001E-3</v>
      </c>
      <c r="G35" s="18"/>
    </row>
    <row r="36" spans="1:7" x14ac:dyDescent="0.25">
      <c r="A36" s="14" t="s">
        <v>1336</v>
      </c>
      <c r="B36" s="15" t="s">
        <v>1337</v>
      </c>
      <c r="C36" s="15" t="s">
        <v>1238</v>
      </c>
      <c r="D36" s="16">
        <v>7114</v>
      </c>
      <c r="E36" s="17">
        <v>861.25</v>
      </c>
      <c r="F36" s="18">
        <v>8.3000000000000001E-3</v>
      </c>
      <c r="G36" s="18"/>
    </row>
    <row r="37" spans="1:7" x14ac:dyDescent="0.25">
      <c r="A37" s="14" t="s">
        <v>1265</v>
      </c>
      <c r="B37" s="15" t="s">
        <v>1266</v>
      </c>
      <c r="C37" s="15" t="s">
        <v>1191</v>
      </c>
      <c r="D37" s="16">
        <v>26872</v>
      </c>
      <c r="E37" s="17">
        <v>852.31</v>
      </c>
      <c r="F37" s="18">
        <v>8.2000000000000007E-3</v>
      </c>
      <c r="G37" s="18"/>
    </row>
    <row r="38" spans="1:7" x14ac:dyDescent="0.25">
      <c r="A38" s="14" t="s">
        <v>1402</v>
      </c>
      <c r="B38" s="15" t="s">
        <v>1403</v>
      </c>
      <c r="C38" s="15" t="s">
        <v>1365</v>
      </c>
      <c r="D38" s="16">
        <v>14581</v>
      </c>
      <c r="E38" s="17">
        <v>851.38</v>
      </c>
      <c r="F38" s="18">
        <v>8.2000000000000007E-3</v>
      </c>
      <c r="G38" s="18"/>
    </row>
    <row r="39" spans="1:7" x14ac:dyDescent="0.25">
      <c r="A39" s="14" t="s">
        <v>1536</v>
      </c>
      <c r="B39" s="15" t="s">
        <v>1537</v>
      </c>
      <c r="C39" s="15" t="s">
        <v>1440</v>
      </c>
      <c r="D39" s="16">
        <v>18832</v>
      </c>
      <c r="E39" s="17">
        <v>834.4</v>
      </c>
      <c r="F39" s="18">
        <v>8.0000000000000002E-3</v>
      </c>
      <c r="G39" s="18"/>
    </row>
    <row r="40" spans="1:7" x14ac:dyDescent="0.25">
      <c r="A40" s="14" t="s">
        <v>1782</v>
      </c>
      <c r="B40" s="15" t="s">
        <v>1783</v>
      </c>
      <c r="C40" s="15" t="s">
        <v>1340</v>
      </c>
      <c r="D40" s="16">
        <v>45186</v>
      </c>
      <c r="E40" s="17">
        <v>832.6</v>
      </c>
      <c r="F40" s="18">
        <v>8.0000000000000002E-3</v>
      </c>
      <c r="G40" s="18"/>
    </row>
    <row r="41" spans="1:7" x14ac:dyDescent="0.25">
      <c r="A41" s="14" t="s">
        <v>1310</v>
      </c>
      <c r="B41" s="15" t="s">
        <v>1311</v>
      </c>
      <c r="C41" s="15" t="s">
        <v>1312</v>
      </c>
      <c r="D41" s="16">
        <v>157627</v>
      </c>
      <c r="E41" s="17">
        <v>823.13</v>
      </c>
      <c r="F41" s="18">
        <v>7.9000000000000008E-3</v>
      </c>
      <c r="G41" s="18"/>
    </row>
    <row r="42" spans="1:7" x14ac:dyDescent="0.25">
      <c r="A42" s="14" t="s">
        <v>1522</v>
      </c>
      <c r="B42" s="15" t="s">
        <v>1523</v>
      </c>
      <c r="C42" s="15" t="s">
        <v>1340</v>
      </c>
      <c r="D42" s="16">
        <v>50041</v>
      </c>
      <c r="E42" s="17">
        <v>821.97</v>
      </c>
      <c r="F42" s="18">
        <v>7.9000000000000008E-3</v>
      </c>
      <c r="G42" s="18"/>
    </row>
    <row r="43" spans="1:7" x14ac:dyDescent="0.25">
      <c r="A43" s="14" t="s">
        <v>1353</v>
      </c>
      <c r="B43" s="15" t="s">
        <v>1354</v>
      </c>
      <c r="C43" s="15" t="s">
        <v>1214</v>
      </c>
      <c r="D43" s="16">
        <v>231166</v>
      </c>
      <c r="E43" s="17">
        <v>809.2</v>
      </c>
      <c r="F43" s="18">
        <v>7.7999999999999996E-3</v>
      </c>
      <c r="G43" s="18"/>
    </row>
    <row r="44" spans="1:7" x14ac:dyDescent="0.25">
      <c r="A44" s="14" t="s">
        <v>1784</v>
      </c>
      <c r="B44" s="15" t="s">
        <v>1785</v>
      </c>
      <c r="C44" s="15" t="s">
        <v>1786</v>
      </c>
      <c r="D44" s="16">
        <v>70894</v>
      </c>
      <c r="E44" s="17">
        <v>808.69</v>
      </c>
      <c r="F44" s="18">
        <v>7.7999999999999996E-3</v>
      </c>
      <c r="G44" s="18"/>
    </row>
    <row r="45" spans="1:7" x14ac:dyDescent="0.25">
      <c r="A45" s="14" t="s">
        <v>1389</v>
      </c>
      <c r="B45" s="15" t="s">
        <v>1390</v>
      </c>
      <c r="C45" s="15" t="s">
        <v>1244</v>
      </c>
      <c r="D45" s="16">
        <v>112199</v>
      </c>
      <c r="E45" s="17">
        <v>802.78</v>
      </c>
      <c r="F45" s="18">
        <v>7.7000000000000002E-3</v>
      </c>
      <c r="G45" s="18"/>
    </row>
    <row r="46" spans="1:7" x14ac:dyDescent="0.25">
      <c r="A46" s="14" t="s">
        <v>1330</v>
      </c>
      <c r="B46" s="15" t="s">
        <v>1331</v>
      </c>
      <c r="C46" s="15" t="s">
        <v>1249</v>
      </c>
      <c r="D46" s="16">
        <v>250000</v>
      </c>
      <c r="E46" s="17">
        <v>788.13</v>
      </c>
      <c r="F46" s="18">
        <v>7.6E-3</v>
      </c>
      <c r="G46" s="18"/>
    </row>
    <row r="47" spans="1:7" x14ac:dyDescent="0.25">
      <c r="A47" s="14" t="s">
        <v>1359</v>
      </c>
      <c r="B47" s="15" t="s">
        <v>1360</v>
      </c>
      <c r="C47" s="15" t="s">
        <v>1340</v>
      </c>
      <c r="D47" s="16">
        <v>50000</v>
      </c>
      <c r="E47" s="17">
        <v>777.2</v>
      </c>
      <c r="F47" s="18">
        <v>7.4000000000000003E-3</v>
      </c>
      <c r="G47" s="18"/>
    </row>
    <row r="48" spans="1:7" x14ac:dyDescent="0.25">
      <c r="A48" s="14" t="s">
        <v>1778</v>
      </c>
      <c r="B48" s="15" t="s">
        <v>1779</v>
      </c>
      <c r="C48" s="15" t="s">
        <v>1365</v>
      </c>
      <c r="D48" s="16">
        <v>15467</v>
      </c>
      <c r="E48" s="17">
        <v>763.44</v>
      </c>
      <c r="F48" s="18">
        <v>7.3000000000000001E-3</v>
      </c>
      <c r="G48" s="18"/>
    </row>
    <row r="49" spans="1:7" x14ac:dyDescent="0.25">
      <c r="A49" s="14" t="s">
        <v>1454</v>
      </c>
      <c r="B49" s="15" t="s">
        <v>1455</v>
      </c>
      <c r="C49" s="15" t="s">
        <v>1294</v>
      </c>
      <c r="D49" s="16">
        <v>457368</v>
      </c>
      <c r="E49" s="17">
        <v>756.17</v>
      </c>
      <c r="F49" s="18">
        <v>7.1999999999999998E-3</v>
      </c>
      <c r="G49" s="18"/>
    </row>
    <row r="50" spans="1:7" x14ac:dyDescent="0.25">
      <c r="A50" s="14" t="s">
        <v>1345</v>
      </c>
      <c r="B50" s="15" t="s">
        <v>1346</v>
      </c>
      <c r="C50" s="15" t="s">
        <v>1286</v>
      </c>
      <c r="D50" s="16">
        <v>231232</v>
      </c>
      <c r="E50" s="17">
        <v>730.81</v>
      </c>
      <c r="F50" s="18">
        <v>7.0000000000000001E-3</v>
      </c>
      <c r="G50" s="18"/>
    </row>
    <row r="51" spans="1:7" x14ac:dyDescent="0.25">
      <c r="A51" s="14" t="s">
        <v>1303</v>
      </c>
      <c r="B51" s="15" t="s">
        <v>1304</v>
      </c>
      <c r="C51" s="15" t="s">
        <v>1289</v>
      </c>
      <c r="D51" s="16">
        <v>128090</v>
      </c>
      <c r="E51" s="17">
        <v>713.21</v>
      </c>
      <c r="F51" s="18">
        <v>6.7999999999999996E-3</v>
      </c>
      <c r="G51" s="18"/>
    </row>
    <row r="52" spans="1:7" x14ac:dyDescent="0.25">
      <c r="A52" s="14" t="s">
        <v>1460</v>
      </c>
      <c r="B52" s="15" t="s">
        <v>1461</v>
      </c>
      <c r="C52" s="15" t="s">
        <v>1238</v>
      </c>
      <c r="D52" s="16">
        <v>37952</v>
      </c>
      <c r="E52" s="17">
        <v>702.06</v>
      </c>
      <c r="F52" s="18">
        <v>6.7000000000000002E-3</v>
      </c>
      <c r="G52" s="18"/>
    </row>
    <row r="53" spans="1:7" x14ac:dyDescent="0.25">
      <c r="A53" s="14" t="s">
        <v>1526</v>
      </c>
      <c r="B53" s="15" t="s">
        <v>1527</v>
      </c>
      <c r="C53" s="15" t="s">
        <v>1262</v>
      </c>
      <c r="D53" s="16">
        <v>355965</v>
      </c>
      <c r="E53" s="17">
        <v>699.72</v>
      </c>
      <c r="F53" s="18">
        <v>6.7000000000000002E-3</v>
      </c>
      <c r="G53" s="18"/>
    </row>
    <row r="54" spans="1:7" x14ac:dyDescent="0.25">
      <c r="A54" s="14" t="s">
        <v>1206</v>
      </c>
      <c r="B54" s="15" t="s">
        <v>1207</v>
      </c>
      <c r="C54" s="15" t="s">
        <v>1208</v>
      </c>
      <c r="D54" s="16">
        <v>7185</v>
      </c>
      <c r="E54" s="17">
        <v>694.37</v>
      </c>
      <c r="F54" s="18">
        <v>6.7000000000000002E-3</v>
      </c>
      <c r="G54" s="18"/>
    </row>
    <row r="55" spans="1:7" x14ac:dyDescent="0.25">
      <c r="A55" s="14" t="s">
        <v>1232</v>
      </c>
      <c r="B55" s="15" t="s">
        <v>1233</v>
      </c>
      <c r="C55" s="15" t="s">
        <v>1211</v>
      </c>
      <c r="D55" s="16">
        <v>27846</v>
      </c>
      <c r="E55" s="17">
        <v>684</v>
      </c>
      <c r="F55" s="18">
        <v>6.6E-3</v>
      </c>
      <c r="G55" s="18"/>
    </row>
    <row r="56" spans="1:7" x14ac:dyDescent="0.25">
      <c r="A56" s="14" t="s">
        <v>1518</v>
      </c>
      <c r="B56" s="15" t="s">
        <v>1519</v>
      </c>
      <c r="C56" s="15" t="s">
        <v>1375</v>
      </c>
      <c r="D56" s="16">
        <v>21233</v>
      </c>
      <c r="E56" s="17">
        <v>676.57</v>
      </c>
      <c r="F56" s="18">
        <v>6.4999999999999997E-3</v>
      </c>
      <c r="G56" s="18"/>
    </row>
    <row r="57" spans="1:7" x14ac:dyDescent="0.25">
      <c r="A57" s="14" t="s">
        <v>1809</v>
      </c>
      <c r="B57" s="15" t="s">
        <v>1810</v>
      </c>
      <c r="C57" s="15" t="s">
        <v>1289</v>
      </c>
      <c r="D57" s="16">
        <v>15555</v>
      </c>
      <c r="E57" s="17">
        <v>672.78</v>
      </c>
      <c r="F57" s="18">
        <v>6.4000000000000003E-3</v>
      </c>
      <c r="G57" s="18"/>
    </row>
    <row r="58" spans="1:7" x14ac:dyDescent="0.25">
      <c r="A58" s="14" t="s">
        <v>1776</v>
      </c>
      <c r="B58" s="15" t="s">
        <v>1777</v>
      </c>
      <c r="C58" s="15" t="s">
        <v>1197</v>
      </c>
      <c r="D58" s="16">
        <v>107714</v>
      </c>
      <c r="E58" s="17">
        <v>655.76</v>
      </c>
      <c r="F58" s="18">
        <v>6.3E-3</v>
      </c>
      <c r="G58" s="18"/>
    </row>
    <row r="59" spans="1:7" x14ac:dyDescent="0.25">
      <c r="A59" s="14" t="s">
        <v>1332</v>
      </c>
      <c r="B59" s="15" t="s">
        <v>1333</v>
      </c>
      <c r="C59" s="15" t="s">
        <v>1197</v>
      </c>
      <c r="D59" s="16">
        <v>45751</v>
      </c>
      <c r="E59" s="17">
        <v>653.23</v>
      </c>
      <c r="F59" s="18">
        <v>6.3E-3</v>
      </c>
      <c r="G59" s="18"/>
    </row>
    <row r="60" spans="1:7" x14ac:dyDescent="0.25">
      <c r="A60" s="14" t="s">
        <v>1371</v>
      </c>
      <c r="B60" s="15" t="s">
        <v>1372</v>
      </c>
      <c r="C60" s="15" t="s">
        <v>1289</v>
      </c>
      <c r="D60" s="16">
        <v>21566</v>
      </c>
      <c r="E60" s="17">
        <v>632.29999999999995</v>
      </c>
      <c r="F60" s="18">
        <v>6.1000000000000004E-3</v>
      </c>
      <c r="G60" s="18"/>
    </row>
    <row r="61" spans="1:7" x14ac:dyDescent="0.25">
      <c r="A61" s="14" t="s">
        <v>1872</v>
      </c>
      <c r="B61" s="15" t="s">
        <v>1873</v>
      </c>
      <c r="C61" s="15" t="s">
        <v>1262</v>
      </c>
      <c r="D61" s="16">
        <v>59871</v>
      </c>
      <c r="E61" s="17">
        <v>623.26</v>
      </c>
      <c r="F61" s="18">
        <v>6.0000000000000001E-3</v>
      </c>
      <c r="G61" s="18"/>
    </row>
    <row r="62" spans="1:7" x14ac:dyDescent="0.25">
      <c r="A62" s="14" t="s">
        <v>1450</v>
      </c>
      <c r="B62" s="15" t="s">
        <v>1451</v>
      </c>
      <c r="C62" s="15" t="s">
        <v>1238</v>
      </c>
      <c r="D62" s="16">
        <v>20000</v>
      </c>
      <c r="E62" s="17">
        <v>616.89</v>
      </c>
      <c r="F62" s="18">
        <v>5.8999999999999999E-3</v>
      </c>
      <c r="G62" s="18"/>
    </row>
    <row r="63" spans="1:7" x14ac:dyDescent="0.25">
      <c r="A63" s="14" t="s">
        <v>1912</v>
      </c>
      <c r="B63" s="15" t="s">
        <v>1913</v>
      </c>
      <c r="C63" s="15" t="s">
        <v>1382</v>
      </c>
      <c r="D63" s="16">
        <v>23627</v>
      </c>
      <c r="E63" s="17">
        <v>591.03</v>
      </c>
      <c r="F63" s="18">
        <v>5.7000000000000002E-3</v>
      </c>
      <c r="G63" s="18"/>
    </row>
    <row r="64" spans="1:7" x14ac:dyDescent="0.25">
      <c r="A64" s="14" t="s">
        <v>1408</v>
      </c>
      <c r="B64" s="15" t="s">
        <v>1409</v>
      </c>
      <c r="C64" s="15" t="s">
        <v>1191</v>
      </c>
      <c r="D64" s="16">
        <v>11113</v>
      </c>
      <c r="E64" s="17">
        <v>590.04</v>
      </c>
      <c r="F64" s="18">
        <v>5.7000000000000002E-3</v>
      </c>
      <c r="G64" s="18"/>
    </row>
    <row r="65" spans="1:7" x14ac:dyDescent="0.25">
      <c r="A65" s="14" t="s">
        <v>1239</v>
      </c>
      <c r="B65" s="15" t="s">
        <v>1240</v>
      </c>
      <c r="C65" s="15" t="s">
        <v>1241</v>
      </c>
      <c r="D65" s="16">
        <v>15100</v>
      </c>
      <c r="E65" s="17">
        <v>581.70000000000005</v>
      </c>
      <c r="F65" s="18">
        <v>5.5999999999999999E-3</v>
      </c>
      <c r="G65" s="18"/>
    </row>
    <row r="66" spans="1:7" x14ac:dyDescent="0.25">
      <c r="A66" s="14" t="s">
        <v>1256</v>
      </c>
      <c r="B66" s="15" t="s">
        <v>1257</v>
      </c>
      <c r="C66" s="15" t="s">
        <v>1191</v>
      </c>
      <c r="D66" s="16">
        <v>45605</v>
      </c>
      <c r="E66" s="17">
        <v>568.79</v>
      </c>
      <c r="F66" s="18">
        <v>5.4999999999999997E-3</v>
      </c>
      <c r="G66" s="18"/>
    </row>
    <row r="67" spans="1:7" x14ac:dyDescent="0.25">
      <c r="A67" s="14" t="s">
        <v>1253</v>
      </c>
      <c r="B67" s="15" t="s">
        <v>1254</v>
      </c>
      <c r="C67" s="15" t="s">
        <v>1255</v>
      </c>
      <c r="D67" s="16">
        <v>170000</v>
      </c>
      <c r="E67" s="17">
        <v>568.14</v>
      </c>
      <c r="F67" s="18">
        <v>5.4000000000000003E-3</v>
      </c>
      <c r="G67" s="18"/>
    </row>
    <row r="68" spans="1:7" x14ac:dyDescent="0.25">
      <c r="A68" s="14" t="s">
        <v>1368</v>
      </c>
      <c r="B68" s="15" t="s">
        <v>1369</v>
      </c>
      <c r="C68" s="15" t="s">
        <v>1370</v>
      </c>
      <c r="D68" s="16">
        <v>233956</v>
      </c>
      <c r="E68" s="17">
        <v>565.26</v>
      </c>
      <c r="F68" s="18">
        <v>5.4000000000000003E-3</v>
      </c>
      <c r="G68" s="18"/>
    </row>
    <row r="69" spans="1:7" x14ac:dyDescent="0.25">
      <c r="A69" s="14" t="s">
        <v>1325</v>
      </c>
      <c r="B69" s="15" t="s">
        <v>1326</v>
      </c>
      <c r="C69" s="15" t="s">
        <v>1219</v>
      </c>
      <c r="D69" s="16">
        <v>123695</v>
      </c>
      <c r="E69" s="17">
        <v>561.08000000000004</v>
      </c>
      <c r="F69" s="18">
        <v>5.4000000000000003E-3</v>
      </c>
      <c r="G69" s="18"/>
    </row>
    <row r="70" spans="1:7" x14ac:dyDescent="0.25">
      <c r="A70" s="14" t="s">
        <v>1357</v>
      </c>
      <c r="B70" s="15" t="s">
        <v>1358</v>
      </c>
      <c r="C70" s="15" t="s">
        <v>1191</v>
      </c>
      <c r="D70" s="16">
        <v>37695</v>
      </c>
      <c r="E70" s="17">
        <v>540.6</v>
      </c>
      <c r="F70" s="18">
        <v>5.1999999999999998E-3</v>
      </c>
      <c r="G70" s="18"/>
    </row>
    <row r="71" spans="1:7" x14ac:dyDescent="0.25">
      <c r="A71" s="14" t="s">
        <v>1914</v>
      </c>
      <c r="B71" s="15" t="s">
        <v>1915</v>
      </c>
      <c r="C71" s="15" t="s">
        <v>1191</v>
      </c>
      <c r="D71" s="16">
        <v>25985</v>
      </c>
      <c r="E71" s="17">
        <v>527</v>
      </c>
      <c r="F71" s="18">
        <v>5.1000000000000004E-3</v>
      </c>
      <c r="G71" s="18"/>
    </row>
    <row r="72" spans="1:7" x14ac:dyDescent="0.25">
      <c r="A72" s="14" t="s">
        <v>1247</v>
      </c>
      <c r="B72" s="15" t="s">
        <v>1248</v>
      </c>
      <c r="C72" s="15" t="s">
        <v>1249</v>
      </c>
      <c r="D72" s="16">
        <v>7384</v>
      </c>
      <c r="E72" s="17">
        <v>526.69000000000005</v>
      </c>
      <c r="F72" s="18">
        <v>5.0000000000000001E-3</v>
      </c>
      <c r="G72" s="18"/>
    </row>
    <row r="73" spans="1:7" x14ac:dyDescent="0.25">
      <c r="A73" s="14" t="s">
        <v>1223</v>
      </c>
      <c r="B73" s="15" t="s">
        <v>1224</v>
      </c>
      <c r="C73" s="15" t="s">
        <v>1191</v>
      </c>
      <c r="D73" s="16">
        <v>7778</v>
      </c>
      <c r="E73" s="17">
        <v>525.04999999999995</v>
      </c>
      <c r="F73" s="18">
        <v>5.0000000000000001E-3</v>
      </c>
      <c r="G73" s="18"/>
    </row>
    <row r="74" spans="1:7" x14ac:dyDescent="0.25">
      <c r="A74" s="14" t="s">
        <v>1321</v>
      </c>
      <c r="B74" s="15" t="s">
        <v>1322</v>
      </c>
      <c r="C74" s="15" t="s">
        <v>1208</v>
      </c>
      <c r="D74" s="16">
        <v>9518</v>
      </c>
      <c r="E74" s="17">
        <v>522.39</v>
      </c>
      <c r="F74" s="18">
        <v>5.0000000000000001E-3</v>
      </c>
      <c r="G74" s="18"/>
    </row>
    <row r="75" spans="1:7" x14ac:dyDescent="0.25">
      <c r="A75" s="14" t="s">
        <v>1434</v>
      </c>
      <c r="B75" s="15" t="s">
        <v>1435</v>
      </c>
      <c r="C75" s="15" t="s">
        <v>1382</v>
      </c>
      <c r="D75" s="16">
        <v>12415</v>
      </c>
      <c r="E75" s="17">
        <v>510.78</v>
      </c>
      <c r="F75" s="18">
        <v>4.8999999999999998E-3</v>
      </c>
      <c r="G75" s="18"/>
    </row>
    <row r="76" spans="1:7" x14ac:dyDescent="0.25">
      <c r="A76" s="14" t="s">
        <v>1805</v>
      </c>
      <c r="B76" s="15" t="s">
        <v>1806</v>
      </c>
      <c r="C76" s="15" t="s">
        <v>1262</v>
      </c>
      <c r="D76" s="16">
        <v>9090</v>
      </c>
      <c r="E76" s="17">
        <v>508.09</v>
      </c>
      <c r="F76" s="18">
        <v>4.8999999999999998E-3</v>
      </c>
      <c r="G76" s="18"/>
    </row>
    <row r="77" spans="1:7" x14ac:dyDescent="0.25">
      <c r="A77" s="14" t="s">
        <v>1916</v>
      </c>
      <c r="B77" s="15" t="s">
        <v>1917</v>
      </c>
      <c r="C77" s="15" t="s">
        <v>1194</v>
      </c>
      <c r="D77" s="16">
        <v>43862</v>
      </c>
      <c r="E77" s="17">
        <v>498.89</v>
      </c>
      <c r="F77" s="18">
        <v>4.7999999999999996E-3</v>
      </c>
      <c r="G77" s="18"/>
    </row>
    <row r="78" spans="1:7" x14ac:dyDescent="0.25">
      <c r="A78" s="14" t="s">
        <v>1327</v>
      </c>
      <c r="B78" s="15" t="s">
        <v>1328</v>
      </c>
      <c r="C78" s="15" t="s">
        <v>1329</v>
      </c>
      <c r="D78" s="16">
        <v>50236</v>
      </c>
      <c r="E78" s="17">
        <v>496.16</v>
      </c>
      <c r="F78" s="18">
        <v>4.7999999999999996E-3</v>
      </c>
      <c r="G78" s="18"/>
    </row>
    <row r="79" spans="1:7" x14ac:dyDescent="0.25">
      <c r="A79" s="14" t="s">
        <v>1209</v>
      </c>
      <c r="B79" s="15" t="s">
        <v>1210</v>
      </c>
      <c r="C79" s="15" t="s">
        <v>1211</v>
      </c>
      <c r="D79" s="16">
        <v>8547</v>
      </c>
      <c r="E79" s="17">
        <v>494.4</v>
      </c>
      <c r="F79" s="18">
        <v>4.7000000000000002E-3</v>
      </c>
      <c r="G79" s="18"/>
    </row>
    <row r="80" spans="1:7" x14ac:dyDescent="0.25">
      <c r="A80" s="14" t="s">
        <v>1476</v>
      </c>
      <c r="B80" s="15" t="s">
        <v>1477</v>
      </c>
      <c r="C80" s="15" t="s">
        <v>1191</v>
      </c>
      <c r="D80" s="16">
        <v>1711</v>
      </c>
      <c r="E80" s="17">
        <v>485.67</v>
      </c>
      <c r="F80" s="18">
        <v>4.7000000000000002E-3</v>
      </c>
      <c r="G80" s="18"/>
    </row>
    <row r="81" spans="1:7" x14ac:dyDescent="0.25">
      <c r="A81" s="14" t="s">
        <v>1538</v>
      </c>
      <c r="B81" s="15" t="s">
        <v>1539</v>
      </c>
      <c r="C81" s="15" t="s">
        <v>1329</v>
      </c>
      <c r="D81" s="16">
        <v>75177</v>
      </c>
      <c r="E81" s="17">
        <v>482.67</v>
      </c>
      <c r="F81" s="18">
        <v>4.5999999999999999E-3</v>
      </c>
      <c r="G81" s="18"/>
    </row>
    <row r="82" spans="1:7" x14ac:dyDescent="0.25">
      <c r="A82" s="14" t="s">
        <v>1770</v>
      </c>
      <c r="B82" s="15" t="s">
        <v>1771</v>
      </c>
      <c r="C82" s="15" t="s">
        <v>1208</v>
      </c>
      <c r="D82" s="16">
        <v>9446</v>
      </c>
      <c r="E82" s="17">
        <v>468.78</v>
      </c>
      <c r="F82" s="18">
        <v>4.4999999999999997E-3</v>
      </c>
      <c r="G82" s="18"/>
    </row>
    <row r="83" spans="1:7" x14ac:dyDescent="0.25">
      <c r="A83" s="14" t="s">
        <v>1201</v>
      </c>
      <c r="B83" s="15" t="s">
        <v>1202</v>
      </c>
      <c r="C83" s="15" t="s">
        <v>1191</v>
      </c>
      <c r="D83" s="16">
        <v>23822</v>
      </c>
      <c r="E83" s="17">
        <v>455.44</v>
      </c>
      <c r="F83" s="18">
        <v>4.4000000000000003E-3</v>
      </c>
      <c r="G83" s="18"/>
    </row>
    <row r="84" spans="1:7" x14ac:dyDescent="0.25">
      <c r="A84" s="14" t="s">
        <v>1236</v>
      </c>
      <c r="B84" s="15" t="s">
        <v>1237</v>
      </c>
      <c r="C84" s="15" t="s">
        <v>1238</v>
      </c>
      <c r="D84" s="16">
        <v>11681</v>
      </c>
      <c r="E84" s="17">
        <v>404.04</v>
      </c>
      <c r="F84" s="18">
        <v>3.8999999999999998E-3</v>
      </c>
      <c r="G84" s="18"/>
    </row>
    <row r="85" spans="1:7" x14ac:dyDescent="0.25">
      <c r="A85" s="14" t="s">
        <v>1299</v>
      </c>
      <c r="B85" s="15" t="s">
        <v>1300</v>
      </c>
      <c r="C85" s="15" t="s">
        <v>1197</v>
      </c>
      <c r="D85" s="16">
        <v>314942</v>
      </c>
      <c r="E85" s="17">
        <v>390.37</v>
      </c>
      <c r="F85" s="18">
        <v>3.7000000000000002E-3</v>
      </c>
      <c r="G85" s="18"/>
    </row>
    <row r="86" spans="1:7" x14ac:dyDescent="0.25">
      <c r="A86" s="14" t="s">
        <v>1292</v>
      </c>
      <c r="B86" s="15" t="s">
        <v>1293</v>
      </c>
      <c r="C86" s="15" t="s">
        <v>1294</v>
      </c>
      <c r="D86" s="16">
        <v>250000</v>
      </c>
      <c r="E86" s="17">
        <v>382.6</v>
      </c>
      <c r="F86" s="18">
        <v>3.7000000000000002E-3</v>
      </c>
      <c r="G86" s="18"/>
    </row>
    <row r="87" spans="1:7" x14ac:dyDescent="0.25">
      <c r="A87" s="14" t="s">
        <v>1918</v>
      </c>
      <c r="B87" s="15" t="s">
        <v>1919</v>
      </c>
      <c r="C87" s="15" t="s">
        <v>1418</v>
      </c>
      <c r="D87" s="16">
        <v>62461</v>
      </c>
      <c r="E87" s="17">
        <v>381.17</v>
      </c>
      <c r="F87" s="18">
        <v>3.7000000000000002E-3</v>
      </c>
      <c r="G87" s="18"/>
    </row>
    <row r="88" spans="1:7" x14ac:dyDescent="0.25">
      <c r="A88" s="14" t="s">
        <v>1819</v>
      </c>
      <c r="B88" s="15" t="s">
        <v>1820</v>
      </c>
      <c r="C88" s="15" t="s">
        <v>1222</v>
      </c>
      <c r="D88" s="16">
        <v>12376</v>
      </c>
      <c r="E88" s="17">
        <v>26.87</v>
      </c>
      <c r="F88" s="18">
        <v>2.9999999999999997E-4</v>
      </c>
      <c r="G88" s="18"/>
    </row>
    <row r="89" spans="1:7" x14ac:dyDescent="0.25">
      <c r="A89" s="14" t="s">
        <v>1260</v>
      </c>
      <c r="B89" s="15" t="s">
        <v>1261</v>
      </c>
      <c r="C89" s="15" t="s">
        <v>1262</v>
      </c>
      <c r="D89" s="16">
        <v>35</v>
      </c>
      <c r="E89" s="17">
        <v>12.24</v>
      </c>
      <c r="F89" s="18">
        <v>1E-4</v>
      </c>
      <c r="G89" s="18"/>
    </row>
    <row r="90" spans="1:7" x14ac:dyDescent="0.25">
      <c r="A90" s="14" t="s">
        <v>1542</v>
      </c>
      <c r="B90" s="15" t="s">
        <v>1543</v>
      </c>
      <c r="C90" s="15" t="s">
        <v>1340</v>
      </c>
      <c r="D90" s="16">
        <v>110</v>
      </c>
      <c r="E90" s="17">
        <v>6.94</v>
      </c>
      <c r="F90" s="18">
        <v>1E-4</v>
      </c>
      <c r="G90" s="18"/>
    </row>
    <row r="91" spans="1:7" x14ac:dyDescent="0.25">
      <c r="A91" s="19" t="s">
        <v>125</v>
      </c>
      <c r="B91" s="25"/>
      <c r="C91" s="25"/>
      <c r="D91" s="26"/>
      <c r="E91" s="47">
        <v>100002.1</v>
      </c>
      <c r="F91" s="48">
        <v>0.95879999999999999</v>
      </c>
      <c r="G91" s="28"/>
    </row>
    <row r="92" spans="1:7" x14ac:dyDescent="0.25">
      <c r="A92" s="19" t="s">
        <v>1269</v>
      </c>
      <c r="B92" s="15"/>
      <c r="C92" s="15"/>
      <c r="D92" s="16"/>
      <c r="E92" s="17"/>
      <c r="F92" s="18"/>
      <c r="G92" s="18"/>
    </row>
    <row r="93" spans="1:7" x14ac:dyDescent="0.25">
      <c r="A93" s="19" t="s">
        <v>125</v>
      </c>
      <c r="B93" s="15"/>
      <c r="C93" s="15"/>
      <c r="D93" s="16"/>
      <c r="E93" s="56" t="s">
        <v>122</v>
      </c>
      <c r="F93" s="57" t="s">
        <v>122</v>
      </c>
      <c r="G93" s="18"/>
    </row>
    <row r="94" spans="1:7" x14ac:dyDescent="0.25">
      <c r="A94" s="31" t="s">
        <v>132</v>
      </c>
      <c r="B94" s="32"/>
      <c r="C94" s="32"/>
      <c r="D94" s="33"/>
      <c r="E94" s="37">
        <v>100002.1</v>
      </c>
      <c r="F94" s="38">
        <v>0.95879999999999999</v>
      </c>
      <c r="G94" s="28"/>
    </row>
    <row r="95" spans="1:7" x14ac:dyDescent="0.25">
      <c r="A95" s="14"/>
      <c r="B95" s="15"/>
      <c r="C95" s="15"/>
      <c r="D95" s="16"/>
      <c r="E95" s="17"/>
      <c r="F95" s="18"/>
      <c r="G95" s="18"/>
    </row>
    <row r="96" spans="1:7" x14ac:dyDescent="0.25">
      <c r="A96" s="19" t="s">
        <v>1558</v>
      </c>
      <c r="B96" s="15"/>
      <c r="C96" s="15"/>
      <c r="D96" s="16"/>
      <c r="E96" s="17"/>
      <c r="F96" s="18"/>
      <c r="G96" s="18"/>
    </row>
    <row r="97" spans="1:9" x14ac:dyDescent="0.25">
      <c r="A97" s="19" t="s">
        <v>1559</v>
      </c>
      <c r="B97" s="15"/>
      <c r="C97" s="15"/>
      <c r="D97" s="16"/>
      <c r="E97" s="17"/>
      <c r="F97" s="18"/>
      <c r="G97" s="18"/>
    </row>
    <row r="98" spans="1:9" x14ac:dyDescent="0.25">
      <c r="A98" s="14" t="s">
        <v>1826</v>
      </c>
      <c r="B98" s="15"/>
      <c r="C98" s="15" t="s">
        <v>1827</v>
      </c>
      <c r="D98" s="16">
        <v>4225</v>
      </c>
      <c r="E98" s="17">
        <v>1056.81</v>
      </c>
      <c r="F98" s="18">
        <v>1.0128E-2</v>
      </c>
      <c r="G98" s="18"/>
      <c r="I98" s="60"/>
    </row>
    <row r="99" spans="1:9" x14ac:dyDescent="0.25">
      <c r="A99" s="14" t="s">
        <v>1568</v>
      </c>
      <c r="B99" s="15"/>
      <c r="C99" s="15" t="s">
        <v>1340</v>
      </c>
      <c r="D99" s="16">
        <v>16200</v>
      </c>
      <c r="E99" s="17">
        <v>1025.52</v>
      </c>
      <c r="F99" s="18">
        <v>9.8279999999999999E-3</v>
      </c>
      <c r="G99" s="18"/>
      <c r="I99" s="60"/>
    </row>
    <row r="100" spans="1:9" x14ac:dyDescent="0.25">
      <c r="A100" s="14" t="s">
        <v>1920</v>
      </c>
      <c r="B100" s="15"/>
      <c r="C100" s="15" t="s">
        <v>1827</v>
      </c>
      <c r="D100" s="16">
        <v>1500</v>
      </c>
      <c r="E100" s="17">
        <v>777.23</v>
      </c>
      <c r="F100" s="18">
        <v>7.4489999999999999E-3</v>
      </c>
      <c r="G100" s="18"/>
      <c r="I100" s="60"/>
    </row>
    <row r="101" spans="1:9" x14ac:dyDescent="0.25">
      <c r="A101" s="14" t="s">
        <v>1921</v>
      </c>
      <c r="B101" s="15"/>
      <c r="C101" s="15" t="s">
        <v>1262</v>
      </c>
      <c r="D101" s="16">
        <v>2000</v>
      </c>
      <c r="E101" s="17">
        <v>698.98</v>
      </c>
      <c r="F101" s="18">
        <v>6.6990000000000001E-3</v>
      </c>
      <c r="G101" s="18"/>
      <c r="I101" s="60"/>
    </row>
    <row r="102" spans="1:9" x14ac:dyDescent="0.25">
      <c r="A102" s="19" t="s">
        <v>125</v>
      </c>
      <c r="B102" s="25"/>
      <c r="C102" s="25"/>
      <c r="D102" s="26"/>
      <c r="E102" s="47">
        <v>3558.54</v>
      </c>
      <c r="F102" s="48">
        <v>3.4104000000000002E-2</v>
      </c>
      <c r="G102" s="28"/>
    </row>
    <row r="103" spans="1:9" x14ac:dyDescent="0.25">
      <c r="A103" s="14"/>
      <c r="B103" s="15"/>
      <c r="C103" s="15"/>
      <c r="D103" s="16"/>
      <c r="E103" s="17"/>
      <c r="F103" s="18"/>
      <c r="G103" s="18"/>
    </row>
    <row r="104" spans="1:9" x14ac:dyDescent="0.25">
      <c r="A104" s="14"/>
      <c r="B104" s="15"/>
      <c r="C104" s="15"/>
      <c r="D104" s="16"/>
      <c r="E104" s="17"/>
      <c r="F104" s="18"/>
      <c r="G104" s="18"/>
    </row>
    <row r="105" spans="1:9" x14ac:dyDescent="0.25">
      <c r="A105" s="14"/>
      <c r="B105" s="15"/>
      <c r="C105" s="15"/>
      <c r="D105" s="16"/>
      <c r="E105" s="17"/>
      <c r="F105" s="18"/>
      <c r="G105" s="18"/>
    </row>
    <row r="106" spans="1:9" x14ac:dyDescent="0.25">
      <c r="A106" s="31" t="s">
        <v>132</v>
      </c>
      <c r="B106" s="32"/>
      <c r="C106" s="32"/>
      <c r="D106" s="33"/>
      <c r="E106" s="29">
        <v>3558.54</v>
      </c>
      <c r="F106" s="30">
        <v>3.4104000000000002E-2</v>
      </c>
      <c r="G106" s="28"/>
    </row>
    <row r="107" spans="1:9" x14ac:dyDescent="0.25">
      <c r="A107" s="14"/>
      <c r="B107" s="15"/>
      <c r="C107" s="15"/>
      <c r="D107" s="16"/>
      <c r="E107" s="17"/>
      <c r="F107" s="18"/>
      <c r="G107" s="18"/>
    </row>
    <row r="108" spans="1:9" x14ac:dyDescent="0.25">
      <c r="A108" s="19" t="s">
        <v>133</v>
      </c>
      <c r="B108" s="15"/>
      <c r="C108" s="15"/>
      <c r="D108" s="16"/>
      <c r="E108" s="17"/>
      <c r="F108" s="18"/>
      <c r="G108" s="18"/>
    </row>
    <row r="109" spans="1:9" x14ac:dyDescent="0.25">
      <c r="A109" s="14"/>
      <c r="B109" s="15"/>
      <c r="C109" s="15"/>
      <c r="D109" s="16"/>
      <c r="E109" s="17"/>
      <c r="F109" s="18"/>
      <c r="G109" s="18"/>
    </row>
    <row r="110" spans="1:9" x14ac:dyDescent="0.25">
      <c r="A110" s="19" t="s">
        <v>134</v>
      </c>
      <c r="B110" s="15"/>
      <c r="C110" s="15"/>
      <c r="D110" s="16"/>
      <c r="E110" s="17"/>
      <c r="F110" s="18"/>
      <c r="G110" s="18"/>
    </row>
    <row r="111" spans="1:9" x14ac:dyDescent="0.25">
      <c r="A111" s="14" t="s">
        <v>1168</v>
      </c>
      <c r="B111" s="15" t="s">
        <v>1169</v>
      </c>
      <c r="C111" s="15" t="s">
        <v>129</v>
      </c>
      <c r="D111" s="16">
        <v>200000</v>
      </c>
      <c r="E111" s="17">
        <v>199.25</v>
      </c>
      <c r="F111" s="18">
        <v>1.9E-3</v>
      </c>
      <c r="G111" s="18">
        <v>6.5493999999999997E-2</v>
      </c>
    </row>
    <row r="112" spans="1:9" x14ac:dyDescent="0.25">
      <c r="A112" s="19" t="s">
        <v>125</v>
      </c>
      <c r="B112" s="25"/>
      <c r="C112" s="25"/>
      <c r="D112" s="26"/>
      <c r="E112" s="47">
        <v>199.25</v>
      </c>
      <c r="F112" s="48">
        <v>1.9E-3</v>
      </c>
      <c r="G112" s="28"/>
    </row>
    <row r="113" spans="1:7" x14ac:dyDescent="0.25">
      <c r="A113" s="14"/>
      <c r="B113" s="15"/>
      <c r="C113" s="15"/>
      <c r="D113" s="16"/>
      <c r="E113" s="17"/>
      <c r="F113" s="18"/>
      <c r="G113" s="18"/>
    </row>
    <row r="114" spans="1:7" x14ac:dyDescent="0.25">
      <c r="A114" s="31" t="s">
        <v>132</v>
      </c>
      <c r="B114" s="32"/>
      <c r="C114" s="32"/>
      <c r="D114" s="33"/>
      <c r="E114" s="29">
        <v>199.25</v>
      </c>
      <c r="F114" s="30">
        <v>1.9E-3</v>
      </c>
      <c r="G114" s="28"/>
    </row>
    <row r="115" spans="1:7" x14ac:dyDescent="0.25">
      <c r="A115" s="14"/>
      <c r="B115" s="15"/>
      <c r="C115" s="15"/>
      <c r="D115" s="16"/>
      <c r="E115" s="17"/>
      <c r="F115" s="18"/>
      <c r="G115" s="18"/>
    </row>
    <row r="116" spans="1:7" x14ac:dyDescent="0.25">
      <c r="A116" s="14"/>
      <c r="B116" s="15"/>
      <c r="C116" s="15"/>
      <c r="D116" s="16"/>
      <c r="E116" s="17"/>
      <c r="F116" s="18"/>
      <c r="G116" s="18"/>
    </row>
    <row r="117" spans="1:7" x14ac:dyDescent="0.25">
      <c r="A117" s="19" t="s">
        <v>182</v>
      </c>
      <c r="B117" s="15"/>
      <c r="C117" s="15"/>
      <c r="D117" s="16"/>
      <c r="E117" s="17"/>
      <c r="F117" s="18"/>
      <c r="G117" s="18"/>
    </row>
    <row r="118" spans="1:7" x14ac:dyDescent="0.25">
      <c r="A118" s="14" t="s">
        <v>183</v>
      </c>
      <c r="B118" s="15"/>
      <c r="C118" s="15"/>
      <c r="D118" s="16"/>
      <c r="E118" s="17">
        <v>3657.36</v>
      </c>
      <c r="F118" s="18">
        <v>3.5099999999999999E-2</v>
      </c>
      <c r="G118" s="18">
        <v>6.4020999999999995E-2</v>
      </c>
    </row>
    <row r="119" spans="1:7" x14ac:dyDescent="0.25">
      <c r="A119" s="19" t="s">
        <v>125</v>
      </c>
      <c r="B119" s="25"/>
      <c r="C119" s="25"/>
      <c r="D119" s="26"/>
      <c r="E119" s="47">
        <v>3657.36</v>
      </c>
      <c r="F119" s="48">
        <v>3.5099999999999999E-2</v>
      </c>
      <c r="G119" s="28"/>
    </row>
    <row r="120" spans="1:7" x14ac:dyDescent="0.25">
      <c r="A120" s="14"/>
      <c r="B120" s="15"/>
      <c r="C120" s="15"/>
      <c r="D120" s="16"/>
      <c r="E120" s="17"/>
      <c r="F120" s="18"/>
      <c r="G120" s="18"/>
    </row>
    <row r="121" spans="1:7" x14ac:dyDescent="0.25">
      <c r="A121" s="31" t="s">
        <v>132</v>
      </c>
      <c r="B121" s="32"/>
      <c r="C121" s="32"/>
      <c r="D121" s="33"/>
      <c r="E121" s="29">
        <v>3657.36</v>
      </c>
      <c r="F121" s="30">
        <v>3.5099999999999999E-2</v>
      </c>
      <c r="G121" s="28"/>
    </row>
    <row r="122" spans="1:7" x14ac:dyDescent="0.25">
      <c r="A122" s="14" t="s">
        <v>184</v>
      </c>
      <c r="B122" s="15"/>
      <c r="C122" s="15"/>
      <c r="D122" s="16"/>
      <c r="E122" s="17">
        <v>0.64150070000000003</v>
      </c>
      <c r="F122" s="18">
        <v>6.0000000000000002E-6</v>
      </c>
      <c r="G122" s="18"/>
    </row>
    <row r="123" spans="1:7" x14ac:dyDescent="0.25">
      <c r="A123" s="14" t="s">
        <v>185</v>
      </c>
      <c r="B123" s="15"/>
      <c r="C123" s="15"/>
      <c r="D123" s="16"/>
      <c r="E123" s="17">
        <v>479.94849929999998</v>
      </c>
      <c r="F123" s="18">
        <v>4.1939999999999998E-3</v>
      </c>
      <c r="G123" s="18">
        <v>6.4020999999999995E-2</v>
      </c>
    </row>
    <row r="124" spans="1:7" x14ac:dyDescent="0.25">
      <c r="A124" s="34" t="s">
        <v>186</v>
      </c>
      <c r="B124" s="35"/>
      <c r="C124" s="35"/>
      <c r="D124" s="36"/>
      <c r="E124" s="37">
        <v>104339.3</v>
      </c>
      <c r="F124" s="38">
        <v>1</v>
      </c>
      <c r="G124" s="38"/>
    </row>
    <row r="126" spans="1:7" x14ac:dyDescent="0.25">
      <c r="A126" s="1" t="s">
        <v>1761</v>
      </c>
      <c r="E126" s="66"/>
    </row>
    <row r="127" spans="1:7" x14ac:dyDescent="0.25">
      <c r="E127" s="66"/>
    </row>
    <row r="129" spans="1:5" x14ac:dyDescent="0.25">
      <c r="A129" s="1" t="s">
        <v>189</v>
      </c>
    </row>
    <row r="130" spans="1:5" x14ac:dyDescent="0.25">
      <c r="A130" s="40" t="s">
        <v>190</v>
      </c>
      <c r="B130" s="41" t="s">
        <v>122</v>
      </c>
    </row>
    <row r="131" spans="1:5" x14ac:dyDescent="0.25">
      <c r="A131" t="s">
        <v>191</v>
      </c>
    </row>
    <row r="132" spans="1:5" x14ac:dyDescent="0.25">
      <c r="A132" t="s">
        <v>192</v>
      </c>
      <c r="B132" t="s">
        <v>193</v>
      </c>
      <c r="C132" t="s">
        <v>193</v>
      </c>
    </row>
    <row r="133" spans="1:5" x14ac:dyDescent="0.25">
      <c r="B133" s="42">
        <v>45473</v>
      </c>
      <c r="C133" s="42">
        <v>45504</v>
      </c>
    </row>
    <row r="134" spans="1:5" x14ac:dyDescent="0.25">
      <c r="A134" t="s">
        <v>197</v>
      </c>
      <c r="B134">
        <v>92.4</v>
      </c>
      <c r="C134">
        <v>96.51</v>
      </c>
      <c r="E134" s="39"/>
    </row>
    <row r="135" spans="1:5" x14ac:dyDescent="0.25">
      <c r="A135" t="s">
        <v>198</v>
      </c>
      <c r="B135">
        <v>39.5</v>
      </c>
      <c r="C135">
        <v>41.26</v>
      </c>
      <c r="E135" s="39"/>
    </row>
    <row r="136" spans="1:5" x14ac:dyDescent="0.25">
      <c r="A136" t="s">
        <v>1922</v>
      </c>
      <c r="B136">
        <v>82.29</v>
      </c>
      <c r="C136">
        <v>85.84</v>
      </c>
      <c r="E136" s="39"/>
    </row>
    <row r="137" spans="1:5" x14ac:dyDescent="0.25">
      <c r="A137" t="s">
        <v>1923</v>
      </c>
      <c r="B137">
        <v>83.27</v>
      </c>
      <c r="C137">
        <v>86.86</v>
      </c>
      <c r="E137" s="39"/>
    </row>
    <row r="138" spans="1:5" x14ac:dyDescent="0.25">
      <c r="A138" t="s">
        <v>1924</v>
      </c>
      <c r="B138">
        <v>81.209999999999994</v>
      </c>
      <c r="C138">
        <v>84.71</v>
      </c>
      <c r="E138" s="39"/>
    </row>
    <row r="139" spans="1:5" x14ac:dyDescent="0.25">
      <c r="A139" t="s">
        <v>1925</v>
      </c>
      <c r="B139">
        <v>66.38</v>
      </c>
      <c r="C139">
        <v>69.239999999999995</v>
      </c>
      <c r="E139" s="39"/>
    </row>
    <row r="140" spans="1:5" x14ac:dyDescent="0.25">
      <c r="A140" t="s">
        <v>676</v>
      </c>
      <c r="B140">
        <v>81.790000000000006</v>
      </c>
      <c r="C140">
        <v>85.31</v>
      </c>
      <c r="E140" s="39"/>
    </row>
    <row r="141" spans="1:5" x14ac:dyDescent="0.25">
      <c r="A141" t="s">
        <v>677</v>
      </c>
      <c r="B141">
        <v>28.86</v>
      </c>
      <c r="C141">
        <v>30.1</v>
      </c>
      <c r="E141" s="39"/>
    </row>
    <row r="142" spans="1:5" x14ac:dyDescent="0.25">
      <c r="E142" s="39"/>
    </row>
    <row r="143" spans="1:5" x14ac:dyDescent="0.25">
      <c r="A143" t="s">
        <v>208</v>
      </c>
      <c r="B143" s="41" t="s">
        <v>122</v>
      </c>
    </row>
    <row r="144" spans="1:5" x14ac:dyDescent="0.25">
      <c r="A144" t="s">
        <v>209</v>
      </c>
      <c r="B144" s="41" t="s">
        <v>122</v>
      </c>
    </row>
    <row r="145" spans="1:4" ht="30" customHeight="1" x14ac:dyDescent="0.25">
      <c r="A145" s="40" t="s">
        <v>210</v>
      </c>
      <c r="B145" s="41" t="s">
        <v>122</v>
      </c>
    </row>
    <row r="146" spans="1:4" ht="30" customHeight="1" x14ac:dyDescent="0.25">
      <c r="A146" s="40" t="s">
        <v>211</v>
      </c>
      <c r="B146" s="41" t="s">
        <v>122</v>
      </c>
    </row>
    <row r="147" spans="1:4" x14ac:dyDescent="0.25">
      <c r="A147" t="s">
        <v>1270</v>
      </c>
      <c r="B147" s="44">
        <v>1.129104743880732</v>
      </c>
    </row>
    <row r="148" spans="1:4" ht="45" customHeight="1" x14ac:dyDescent="0.25">
      <c r="A148" s="40" t="s">
        <v>213</v>
      </c>
      <c r="B148" s="44">
        <v>3558.5321374999999</v>
      </c>
    </row>
    <row r="149" spans="1:4" ht="45" customHeight="1" x14ac:dyDescent="0.25">
      <c r="A149" s="40" t="s">
        <v>214</v>
      </c>
      <c r="B149" s="41" t="s">
        <v>122</v>
      </c>
    </row>
    <row r="150" spans="1:4" ht="30" customHeight="1" x14ac:dyDescent="0.25">
      <c r="A150" s="40" t="s">
        <v>215</v>
      </c>
      <c r="B150" s="41" t="s">
        <v>122</v>
      </c>
    </row>
    <row r="151" spans="1:4" x14ac:dyDescent="0.25">
      <c r="A151" t="s">
        <v>216</v>
      </c>
      <c r="B151" s="41" t="s">
        <v>122</v>
      </c>
    </row>
    <row r="152" spans="1:4" x14ac:dyDescent="0.25">
      <c r="A152" t="s">
        <v>217</v>
      </c>
      <c r="B152" s="41" t="s">
        <v>122</v>
      </c>
    </row>
    <row r="154" spans="1:4" ht="69.95" customHeight="1" x14ac:dyDescent="0.25">
      <c r="A154" s="74" t="s">
        <v>227</v>
      </c>
      <c r="B154" s="74" t="s">
        <v>228</v>
      </c>
      <c r="C154" s="74" t="s">
        <v>5</v>
      </c>
      <c r="D154" s="74" t="s">
        <v>6</v>
      </c>
    </row>
    <row r="155" spans="1:4" ht="69.95" customHeight="1" x14ac:dyDescent="0.25">
      <c r="A155" s="74" t="s">
        <v>1926</v>
      </c>
      <c r="B155" s="74"/>
      <c r="C155" s="74" t="s">
        <v>57</v>
      </c>
      <c r="D15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2"/>
  <sheetViews>
    <sheetView showGridLines="0" workbookViewId="0">
      <pane ySplit="4" topLeftCell="A100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1927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1928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843984</v>
      </c>
      <c r="E8" s="17">
        <v>13636.67</v>
      </c>
      <c r="F8" s="18">
        <v>6.0699999999999997E-2</v>
      </c>
      <c r="G8" s="18"/>
    </row>
    <row r="9" spans="1:8" x14ac:dyDescent="0.25">
      <c r="A9" s="14" t="s">
        <v>1503</v>
      </c>
      <c r="B9" s="15" t="s">
        <v>1504</v>
      </c>
      <c r="C9" s="15" t="s">
        <v>1340</v>
      </c>
      <c r="D9" s="16">
        <v>594500</v>
      </c>
      <c r="E9" s="17">
        <v>11106.75</v>
      </c>
      <c r="F9" s="18">
        <v>4.9399999999999999E-2</v>
      </c>
      <c r="G9" s="18"/>
    </row>
    <row r="10" spans="1:8" x14ac:dyDescent="0.25">
      <c r="A10" s="14" t="s">
        <v>1195</v>
      </c>
      <c r="B10" s="15" t="s">
        <v>1196</v>
      </c>
      <c r="C10" s="15" t="s">
        <v>1197</v>
      </c>
      <c r="D10" s="16">
        <v>865123</v>
      </c>
      <c r="E10" s="17">
        <v>10510.38</v>
      </c>
      <c r="F10" s="18">
        <v>4.6800000000000001E-2</v>
      </c>
      <c r="G10" s="18"/>
    </row>
    <row r="11" spans="1:8" x14ac:dyDescent="0.25">
      <c r="A11" s="14" t="s">
        <v>1227</v>
      </c>
      <c r="B11" s="15" t="s">
        <v>1228</v>
      </c>
      <c r="C11" s="15" t="s">
        <v>1229</v>
      </c>
      <c r="D11" s="16">
        <v>208332</v>
      </c>
      <c r="E11" s="17">
        <v>7947.87</v>
      </c>
      <c r="F11" s="18">
        <v>3.5400000000000001E-2</v>
      </c>
      <c r="G11" s="18"/>
    </row>
    <row r="12" spans="1:8" x14ac:dyDescent="0.25">
      <c r="A12" s="14" t="s">
        <v>1212</v>
      </c>
      <c r="B12" s="15" t="s">
        <v>1213</v>
      </c>
      <c r="C12" s="15" t="s">
        <v>1214</v>
      </c>
      <c r="D12" s="16">
        <v>237308</v>
      </c>
      <c r="E12" s="17">
        <v>7144.99</v>
      </c>
      <c r="F12" s="18">
        <v>3.1800000000000002E-2</v>
      </c>
      <c r="G12" s="18"/>
    </row>
    <row r="13" spans="1:8" x14ac:dyDescent="0.25">
      <c r="A13" s="14" t="s">
        <v>1217</v>
      </c>
      <c r="B13" s="15" t="s">
        <v>1218</v>
      </c>
      <c r="C13" s="15" t="s">
        <v>1219</v>
      </c>
      <c r="D13" s="16">
        <v>1452412</v>
      </c>
      <c r="E13" s="17">
        <v>6042.03</v>
      </c>
      <c r="F13" s="18">
        <v>2.69E-2</v>
      </c>
      <c r="G13" s="18"/>
    </row>
    <row r="14" spans="1:8" x14ac:dyDescent="0.25">
      <c r="A14" s="14" t="s">
        <v>1245</v>
      </c>
      <c r="B14" s="15" t="s">
        <v>1246</v>
      </c>
      <c r="C14" s="15" t="s">
        <v>1197</v>
      </c>
      <c r="D14" s="16">
        <v>577768</v>
      </c>
      <c r="E14" s="17">
        <v>5040.45</v>
      </c>
      <c r="F14" s="18">
        <v>2.24E-2</v>
      </c>
      <c r="G14" s="18"/>
    </row>
    <row r="15" spans="1:8" x14ac:dyDescent="0.25">
      <c r="A15" s="14" t="s">
        <v>1310</v>
      </c>
      <c r="B15" s="15" t="s">
        <v>1311</v>
      </c>
      <c r="C15" s="15" t="s">
        <v>1312</v>
      </c>
      <c r="D15" s="16">
        <v>958346</v>
      </c>
      <c r="E15" s="17">
        <v>5004.4799999999996</v>
      </c>
      <c r="F15" s="18">
        <v>2.23E-2</v>
      </c>
      <c r="G15" s="18"/>
    </row>
    <row r="16" spans="1:8" x14ac:dyDescent="0.25">
      <c r="A16" s="14" t="s">
        <v>1220</v>
      </c>
      <c r="B16" s="15" t="s">
        <v>1221</v>
      </c>
      <c r="C16" s="15" t="s">
        <v>1222</v>
      </c>
      <c r="D16" s="16">
        <v>40700</v>
      </c>
      <c r="E16" s="17">
        <v>4838.09</v>
      </c>
      <c r="F16" s="18">
        <v>2.1499999999999998E-2</v>
      </c>
      <c r="G16" s="18"/>
    </row>
    <row r="17" spans="1:7" x14ac:dyDescent="0.25">
      <c r="A17" s="14" t="s">
        <v>1526</v>
      </c>
      <c r="B17" s="15" t="s">
        <v>1527</v>
      </c>
      <c r="C17" s="15" t="s">
        <v>1262</v>
      </c>
      <c r="D17" s="16">
        <v>2363969</v>
      </c>
      <c r="E17" s="17">
        <v>4646.8500000000004</v>
      </c>
      <c r="F17" s="18">
        <v>2.07E-2</v>
      </c>
      <c r="G17" s="18"/>
    </row>
    <row r="18" spans="1:7" x14ac:dyDescent="0.25">
      <c r="A18" s="14" t="s">
        <v>1398</v>
      </c>
      <c r="B18" s="15" t="s">
        <v>1399</v>
      </c>
      <c r="C18" s="15" t="s">
        <v>1340</v>
      </c>
      <c r="D18" s="16">
        <v>94242</v>
      </c>
      <c r="E18" s="17">
        <v>4554.0600000000004</v>
      </c>
      <c r="F18" s="18">
        <v>2.0299999999999999E-2</v>
      </c>
      <c r="G18" s="18"/>
    </row>
    <row r="19" spans="1:7" x14ac:dyDescent="0.25">
      <c r="A19" s="14" t="s">
        <v>1402</v>
      </c>
      <c r="B19" s="15" t="s">
        <v>1403</v>
      </c>
      <c r="C19" s="15" t="s">
        <v>1365</v>
      </c>
      <c r="D19" s="16">
        <v>76548</v>
      </c>
      <c r="E19" s="17">
        <v>4469.6400000000003</v>
      </c>
      <c r="F19" s="18">
        <v>1.9900000000000001E-2</v>
      </c>
      <c r="G19" s="18"/>
    </row>
    <row r="20" spans="1:7" x14ac:dyDescent="0.25">
      <c r="A20" s="14" t="s">
        <v>1192</v>
      </c>
      <c r="B20" s="15" t="s">
        <v>1193</v>
      </c>
      <c r="C20" s="15" t="s">
        <v>1194</v>
      </c>
      <c r="D20" s="16">
        <v>280472</v>
      </c>
      <c r="E20" s="17">
        <v>4183.38</v>
      </c>
      <c r="F20" s="18">
        <v>1.8599999999999998E-2</v>
      </c>
      <c r="G20" s="18"/>
    </row>
    <row r="21" spans="1:7" x14ac:dyDescent="0.25">
      <c r="A21" s="14" t="s">
        <v>1856</v>
      </c>
      <c r="B21" s="15" t="s">
        <v>1857</v>
      </c>
      <c r="C21" s="15" t="s">
        <v>1219</v>
      </c>
      <c r="D21" s="16">
        <v>543010</v>
      </c>
      <c r="E21" s="17">
        <v>3953.11</v>
      </c>
      <c r="F21" s="18">
        <v>1.7600000000000001E-2</v>
      </c>
      <c r="G21" s="18"/>
    </row>
    <row r="22" spans="1:7" x14ac:dyDescent="0.25">
      <c r="A22" s="14" t="s">
        <v>1189</v>
      </c>
      <c r="B22" s="15" t="s">
        <v>1190</v>
      </c>
      <c r="C22" s="15" t="s">
        <v>1191</v>
      </c>
      <c r="D22" s="16">
        <v>228198</v>
      </c>
      <c r="E22" s="17">
        <v>3923.52</v>
      </c>
      <c r="F22" s="18">
        <v>1.7500000000000002E-2</v>
      </c>
      <c r="G22" s="18"/>
    </row>
    <row r="23" spans="1:7" x14ac:dyDescent="0.25">
      <c r="A23" s="14" t="s">
        <v>1336</v>
      </c>
      <c r="B23" s="15" t="s">
        <v>1337</v>
      </c>
      <c r="C23" s="15" t="s">
        <v>1238</v>
      </c>
      <c r="D23" s="16">
        <v>32106</v>
      </c>
      <c r="E23" s="17">
        <v>3886.9</v>
      </c>
      <c r="F23" s="18">
        <v>1.7299999999999999E-2</v>
      </c>
      <c r="G23" s="18"/>
    </row>
    <row r="24" spans="1:7" x14ac:dyDescent="0.25">
      <c r="A24" s="14" t="s">
        <v>1225</v>
      </c>
      <c r="B24" s="15" t="s">
        <v>1226</v>
      </c>
      <c r="C24" s="15" t="s">
        <v>1208</v>
      </c>
      <c r="D24" s="16">
        <v>333488</v>
      </c>
      <c r="E24" s="17">
        <v>3857.29</v>
      </c>
      <c r="F24" s="18">
        <v>1.72E-2</v>
      </c>
      <c r="G24" s="18"/>
    </row>
    <row r="25" spans="1:7" x14ac:dyDescent="0.25">
      <c r="A25" s="14" t="s">
        <v>1929</v>
      </c>
      <c r="B25" s="15" t="s">
        <v>1930</v>
      </c>
      <c r="C25" s="15" t="s">
        <v>1317</v>
      </c>
      <c r="D25" s="16">
        <v>115720</v>
      </c>
      <c r="E25" s="17">
        <v>3725.66</v>
      </c>
      <c r="F25" s="18">
        <v>1.66E-2</v>
      </c>
      <c r="G25" s="18"/>
    </row>
    <row r="26" spans="1:7" x14ac:dyDescent="0.25">
      <c r="A26" s="14" t="s">
        <v>1206</v>
      </c>
      <c r="B26" s="15" t="s">
        <v>1207</v>
      </c>
      <c r="C26" s="15" t="s">
        <v>1208</v>
      </c>
      <c r="D26" s="16">
        <v>38222</v>
      </c>
      <c r="E26" s="17">
        <v>3693.85</v>
      </c>
      <c r="F26" s="18">
        <v>1.6400000000000001E-2</v>
      </c>
      <c r="G26" s="18"/>
    </row>
    <row r="27" spans="1:7" x14ac:dyDescent="0.25">
      <c r="A27" s="14" t="s">
        <v>1258</v>
      </c>
      <c r="B27" s="15" t="s">
        <v>1259</v>
      </c>
      <c r="C27" s="15" t="s">
        <v>1197</v>
      </c>
      <c r="D27" s="16">
        <v>310570</v>
      </c>
      <c r="E27" s="17">
        <v>3621.56</v>
      </c>
      <c r="F27" s="18">
        <v>1.61E-2</v>
      </c>
      <c r="G27" s="18"/>
    </row>
    <row r="28" spans="1:7" x14ac:dyDescent="0.25">
      <c r="A28" s="14" t="s">
        <v>1768</v>
      </c>
      <c r="B28" s="15" t="s">
        <v>1769</v>
      </c>
      <c r="C28" s="15" t="s">
        <v>1365</v>
      </c>
      <c r="D28" s="16">
        <v>1530797</v>
      </c>
      <c r="E28" s="17">
        <v>3512.41</v>
      </c>
      <c r="F28" s="18">
        <v>1.5599999999999999E-2</v>
      </c>
      <c r="G28" s="18"/>
    </row>
    <row r="29" spans="1:7" x14ac:dyDescent="0.25">
      <c r="A29" s="14" t="s">
        <v>1349</v>
      </c>
      <c r="B29" s="15" t="s">
        <v>1350</v>
      </c>
      <c r="C29" s="15" t="s">
        <v>1340</v>
      </c>
      <c r="D29" s="16">
        <v>77096</v>
      </c>
      <c r="E29" s="17">
        <v>3380.93</v>
      </c>
      <c r="F29" s="18">
        <v>1.4999999999999999E-2</v>
      </c>
      <c r="G29" s="18"/>
    </row>
    <row r="30" spans="1:7" x14ac:dyDescent="0.25">
      <c r="A30" s="14" t="s">
        <v>1419</v>
      </c>
      <c r="B30" s="15" t="s">
        <v>1420</v>
      </c>
      <c r="C30" s="15" t="s">
        <v>1200</v>
      </c>
      <c r="D30" s="16">
        <v>117122</v>
      </c>
      <c r="E30" s="17">
        <v>3168.91</v>
      </c>
      <c r="F30" s="18">
        <v>1.41E-2</v>
      </c>
      <c r="G30" s="18"/>
    </row>
    <row r="31" spans="1:7" x14ac:dyDescent="0.25">
      <c r="A31" s="14" t="s">
        <v>1490</v>
      </c>
      <c r="B31" s="15" t="s">
        <v>1491</v>
      </c>
      <c r="C31" s="15" t="s">
        <v>1289</v>
      </c>
      <c r="D31" s="16">
        <v>207502</v>
      </c>
      <c r="E31" s="17">
        <v>2939.47</v>
      </c>
      <c r="F31" s="18">
        <v>1.3100000000000001E-2</v>
      </c>
      <c r="G31" s="18"/>
    </row>
    <row r="32" spans="1:7" x14ac:dyDescent="0.25">
      <c r="A32" s="14" t="s">
        <v>1466</v>
      </c>
      <c r="B32" s="15" t="s">
        <v>1467</v>
      </c>
      <c r="C32" s="15" t="s">
        <v>1294</v>
      </c>
      <c r="D32" s="16">
        <v>297357</v>
      </c>
      <c r="E32" s="17">
        <v>2938.63</v>
      </c>
      <c r="F32" s="18">
        <v>1.3100000000000001E-2</v>
      </c>
      <c r="G32" s="18"/>
    </row>
    <row r="33" spans="1:7" x14ac:dyDescent="0.25">
      <c r="A33" s="14" t="s">
        <v>1239</v>
      </c>
      <c r="B33" s="15" t="s">
        <v>1240</v>
      </c>
      <c r="C33" s="15" t="s">
        <v>1241</v>
      </c>
      <c r="D33" s="16">
        <v>75819</v>
      </c>
      <c r="E33" s="17">
        <v>2920.81</v>
      </c>
      <c r="F33" s="18">
        <v>1.2999999999999999E-2</v>
      </c>
      <c r="G33" s="18"/>
    </row>
    <row r="34" spans="1:7" x14ac:dyDescent="0.25">
      <c r="A34" s="14" t="s">
        <v>1371</v>
      </c>
      <c r="B34" s="15" t="s">
        <v>1372</v>
      </c>
      <c r="C34" s="15" t="s">
        <v>1289</v>
      </c>
      <c r="D34" s="16">
        <v>96594</v>
      </c>
      <c r="E34" s="17">
        <v>2832.09</v>
      </c>
      <c r="F34" s="18">
        <v>1.26E-2</v>
      </c>
      <c r="G34" s="18"/>
    </row>
    <row r="35" spans="1:7" x14ac:dyDescent="0.25">
      <c r="A35" s="14" t="s">
        <v>1482</v>
      </c>
      <c r="B35" s="15" t="s">
        <v>1483</v>
      </c>
      <c r="C35" s="15" t="s">
        <v>1249</v>
      </c>
      <c r="D35" s="16">
        <v>35668</v>
      </c>
      <c r="E35" s="17">
        <v>2816.65</v>
      </c>
      <c r="F35" s="18">
        <v>1.2500000000000001E-2</v>
      </c>
      <c r="G35" s="18"/>
    </row>
    <row r="36" spans="1:7" x14ac:dyDescent="0.25">
      <c r="A36" s="14" t="s">
        <v>1406</v>
      </c>
      <c r="B36" s="15" t="s">
        <v>1407</v>
      </c>
      <c r="C36" s="15" t="s">
        <v>1208</v>
      </c>
      <c r="D36" s="16">
        <v>92999</v>
      </c>
      <c r="E36" s="17">
        <v>2704.22</v>
      </c>
      <c r="F36" s="18">
        <v>1.2E-2</v>
      </c>
      <c r="G36" s="18"/>
    </row>
    <row r="37" spans="1:7" x14ac:dyDescent="0.25">
      <c r="A37" s="14" t="s">
        <v>1295</v>
      </c>
      <c r="B37" s="15" t="s">
        <v>1296</v>
      </c>
      <c r="C37" s="15" t="s">
        <v>1238</v>
      </c>
      <c r="D37" s="16">
        <v>171448</v>
      </c>
      <c r="E37" s="17">
        <v>2636.18</v>
      </c>
      <c r="F37" s="18">
        <v>1.17E-2</v>
      </c>
      <c r="G37" s="18"/>
    </row>
    <row r="38" spans="1:7" x14ac:dyDescent="0.25">
      <c r="A38" s="14" t="s">
        <v>1789</v>
      </c>
      <c r="B38" s="15" t="s">
        <v>1790</v>
      </c>
      <c r="C38" s="15" t="s">
        <v>1791</v>
      </c>
      <c r="D38" s="16">
        <v>180314</v>
      </c>
      <c r="E38" s="17">
        <v>2619.96</v>
      </c>
      <c r="F38" s="18">
        <v>1.17E-2</v>
      </c>
      <c r="G38" s="18"/>
    </row>
    <row r="39" spans="1:7" x14ac:dyDescent="0.25">
      <c r="A39" s="14" t="s">
        <v>1234</v>
      </c>
      <c r="B39" s="15" t="s">
        <v>1235</v>
      </c>
      <c r="C39" s="15" t="s">
        <v>1208</v>
      </c>
      <c r="D39" s="16">
        <v>103178</v>
      </c>
      <c r="E39" s="17">
        <v>2611.44</v>
      </c>
      <c r="F39" s="18">
        <v>1.1599999999999999E-2</v>
      </c>
      <c r="G39" s="18"/>
    </row>
    <row r="40" spans="1:7" x14ac:dyDescent="0.25">
      <c r="A40" s="14" t="s">
        <v>1542</v>
      </c>
      <c r="B40" s="15" t="s">
        <v>1543</v>
      </c>
      <c r="C40" s="15" t="s">
        <v>1340</v>
      </c>
      <c r="D40" s="16">
        <v>40005</v>
      </c>
      <c r="E40" s="17">
        <v>2522.52</v>
      </c>
      <c r="F40" s="18">
        <v>1.12E-2</v>
      </c>
      <c r="G40" s="18"/>
    </row>
    <row r="41" spans="1:7" x14ac:dyDescent="0.25">
      <c r="A41" s="14" t="s">
        <v>1902</v>
      </c>
      <c r="B41" s="15" t="s">
        <v>1903</v>
      </c>
      <c r="C41" s="15" t="s">
        <v>1786</v>
      </c>
      <c r="D41" s="16">
        <v>148049</v>
      </c>
      <c r="E41" s="17">
        <v>2412.98</v>
      </c>
      <c r="F41" s="18">
        <v>1.0699999999999999E-2</v>
      </c>
      <c r="G41" s="18"/>
    </row>
    <row r="42" spans="1:7" x14ac:dyDescent="0.25">
      <c r="A42" s="14" t="s">
        <v>1809</v>
      </c>
      <c r="B42" s="15" t="s">
        <v>1810</v>
      </c>
      <c r="C42" s="15" t="s">
        <v>1289</v>
      </c>
      <c r="D42" s="16">
        <v>54747</v>
      </c>
      <c r="E42" s="17">
        <v>2367.89</v>
      </c>
      <c r="F42" s="18">
        <v>1.0500000000000001E-2</v>
      </c>
      <c r="G42" s="18"/>
    </row>
    <row r="43" spans="1:7" x14ac:dyDescent="0.25">
      <c r="A43" s="14" t="s">
        <v>1931</v>
      </c>
      <c r="B43" s="15" t="s">
        <v>1932</v>
      </c>
      <c r="C43" s="15" t="s">
        <v>1211</v>
      </c>
      <c r="D43" s="16">
        <v>330326</v>
      </c>
      <c r="E43" s="17">
        <v>2362.4899999999998</v>
      </c>
      <c r="F43" s="18">
        <v>1.0500000000000001E-2</v>
      </c>
      <c r="G43" s="18"/>
    </row>
    <row r="44" spans="1:7" x14ac:dyDescent="0.25">
      <c r="A44" s="14" t="s">
        <v>1330</v>
      </c>
      <c r="B44" s="15" t="s">
        <v>1331</v>
      </c>
      <c r="C44" s="15" t="s">
        <v>1249</v>
      </c>
      <c r="D44" s="16">
        <v>747105</v>
      </c>
      <c r="E44" s="17">
        <v>2355.25</v>
      </c>
      <c r="F44" s="18">
        <v>1.0500000000000001E-2</v>
      </c>
      <c r="G44" s="18"/>
    </row>
    <row r="45" spans="1:7" x14ac:dyDescent="0.25">
      <c r="A45" s="14" t="s">
        <v>1886</v>
      </c>
      <c r="B45" s="15" t="s">
        <v>1887</v>
      </c>
      <c r="C45" s="15" t="s">
        <v>1241</v>
      </c>
      <c r="D45" s="16">
        <v>53943</v>
      </c>
      <c r="E45" s="17">
        <v>2335.65</v>
      </c>
      <c r="F45" s="18">
        <v>1.04E-2</v>
      </c>
      <c r="G45" s="18"/>
    </row>
    <row r="46" spans="1:7" x14ac:dyDescent="0.25">
      <c r="A46" s="14" t="s">
        <v>1359</v>
      </c>
      <c r="B46" s="15" t="s">
        <v>1360</v>
      </c>
      <c r="C46" s="15" t="s">
        <v>1340</v>
      </c>
      <c r="D46" s="16">
        <v>149554</v>
      </c>
      <c r="E46" s="17">
        <v>2324.67</v>
      </c>
      <c r="F46" s="18">
        <v>1.03E-2</v>
      </c>
      <c r="G46" s="18"/>
    </row>
    <row r="47" spans="1:7" x14ac:dyDescent="0.25">
      <c r="A47" s="14" t="s">
        <v>1522</v>
      </c>
      <c r="B47" s="15" t="s">
        <v>1523</v>
      </c>
      <c r="C47" s="15" t="s">
        <v>1340</v>
      </c>
      <c r="D47" s="16">
        <v>140561</v>
      </c>
      <c r="E47" s="17">
        <v>2308.85</v>
      </c>
      <c r="F47" s="18">
        <v>1.03E-2</v>
      </c>
      <c r="G47" s="18"/>
    </row>
    <row r="48" spans="1:7" x14ac:dyDescent="0.25">
      <c r="A48" s="14" t="s">
        <v>1303</v>
      </c>
      <c r="B48" s="15" t="s">
        <v>1304</v>
      </c>
      <c r="C48" s="15" t="s">
        <v>1289</v>
      </c>
      <c r="D48" s="16">
        <v>406598</v>
      </c>
      <c r="E48" s="17">
        <v>2263.94</v>
      </c>
      <c r="F48" s="18">
        <v>1.01E-2</v>
      </c>
      <c r="G48" s="18"/>
    </row>
    <row r="49" spans="1:7" x14ac:dyDescent="0.25">
      <c r="A49" s="14" t="s">
        <v>1544</v>
      </c>
      <c r="B49" s="15" t="s">
        <v>1545</v>
      </c>
      <c r="C49" s="15" t="s">
        <v>1365</v>
      </c>
      <c r="D49" s="16">
        <v>31523</v>
      </c>
      <c r="E49" s="17">
        <v>2215.1999999999998</v>
      </c>
      <c r="F49" s="18">
        <v>9.9000000000000008E-3</v>
      </c>
      <c r="G49" s="18"/>
    </row>
    <row r="50" spans="1:7" x14ac:dyDescent="0.25">
      <c r="A50" s="14" t="s">
        <v>1345</v>
      </c>
      <c r="B50" s="15" t="s">
        <v>1346</v>
      </c>
      <c r="C50" s="15" t="s">
        <v>1286</v>
      </c>
      <c r="D50" s="16">
        <v>695272</v>
      </c>
      <c r="E50" s="17">
        <v>2197.41</v>
      </c>
      <c r="F50" s="18">
        <v>9.7999999999999997E-3</v>
      </c>
      <c r="G50" s="18"/>
    </row>
    <row r="51" spans="1:7" x14ac:dyDescent="0.25">
      <c r="A51" s="14" t="s">
        <v>1933</v>
      </c>
      <c r="B51" s="15" t="s">
        <v>1934</v>
      </c>
      <c r="C51" s="15" t="s">
        <v>1289</v>
      </c>
      <c r="D51" s="16">
        <v>208683</v>
      </c>
      <c r="E51" s="17">
        <v>2170.5100000000002</v>
      </c>
      <c r="F51" s="18">
        <v>9.7000000000000003E-3</v>
      </c>
      <c r="G51" s="18"/>
    </row>
    <row r="52" spans="1:7" x14ac:dyDescent="0.25">
      <c r="A52" s="14" t="s">
        <v>1368</v>
      </c>
      <c r="B52" s="15" t="s">
        <v>1369</v>
      </c>
      <c r="C52" s="15" t="s">
        <v>1370</v>
      </c>
      <c r="D52" s="16">
        <v>887856</v>
      </c>
      <c r="E52" s="17">
        <v>2145.15</v>
      </c>
      <c r="F52" s="18">
        <v>9.4999999999999998E-3</v>
      </c>
      <c r="G52" s="18"/>
    </row>
    <row r="53" spans="1:7" x14ac:dyDescent="0.25">
      <c r="A53" s="14" t="s">
        <v>1935</v>
      </c>
      <c r="B53" s="15" t="s">
        <v>1936</v>
      </c>
      <c r="C53" s="15" t="s">
        <v>1238</v>
      </c>
      <c r="D53" s="16">
        <v>139205</v>
      </c>
      <c r="E53" s="17">
        <v>2062.7399999999998</v>
      </c>
      <c r="F53" s="18">
        <v>9.1999999999999998E-3</v>
      </c>
      <c r="G53" s="18"/>
    </row>
    <row r="54" spans="1:7" x14ac:dyDescent="0.25">
      <c r="A54" s="14" t="s">
        <v>1937</v>
      </c>
      <c r="B54" s="15" t="s">
        <v>1938</v>
      </c>
      <c r="C54" s="15" t="s">
        <v>1427</v>
      </c>
      <c r="D54" s="16">
        <v>113575</v>
      </c>
      <c r="E54" s="17">
        <v>1957.47</v>
      </c>
      <c r="F54" s="18">
        <v>8.6999999999999994E-3</v>
      </c>
      <c r="G54" s="18"/>
    </row>
    <row r="55" spans="1:7" x14ac:dyDescent="0.25">
      <c r="A55" s="14" t="s">
        <v>1236</v>
      </c>
      <c r="B55" s="15" t="s">
        <v>1237</v>
      </c>
      <c r="C55" s="15" t="s">
        <v>1238</v>
      </c>
      <c r="D55" s="16">
        <v>55544</v>
      </c>
      <c r="E55" s="17">
        <v>1921.24</v>
      </c>
      <c r="F55" s="18">
        <v>8.5000000000000006E-3</v>
      </c>
      <c r="G55" s="18"/>
    </row>
    <row r="56" spans="1:7" x14ac:dyDescent="0.25">
      <c r="A56" s="14" t="s">
        <v>1512</v>
      </c>
      <c r="B56" s="15" t="s">
        <v>1513</v>
      </c>
      <c r="C56" s="15" t="s">
        <v>1205</v>
      </c>
      <c r="D56" s="16">
        <v>301291</v>
      </c>
      <c r="E56" s="17">
        <v>1915.31</v>
      </c>
      <c r="F56" s="18">
        <v>8.5000000000000006E-3</v>
      </c>
      <c r="G56" s="18"/>
    </row>
    <row r="57" spans="1:7" x14ac:dyDescent="0.25">
      <c r="A57" s="14" t="s">
        <v>1305</v>
      </c>
      <c r="B57" s="15" t="s">
        <v>1306</v>
      </c>
      <c r="C57" s="15" t="s">
        <v>1289</v>
      </c>
      <c r="D57" s="16">
        <v>27778</v>
      </c>
      <c r="E57" s="17">
        <v>1890.83</v>
      </c>
      <c r="F57" s="18">
        <v>8.3999999999999995E-3</v>
      </c>
      <c r="G57" s="18"/>
    </row>
    <row r="58" spans="1:7" x14ac:dyDescent="0.25">
      <c r="A58" s="14" t="s">
        <v>1366</v>
      </c>
      <c r="B58" s="15" t="s">
        <v>1367</v>
      </c>
      <c r="C58" s="15" t="s">
        <v>1191</v>
      </c>
      <c r="D58" s="16">
        <v>113703</v>
      </c>
      <c r="E58" s="17">
        <v>1755.92</v>
      </c>
      <c r="F58" s="18">
        <v>7.7999999999999996E-3</v>
      </c>
      <c r="G58" s="18"/>
    </row>
    <row r="59" spans="1:7" x14ac:dyDescent="0.25">
      <c r="A59" s="14" t="s">
        <v>1332</v>
      </c>
      <c r="B59" s="15" t="s">
        <v>1333</v>
      </c>
      <c r="C59" s="15" t="s">
        <v>1197</v>
      </c>
      <c r="D59" s="16">
        <v>122012</v>
      </c>
      <c r="E59" s="17">
        <v>1742.09</v>
      </c>
      <c r="F59" s="18">
        <v>7.7000000000000002E-3</v>
      </c>
      <c r="G59" s="18"/>
    </row>
    <row r="60" spans="1:7" x14ac:dyDescent="0.25">
      <c r="A60" s="14" t="s">
        <v>1939</v>
      </c>
      <c r="B60" s="15" t="s">
        <v>1940</v>
      </c>
      <c r="C60" s="15" t="s">
        <v>1249</v>
      </c>
      <c r="D60" s="16">
        <v>227069</v>
      </c>
      <c r="E60" s="17">
        <v>1671.23</v>
      </c>
      <c r="F60" s="18">
        <v>7.4000000000000003E-3</v>
      </c>
      <c r="G60" s="18"/>
    </row>
    <row r="61" spans="1:7" x14ac:dyDescent="0.25">
      <c r="A61" s="14" t="s">
        <v>1215</v>
      </c>
      <c r="B61" s="15" t="s">
        <v>1216</v>
      </c>
      <c r="C61" s="15" t="s">
        <v>1208</v>
      </c>
      <c r="D61" s="16">
        <v>12642</v>
      </c>
      <c r="E61" s="17">
        <v>1658.1</v>
      </c>
      <c r="F61" s="18">
        <v>7.4000000000000003E-3</v>
      </c>
      <c r="G61" s="18"/>
    </row>
    <row r="62" spans="1:7" x14ac:dyDescent="0.25">
      <c r="A62" s="14" t="s">
        <v>1209</v>
      </c>
      <c r="B62" s="15" t="s">
        <v>1210</v>
      </c>
      <c r="C62" s="15" t="s">
        <v>1211</v>
      </c>
      <c r="D62" s="16">
        <v>28214</v>
      </c>
      <c r="E62" s="17">
        <v>1632.02</v>
      </c>
      <c r="F62" s="18">
        <v>7.3000000000000001E-3</v>
      </c>
      <c r="G62" s="18"/>
    </row>
    <row r="63" spans="1:7" x14ac:dyDescent="0.25">
      <c r="A63" s="14" t="s">
        <v>1941</v>
      </c>
      <c r="B63" s="15" t="s">
        <v>1942</v>
      </c>
      <c r="C63" s="15" t="s">
        <v>1238</v>
      </c>
      <c r="D63" s="16">
        <v>73480</v>
      </c>
      <c r="E63" s="17">
        <v>1575.82</v>
      </c>
      <c r="F63" s="18">
        <v>7.0000000000000001E-3</v>
      </c>
      <c r="G63" s="18"/>
    </row>
    <row r="64" spans="1:7" x14ac:dyDescent="0.25">
      <c r="A64" s="14" t="s">
        <v>1943</v>
      </c>
      <c r="B64" s="15" t="s">
        <v>1944</v>
      </c>
      <c r="C64" s="15" t="s">
        <v>1197</v>
      </c>
      <c r="D64" s="16">
        <v>676251</v>
      </c>
      <c r="E64" s="17">
        <v>1560.65</v>
      </c>
      <c r="F64" s="18">
        <v>6.8999999999999999E-3</v>
      </c>
      <c r="G64" s="18"/>
    </row>
    <row r="65" spans="1:7" x14ac:dyDescent="0.25">
      <c r="A65" s="14" t="s">
        <v>1232</v>
      </c>
      <c r="B65" s="15" t="s">
        <v>1233</v>
      </c>
      <c r="C65" s="15" t="s">
        <v>1211</v>
      </c>
      <c r="D65" s="16">
        <v>58758</v>
      </c>
      <c r="E65" s="17">
        <v>1443.3</v>
      </c>
      <c r="F65" s="18">
        <v>6.4000000000000003E-3</v>
      </c>
      <c r="G65" s="18"/>
    </row>
    <row r="66" spans="1:7" x14ac:dyDescent="0.25">
      <c r="A66" s="14" t="s">
        <v>1313</v>
      </c>
      <c r="B66" s="15" t="s">
        <v>1314</v>
      </c>
      <c r="C66" s="15" t="s">
        <v>1197</v>
      </c>
      <c r="D66" s="16">
        <v>702259</v>
      </c>
      <c r="E66" s="17">
        <v>1414.28</v>
      </c>
      <c r="F66" s="18">
        <v>6.3E-3</v>
      </c>
      <c r="G66" s="18"/>
    </row>
    <row r="67" spans="1:7" x14ac:dyDescent="0.25">
      <c r="A67" s="14" t="s">
        <v>1404</v>
      </c>
      <c r="B67" s="15" t="s">
        <v>1405</v>
      </c>
      <c r="C67" s="15" t="s">
        <v>1382</v>
      </c>
      <c r="D67" s="16">
        <v>32418</v>
      </c>
      <c r="E67" s="17">
        <v>1390.63</v>
      </c>
      <c r="F67" s="18">
        <v>6.1999999999999998E-3</v>
      </c>
      <c r="G67" s="18"/>
    </row>
    <row r="68" spans="1:7" x14ac:dyDescent="0.25">
      <c r="A68" s="14" t="s">
        <v>1945</v>
      </c>
      <c r="B68" s="15" t="s">
        <v>1946</v>
      </c>
      <c r="C68" s="15" t="s">
        <v>1229</v>
      </c>
      <c r="D68" s="16">
        <v>21262</v>
      </c>
      <c r="E68" s="17">
        <v>1317.61</v>
      </c>
      <c r="F68" s="18">
        <v>5.8999999999999999E-3</v>
      </c>
      <c r="G68" s="18"/>
    </row>
    <row r="69" spans="1:7" x14ac:dyDescent="0.25">
      <c r="A69" s="14" t="s">
        <v>1776</v>
      </c>
      <c r="B69" s="15" t="s">
        <v>1777</v>
      </c>
      <c r="C69" s="15" t="s">
        <v>1197</v>
      </c>
      <c r="D69" s="16">
        <v>206837</v>
      </c>
      <c r="E69" s="17">
        <v>1259.22</v>
      </c>
      <c r="F69" s="18">
        <v>5.5999999999999999E-3</v>
      </c>
      <c r="G69" s="18"/>
    </row>
    <row r="70" spans="1:7" x14ac:dyDescent="0.25">
      <c r="A70" s="14" t="s">
        <v>1870</v>
      </c>
      <c r="B70" s="15" t="s">
        <v>1871</v>
      </c>
      <c r="C70" s="15" t="s">
        <v>1286</v>
      </c>
      <c r="D70" s="16">
        <v>84754</v>
      </c>
      <c r="E70" s="17">
        <v>1237.49</v>
      </c>
      <c r="F70" s="18">
        <v>5.4999999999999997E-3</v>
      </c>
      <c r="G70" s="18"/>
    </row>
    <row r="71" spans="1:7" x14ac:dyDescent="0.25">
      <c r="A71" s="14" t="s">
        <v>1947</v>
      </c>
      <c r="B71" s="15" t="s">
        <v>1948</v>
      </c>
      <c r="C71" s="15" t="s">
        <v>1262</v>
      </c>
      <c r="D71" s="16">
        <v>46183</v>
      </c>
      <c r="E71" s="17">
        <v>1201.17</v>
      </c>
      <c r="F71" s="18">
        <v>5.3E-3</v>
      </c>
      <c r="G71" s="18"/>
    </row>
    <row r="72" spans="1:7" x14ac:dyDescent="0.25">
      <c r="A72" s="14" t="s">
        <v>1412</v>
      </c>
      <c r="B72" s="15" t="s">
        <v>1413</v>
      </c>
      <c r="C72" s="15" t="s">
        <v>1375</v>
      </c>
      <c r="D72" s="16">
        <v>157167</v>
      </c>
      <c r="E72" s="17">
        <v>1176.95</v>
      </c>
      <c r="F72" s="18">
        <v>5.1999999999999998E-3</v>
      </c>
      <c r="G72" s="18"/>
    </row>
    <row r="73" spans="1:7" x14ac:dyDescent="0.25">
      <c r="A73" s="14" t="s">
        <v>1949</v>
      </c>
      <c r="B73" s="15" t="s">
        <v>1950</v>
      </c>
      <c r="C73" s="15" t="s">
        <v>1191</v>
      </c>
      <c r="D73" s="16">
        <v>99619</v>
      </c>
      <c r="E73" s="17">
        <v>1175.06</v>
      </c>
      <c r="F73" s="18">
        <v>5.1999999999999998E-3</v>
      </c>
      <c r="G73" s="18"/>
    </row>
    <row r="74" spans="1:7" x14ac:dyDescent="0.25">
      <c r="A74" s="14" t="s">
        <v>1373</v>
      </c>
      <c r="B74" s="15" t="s">
        <v>1374</v>
      </c>
      <c r="C74" s="15" t="s">
        <v>1375</v>
      </c>
      <c r="D74" s="16">
        <v>14683</v>
      </c>
      <c r="E74" s="17">
        <v>1169.96</v>
      </c>
      <c r="F74" s="18">
        <v>5.1999999999999998E-3</v>
      </c>
      <c r="G74" s="18"/>
    </row>
    <row r="75" spans="1:7" x14ac:dyDescent="0.25">
      <c r="A75" s="14" t="s">
        <v>1353</v>
      </c>
      <c r="B75" s="15" t="s">
        <v>1354</v>
      </c>
      <c r="C75" s="15" t="s">
        <v>1214</v>
      </c>
      <c r="D75" s="16">
        <v>321514</v>
      </c>
      <c r="E75" s="17">
        <v>1125.46</v>
      </c>
      <c r="F75" s="18">
        <v>5.0000000000000001E-3</v>
      </c>
      <c r="G75" s="18"/>
    </row>
    <row r="76" spans="1:7" x14ac:dyDescent="0.25">
      <c r="A76" s="14" t="s">
        <v>1951</v>
      </c>
      <c r="B76" s="15" t="s">
        <v>1952</v>
      </c>
      <c r="C76" s="15" t="s">
        <v>1418</v>
      </c>
      <c r="D76" s="16">
        <v>223574</v>
      </c>
      <c r="E76" s="17">
        <v>1122.1199999999999</v>
      </c>
      <c r="F76" s="18">
        <v>5.0000000000000001E-3</v>
      </c>
      <c r="G76" s="18"/>
    </row>
    <row r="77" spans="1:7" x14ac:dyDescent="0.25">
      <c r="A77" s="14" t="s">
        <v>1538</v>
      </c>
      <c r="B77" s="15" t="s">
        <v>1539</v>
      </c>
      <c r="C77" s="15" t="s">
        <v>1329</v>
      </c>
      <c r="D77" s="16">
        <v>172525</v>
      </c>
      <c r="E77" s="17">
        <v>1107.7</v>
      </c>
      <c r="F77" s="18">
        <v>4.8999999999999998E-3</v>
      </c>
      <c r="G77" s="18"/>
    </row>
    <row r="78" spans="1:7" x14ac:dyDescent="0.25">
      <c r="A78" s="14" t="s">
        <v>1301</v>
      </c>
      <c r="B78" s="15" t="s">
        <v>1302</v>
      </c>
      <c r="C78" s="15" t="s">
        <v>1194</v>
      </c>
      <c r="D78" s="16">
        <v>255686</v>
      </c>
      <c r="E78" s="17">
        <v>1107.5</v>
      </c>
      <c r="F78" s="18">
        <v>4.8999999999999998E-3</v>
      </c>
      <c r="G78" s="18"/>
    </row>
    <row r="79" spans="1:7" x14ac:dyDescent="0.25">
      <c r="A79" s="14" t="s">
        <v>1953</v>
      </c>
      <c r="B79" s="15" t="s">
        <v>1954</v>
      </c>
      <c r="C79" s="15" t="s">
        <v>1289</v>
      </c>
      <c r="D79" s="16">
        <v>125346</v>
      </c>
      <c r="E79" s="17">
        <v>1063.75</v>
      </c>
      <c r="F79" s="18">
        <v>4.7000000000000002E-3</v>
      </c>
      <c r="G79" s="18"/>
    </row>
    <row r="80" spans="1:7" x14ac:dyDescent="0.25">
      <c r="A80" s="14" t="s">
        <v>1955</v>
      </c>
      <c r="B80" s="15" t="s">
        <v>1956</v>
      </c>
      <c r="C80" s="15" t="s">
        <v>1191</v>
      </c>
      <c r="D80" s="16">
        <v>53254</v>
      </c>
      <c r="E80" s="17">
        <v>1024.93</v>
      </c>
      <c r="F80" s="18">
        <v>4.5999999999999999E-3</v>
      </c>
      <c r="G80" s="18"/>
    </row>
    <row r="81" spans="1:7" x14ac:dyDescent="0.25">
      <c r="A81" s="14" t="s">
        <v>1393</v>
      </c>
      <c r="B81" s="15" t="s">
        <v>1394</v>
      </c>
      <c r="C81" s="15" t="s">
        <v>1395</v>
      </c>
      <c r="D81" s="16">
        <v>151738</v>
      </c>
      <c r="E81" s="17">
        <v>1016.04</v>
      </c>
      <c r="F81" s="18">
        <v>4.4999999999999997E-3</v>
      </c>
      <c r="G81" s="18"/>
    </row>
    <row r="82" spans="1:7" x14ac:dyDescent="0.25">
      <c r="A82" s="19" t="s">
        <v>125</v>
      </c>
      <c r="B82" s="25"/>
      <c r="C82" s="25"/>
      <c r="D82" s="26"/>
      <c r="E82" s="47">
        <v>222548.33</v>
      </c>
      <c r="F82" s="48">
        <v>0.99</v>
      </c>
      <c r="G82" s="28"/>
    </row>
    <row r="83" spans="1:7" x14ac:dyDescent="0.25">
      <c r="A83" s="19" t="s">
        <v>1269</v>
      </c>
      <c r="B83" s="15"/>
      <c r="C83" s="15"/>
      <c r="D83" s="16"/>
      <c r="E83" s="17"/>
      <c r="F83" s="18"/>
      <c r="G83" s="18"/>
    </row>
    <row r="84" spans="1:7" x14ac:dyDescent="0.25">
      <c r="A84" s="19" t="s">
        <v>125</v>
      </c>
      <c r="B84" s="15"/>
      <c r="C84" s="15"/>
      <c r="D84" s="16"/>
      <c r="E84" s="56" t="s">
        <v>122</v>
      </c>
      <c r="F84" s="57" t="s">
        <v>122</v>
      </c>
      <c r="G84" s="18"/>
    </row>
    <row r="85" spans="1:7" x14ac:dyDescent="0.25">
      <c r="A85" s="31" t="s">
        <v>132</v>
      </c>
      <c r="B85" s="32"/>
      <c r="C85" s="32"/>
      <c r="D85" s="33"/>
      <c r="E85" s="37">
        <v>222548.33</v>
      </c>
      <c r="F85" s="38">
        <v>0.99</v>
      </c>
      <c r="G85" s="28"/>
    </row>
    <row r="86" spans="1:7" x14ac:dyDescent="0.25">
      <c r="A86" s="14"/>
      <c r="B86" s="15"/>
      <c r="C86" s="15"/>
      <c r="D86" s="16"/>
      <c r="E86" s="17"/>
      <c r="F86" s="18"/>
      <c r="G86" s="18"/>
    </row>
    <row r="87" spans="1:7" x14ac:dyDescent="0.25">
      <c r="A87" s="14"/>
      <c r="B87" s="15"/>
      <c r="C87" s="15"/>
      <c r="D87" s="16"/>
      <c r="E87" s="17"/>
      <c r="F87" s="18"/>
      <c r="G87" s="18"/>
    </row>
    <row r="88" spans="1:7" x14ac:dyDescent="0.25">
      <c r="A88" s="19" t="s">
        <v>182</v>
      </c>
      <c r="B88" s="15"/>
      <c r="C88" s="15"/>
      <c r="D88" s="16"/>
      <c r="E88" s="17"/>
      <c r="F88" s="18"/>
      <c r="G88" s="18"/>
    </row>
    <row r="89" spans="1:7" x14ac:dyDescent="0.25">
      <c r="A89" s="14" t="s">
        <v>183</v>
      </c>
      <c r="B89" s="15"/>
      <c r="C89" s="15"/>
      <c r="D89" s="16"/>
      <c r="E89" s="17">
        <v>3304.42</v>
      </c>
      <c r="F89" s="18">
        <v>1.47E-2</v>
      </c>
      <c r="G89" s="18">
        <v>6.4020999999999995E-2</v>
      </c>
    </row>
    <row r="90" spans="1:7" x14ac:dyDescent="0.25">
      <c r="A90" s="19" t="s">
        <v>125</v>
      </c>
      <c r="B90" s="25"/>
      <c r="C90" s="25"/>
      <c r="D90" s="26"/>
      <c r="E90" s="47">
        <v>3304.42</v>
      </c>
      <c r="F90" s="48">
        <v>1.47E-2</v>
      </c>
      <c r="G90" s="28"/>
    </row>
    <row r="91" spans="1:7" x14ac:dyDescent="0.25">
      <c r="A91" s="14"/>
      <c r="B91" s="15"/>
      <c r="C91" s="15"/>
      <c r="D91" s="16"/>
      <c r="E91" s="17"/>
      <c r="F91" s="18"/>
      <c r="G91" s="18"/>
    </row>
    <row r="92" spans="1:7" x14ac:dyDescent="0.25">
      <c r="A92" s="31" t="s">
        <v>132</v>
      </c>
      <c r="B92" s="32"/>
      <c r="C92" s="32"/>
      <c r="D92" s="33"/>
      <c r="E92" s="29">
        <v>3304.42</v>
      </c>
      <c r="F92" s="30">
        <v>1.47E-2</v>
      </c>
      <c r="G92" s="28"/>
    </row>
    <row r="93" spans="1:7" x14ac:dyDescent="0.25">
      <c r="A93" s="14" t="s">
        <v>184</v>
      </c>
      <c r="B93" s="15"/>
      <c r="C93" s="15"/>
      <c r="D93" s="16"/>
      <c r="E93" s="17">
        <v>0.57959530000000004</v>
      </c>
      <c r="F93" s="18">
        <v>1.9999999999999999E-6</v>
      </c>
      <c r="G93" s="18"/>
    </row>
    <row r="94" spans="1:7" x14ac:dyDescent="0.25">
      <c r="A94" s="14" t="s">
        <v>185</v>
      </c>
      <c r="B94" s="15"/>
      <c r="C94" s="15"/>
      <c r="D94" s="16"/>
      <c r="E94" s="45">
        <v>-1054.0995952999999</v>
      </c>
      <c r="F94" s="46">
        <v>-4.7019999999999996E-3</v>
      </c>
      <c r="G94" s="18">
        <v>6.4020999999999995E-2</v>
      </c>
    </row>
    <row r="95" spans="1:7" x14ac:dyDescent="0.25">
      <c r="A95" s="34" t="s">
        <v>186</v>
      </c>
      <c r="B95" s="35"/>
      <c r="C95" s="35"/>
      <c r="D95" s="36"/>
      <c r="E95" s="37">
        <v>224799.23</v>
      </c>
      <c r="F95" s="38">
        <v>1</v>
      </c>
      <c r="G95" s="38"/>
    </row>
    <row r="100" spans="1:5" x14ac:dyDescent="0.25">
      <c r="A100" s="1" t="s">
        <v>189</v>
      </c>
    </row>
    <row r="101" spans="1:5" x14ac:dyDescent="0.25">
      <c r="A101" s="40" t="s">
        <v>190</v>
      </c>
      <c r="B101" s="41" t="s">
        <v>122</v>
      </c>
    </row>
    <row r="102" spans="1:5" x14ac:dyDescent="0.25">
      <c r="A102" t="s">
        <v>191</v>
      </c>
    </row>
    <row r="103" spans="1:5" x14ac:dyDescent="0.25">
      <c r="A103" t="s">
        <v>192</v>
      </c>
      <c r="B103" t="s">
        <v>193</v>
      </c>
      <c r="C103" t="s">
        <v>193</v>
      </c>
    </row>
    <row r="104" spans="1:5" x14ac:dyDescent="0.25">
      <c r="B104" s="42">
        <v>45473</v>
      </c>
      <c r="C104" s="42">
        <v>45504</v>
      </c>
    </row>
    <row r="105" spans="1:5" x14ac:dyDescent="0.25">
      <c r="A105" t="s">
        <v>197</v>
      </c>
      <c r="B105">
        <v>42.23</v>
      </c>
      <c r="C105">
        <v>43.762999999999998</v>
      </c>
      <c r="E105" s="39"/>
    </row>
    <row r="106" spans="1:5" x14ac:dyDescent="0.25">
      <c r="A106" t="s">
        <v>198</v>
      </c>
      <c r="B106">
        <v>34.670999999999999</v>
      </c>
      <c r="C106">
        <v>35.93</v>
      </c>
      <c r="E106" s="39"/>
    </row>
    <row r="107" spans="1:5" x14ac:dyDescent="0.25">
      <c r="A107" t="s">
        <v>676</v>
      </c>
      <c r="B107">
        <v>37.097000000000001</v>
      </c>
      <c r="C107">
        <v>38.393000000000001</v>
      </c>
      <c r="E107" s="39"/>
    </row>
    <row r="108" spans="1:5" x14ac:dyDescent="0.25">
      <c r="A108" t="s">
        <v>677</v>
      </c>
      <c r="B108">
        <v>30.46</v>
      </c>
      <c r="C108">
        <v>31.524000000000001</v>
      </c>
      <c r="E108" s="39"/>
    </row>
    <row r="109" spans="1:5" x14ac:dyDescent="0.25">
      <c r="E109" s="39"/>
    </row>
    <row r="110" spans="1:5" x14ac:dyDescent="0.25">
      <c r="A110" t="s">
        <v>208</v>
      </c>
      <c r="B110" s="41" t="s">
        <v>122</v>
      </c>
    </row>
    <row r="111" spans="1:5" x14ac:dyDescent="0.25">
      <c r="A111" t="s">
        <v>209</v>
      </c>
      <c r="B111" s="41" t="s">
        <v>122</v>
      </c>
    </row>
    <row r="112" spans="1:5" ht="30" customHeight="1" x14ac:dyDescent="0.25">
      <c r="A112" s="40" t="s">
        <v>210</v>
      </c>
      <c r="B112" s="41" t="s">
        <v>122</v>
      </c>
    </row>
    <row r="113" spans="1:4" ht="30" customHeight="1" x14ac:dyDescent="0.25">
      <c r="A113" s="40" t="s">
        <v>211</v>
      </c>
      <c r="B113" s="41" t="s">
        <v>122</v>
      </c>
    </row>
    <row r="114" spans="1:4" x14ac:dyDescent="0.25">
      <c r="A114" t="s">
        <v>1270</v>
      </c>
      <c r="B114" s="44">
        <v>0.43956675404467138</v>
      </c>
    </row>
    <row r="115" spans="1:4" ht="45" customHeight="1" x14ac:dyDescent="0.25">
      <c r="A115" s="40" t="s">
        <v>213</v>
      </c>
      <c r="B115" s="41" t="s">
        <v>122</v>
      </c>
    </row>
    <row r="116" spans="1:4" ht="45" customHeight="1" x14ac:dyDescent="0.25">
      <c r="A116" s="40" t="s">
        <v>214</v>
      </c>
      <c r="B116" s="41" t="s">
        <v>122</v>
      </c>
    </row>
    <row r="117" spans="1:4" ht="30" customHeight="1" x14ac:dyDescent="0.25">
      <c r="A117" s="40" t="s">
        <v>215</v>
      </c>
      <c r="B117" s="41" t="s">
        <v>122</v>
      </c>
    </row>
    <row r="118" spans="1:4" x14ac:dyDescent="0.25">
      <c r="A118" t="s">
        <v>216</v>
      </c>
      <c r="B118" s="41" t="s">
        <v>122</v>
      </c>
    </row>
    <row r="119" spans="1:4" ht="30" customHeight="1" x14ac:dyDescent="0.25">
      <c r="A119" s="40" t="s">
        <v>217</v>
      </c>
      <c r="B119" s="41" t="s">
        <v>122</v>
      </c>
    </row>
    <row r="121" spans="1:4" ht="69.95" customHeight="1" x14ac:dyDescent="0.25">
      <c r="A121" s="74" t="s">
        <v>227</v>
      </c>
      <c r="B121" s="74" t="s">
        <v>228</v>
      </c>
      <c r="C121" s="74" t="s">
        <v>5</v>
      </c>
      <c r="D121" s="74" t="s">
        <v>6</v>
      </c>
    </row>
    <row r="122" spans="1:4" ht="69.95" customHeight="1" x14ac:dyDescent="0.25">
      <c r="A122" s="74" t="s">
        <v>1957</v>
      </c>
      <c r="B122" s="74"/>
      <c r="C122" s="74" t="s">
        <v>55</v>
      </c>
      <c r="D12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37"/>
  <sheetViews>
    <sheetView showGridLines="0" workbookViewId="0">
      <pane ySplit="4" topLeftCell="A114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1958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1959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132882</v>
      </c>
      <c r="E8" s="17">
        <v>2147.04</v>
      </c>
      <c r="F8" s="18">
        <v>5.4699999999999999E-2</v>
      </c>
      <c r="G8" s="18"/>
    </row>
    <row r="9" spans="1:8" x14ac:dyDescent="0.25">
      <c r="A9" s="14" t="s">
        <v>1195</v>
      </c>
      <c r="B9" s="15" t="s">
        <v>1196</v>
      </c>
      <c r="C9" s="15" t="s">
        <v>1197</v>
      </c>
      <c r="D9" s="16">
        <v>163216</v>
      </c>
      <c r="E9" s="17">
        <v>1982.91</v>
      </c>
      <c r="F9" s="18">
        <v>5.0599999999999999E-2</v>
      </c>
      <c r="G9" s="18"/>
    </row>
    <row r="10" spans="1:8" x14ac:dyDescent="0.25">
      <c r="A10" s="14" t="s">
        <v>1212</v>
      </c>
      <c r="B10" s="15" t="s">
        <v>1213</v>
      </c>
      <c r="C10" s="15" t="s">
        <v>1214</v>
      </c>
      <c r="D10" s="16">
        <v>54330</v>
      </c>
      <c r="E10" s="17">
        <v>1635.79</v>
      </c>
      <c r="F10" s="18">
        <v>4.1700000000000001E-2</v>
      </c>
      <c r="G10" s="18"/>
    </row>
    <row r="11" spans="1:8" x14ac:dyDescent="0.25">
      <c r="A11" s="14" t="s">
        <v>1402</v>
      </c>
      <c r="B11" s="15" t="s">
        <v>1403</v>
      </c>
      <c r="C11" s="15" t="s">
        <v>1365</v>
      </c>
      <c r="D11" s="16">
        <v>22899</v>
      </c>
      <c r="E11" s="17">
        <v>1337.07</v>
      </c>
      <c r="F11" s="18">
        <v>3.4099999999999998E-2</v>
      </c>
      <c r="G11" s="18"/>
    </row>
    <row r="12" spans="1:8" x14ac:dyDescent="0.25">
      <c r="A12" s="14" t="s">
        <v>1245</v>
      </c>
      <c r="B12" s="15" t="s">
        <v>1246</v>
      </c>
      <c r="C12" s="15" t="s">
        <v>1197</v>
      </c>
      <c r="D12" s="16">
        <v>149214</v>
      </c>
      <c r="E12" s="17">
        <v>1301.74</v>
      </c>
      <c r="F12" s="18">
        <v>3.32E-2</v>
      </c>
      <c r="G12" s="18"/>
    </row>
    <row r="13" spans="1:8" x14ac:dyDescent="0.25">
      <c r="A13" s="14" t="s">
        <v>1227</v>
      </c>
      <c r="B13" s="15" t="s">
        <v>1228</v>
      </c>
      <c r="C13" s="15" t="s">
        <v>1229</v>
      </c>
      <c r="D13" s="16">
        <v>33431</v>
      </c>
      <c r="E13" s="17">
        <v>1275.3900000000001</v>
      </c>
      <c r="F13" s="18">
        <v>3.2500000000000001E-2</v>
      </c>
      <c r="G13" s="18"/>
    </row>
    <row r="14" spans="1:8" x14ac:dyDescent="0.25">
      <c r="A14" s="14" t="s">
        <v>1503</v>
      </c>
      <c r="B14" s="15" t="s">
        <v>1504</v>
      </c>
      <c r="C14" s="15" t="s">
        <v>1340</v>
      </c>
      <c r="D14" s="16">
        <v>63596</v>
      </c>
      <c r="E14" s="17">
        <v>1188.1300000000001</v>
      </c>
      <c r="F14" s="18">
        <v>3.0300000000000001E-2</v>
      </c>
      <c r="G14" s="18"/>
    </row>
    <row r="15" spans="1:8" x14ac:dyDescent="0.25">
      <c r="A15" s="14" t="s">
        <v>1192</v>
      </c>
      <c r="B15" s="15" t="s">
        <v>1193</v>
      </c>
      <c r="C15" s="15" t="s">
        <v>1194</v>
      </c>
      <c r="D15" s="16">
        <v>61438</v>
      </c>
      <c r="E15" s="17">
        <v>916.38</v>
      </c>
      <c r="F15" s="18">
        <v>2.3400000000000001E-2</v>
      </c>
      <c r="G15" s="18"/>
    </row>
    <row r="16" spans="1:8" x14ac:dyDescent="0.25">
      <c r="A16" s="14" t="s">
        <v>1526</v>
      </c>
      <c r="B16" s="15" t="s">
        <v>1527</v>
      </c>
      <c r="C16" s="15" t="s">
        <v>1262</v>
      </c>
      <c r="D16" s="16">
        <v>449586</v>
      </c>
      <c r="E16" s="17">
        <v>883.75</v>
      </c>
      <c r="F16" s="18">
        <v>2.2499999999999999E-2</v>
      </c>
      <c r="G16" s="18"/>
    </row>
    <row r="17" spans="1:7" x14ac:dyDescent="0.25">
      <c r="A17" s="14" t="s">
        <v>1189</v>
      </c>
      <c r="B17" s="15" t="s">
        <v>1190</v>
      </c>
      <c r="C17" s="15" t="s">
        <v>1191</v>
      </c>
      <c r="D17" s="16">
        <v>50230</v>
      </c>
      <c r="E17" s="17">
        <v>863.63</v>
      </c>
      <c r="F17" s="18">
        <v>2.1999999999999999E-2</v>
      </c>
      <c r="G17" s="18"/>
    </row>
    <row r="18" spans="1:7" x14ac:dyDescent="0.25">
      <c r="A18" s="14" t="s">
        <v>1345</v>
      </c>
      <c r="B18" s="15" t="s">
        <v>1346</v>
      </c>
      <c r="C18" s="15" t="s">
        <v>1286</v>
      </c>
      <c r="D18" s="16">
        <v>260125</v>
      </c>
      <c r="E18" s="17">
        <v>822.13</v>
      </c>
      <c r="F18" s="18">
        <v>2.1000000000000001E-2</v>
      </c>
      <c r="G18" s="18"/>
    </row>
    <row r="19" spans="1:7" x14ac:dyDescent="0.25">
      <c r="A19" s="14" t="s">
        <v>1349</v>
      </c>
      <c r="B19" s="15" t="s">
        <v>1350</v>
      </c>
      <c r="C19" s="15" t="s">
        <v>1340</v>
      </c>
      <c r="D19" s="16">
        <v>18428</v>
      </c>
      <c r="E19" s="17">
        <v>808.13</v>
      </c>
      <c r="F19" s="18">
        <v>2.06E-2</v>
      </c>
      <c r="G19" s="18"/>
    </row>
    <row r="20" spans="1:7" x14ac:dyDescent="0.25">
      <c r="A20" s="14" t="s">
        <v>1258</v>
      </c>
      <c r="B20" s="15" t="s">
        <v>1259</v>
      </c>
      <c r="C20" s="15" t="s">
        <v>1197</v>
      </c>
      <c r="D20" s="16">
        <v>69282</v>
      </c>
      <c r="E20" s="17">
        <v>807.9</v>
      </c>
      <c r="F20" s="18">
        <v>2.06E-2</v>
      </c>
      <c r="G20" s="18"/>
    </row>
    <row r="21" spans="1:7" x14ac:dyDescent="0.25">
      <c r="A21" s="14" t="s">
        <v>1217</v>
      </c>
      <c r="B21" s="15" t="s">
        <v>1218</v>
      </c>
      <c r="C21" s="15" t="s">
        <v>1219</v>
      </c>
      <c r="D21" s="16">
        <v>183670</v>
      </c>
      <c r="E21" s="17">
        <v>764.07</v>
      </c>
      <c r="F21" s="18">
        <v>1.95E-2</v>
      </c>
      <c r="G21" s="18"/>
    </row>
    <row r="22" spans="1:7" x14ac:dyDescent="0.25">
      <c r="A22" s="14" t="s">
        <v>1198</v>
      </c>
      <c r="B22" s="15" t="s">
        <v>1199</v>
      </c>
      <c r="C22" s="15" t="s">
        <v>1200</v>
      </c>
      <c r="D22" s="16">
        <v>150799</v>
      </c>
      <c r="E22" s="17">
        <v>746.98</v>
      </c>
      <c r="F22" s="18">
        <v>1.9E-2</v>
      </c>
      <c r="G22" s="18"/>
    </row>
    <row r="23" spans="1:7" x14ac:dyDescent="0.25">
      <c r="A23" s="14" t="s">
        <v>1220</v>
      </c>
      <c r="B23" s="15" t="s">
        <v>1221</v>
      </c>
      <c r="C23" s="15" t="s">
        <v>1222</v>
      </c>
      <c r="D23" s="16">
        <v>6246</v>
      </c>
      <c r="E23" s="17">
        <v>742.47</v>
      </c>
      <c r="F23" s="18">
        <v>1.89E-2</v>
      </c>
      <c r="G23" s="18"/>
    </row>
    <row r="24" spans="1:7" x14ac:dyDescent="0.25">
      <c r="A24" s="14" t="s">
        <v>1398</v>
      </c>
      <c r="B24" s="15" t="s">
        <v>1399</v>
      </c>
      <c r="C24" s="15" t="s">
        <v>1340</v>
      </c>
      <c r="D24" s="16">
        <v>12084</v>
      </c>
      <c r="E24" s="17">
        <v>583.94000000000005</v>
      </c>
      <c r="F24" s="18">
        <v>1.49E-2</v>
      </c>
      <c r="G24" s="18"/>
    </row>
    <row r="25" spans="1:7" x14ac:dyDescent="0.25">
      <c r="A25" s="14" t="s">
        <v>1366</v>
      </c>
      <c r="B25" s="15" t="s">
        <v>1367</v>
      </c>
      <c r="C25" s="15" t="s">
        <v>1191</v>
      </c>
      <c r="D25" s="16">
        <v>35069</v>
      </c>
      <c r="E25" s="17">
        <v>541.57000000000005</v>
      </c>
      <c r="F25" s="18">
        <v>1.38E-2</v>
      </c>
      <c r="G25" s="18"/>
    </row>
    <row r="26" spans="1:7" x14ac:dyDescent="0.25">
      <c r="A26" s="14" t="s">
        <v>1225</v>
      </c>
      <c r="B26" s="15" t="s">
        <v>1226</v>
      </c>
      <c r="C26" s="15" t="s">
        <v>1208</v>
      </c>
      <c r="D26" s="16">
        <v>46177</v>
      </c>
      <c r="E26" s="17">
        <v>534.11</v>
      </c>
      <c r="F26" s="18">
        <v>1.3599999999999999E-2</v>
      </c>
      <c r="G26" s="18"/>
    </row>
    <row r="27" spans="1:7" x14ac:dyDescent="0.25">
      <c r="A27" s="14" t="s">
        <v>1931</v>
      </c>
      <c r="B27" s="15" t="s">
        <v>1932</v>
      </c>
      <c r="C27" s="15" t="s">
        <v>1211</v>
      </c>
      <c r="D27" s="16">
        <v>74140</v>
      </c>
      <c r="E27" s="17">
        <v>530.25</v>
      </c>
      <c r="F27" s="18">
        <v>1.35E-2</v>
      </c>
      <c r="G27" s="18"/>
    </row>
    <row r="28" spans="1:7" x14ac:dyDescent="0.25">
      <c r="A28" s="14" t="s">
        <v>1406</v>
      </c>
      <c r="B28" s="15" t="s">
        <v>1407</v>
      </c>
      <c r="C28" s="15" t="s">
        <v>1208</v>
      </c>
      <c r="D28" s="16">
        <v>17931</v>
      </c>
      <c r="E28" s="17">
        <v>521.4</v>
      </c>
      <c r="F28" s="18">
        <v>1.3299999999999999E-2</v>
      </c>
      <c r="G28" s="18"/>
    </row>
    <row r="29" spans="1:7" x14ac:dyDescent="0.25">
      <c r="A29" s="14" t="s">
        <v>1482</v>
      </c>
      <c r="B29" s="15" t="s">
        <v>1483</v>
      </c>
      <c r="C29" s="15" t="s">
        <v>1249</v>
      </c>
      <c r="D29" s="16">
        <v>6367</v>
      </c>
      <c r="E29" s="17">
        <v>502.79</v>
      </c>
      <c r="F29" s="18">
        <v>1.2800000000000001E-2</v>
      </c>
      <c r="G29" s="18"/>
    </row>
    <row r="30" spans="1:7" x14ac:dyDescent="0.25">
      <c r="A30" s="14" t="s">
        <v>1332</v>
      </c>
      <c r="B30" s="15" t="s">
        <v>1333</v>
      </c>
      <c r="C30" s="15" t="s">
        <v>1197</v>
      </c>
      <c r="D30" s="16">
        <v>34433</v>
      </c>
      <c r="E30" s="17">
        <v>491.63</v>
      </c>
      <c r="F30" s="18">
        <v>1.2500000000000001E-2</v>
      </c>
      <c r="G30" s="18"/>
    </row>
    <row r="31" spans="1:7" x14ac:dyDescent="0.25">
      <c r="A31" s="14" t="s">
        <v>1359</v>
      </c>
      <c r="B31" s="15" t="s">
        <v>1360</v>
      </c>
      <c r="C31" s="15" t="s">
        <v>1340</v>
      </c>
      <c r="D31" s="16">
        <v>30599</v>
      </c>
      <c r="E31" s="17">
        <v>475.63</v>
      </c>
      <c r="F31" s="18">
        <v>1.21E-2</v>
      </c>
      <c r="G31" s="18"/>
    </row>
    <row r="32" spans="1:7" x14ac:dyDescent="0.25">
      <c r="A32" s="14" t="s">
        <v>1878</v>
      </c>
      <c r="B32" s="15" t="s">
        <v>1879</v>
      </c>
      <c r="C32" s="15" t="s">
        <v>1382</v>
      </c>
      <c r="D32" s="16">
        <v>18479</v>
      </c>
      <c r="E32" s="17">
        <v>472.41</v>
      </c>
      <c r="F32" s="18">
        <v>1.2E-2</v>
      </c>
      <c r="G32" s="18"/>
    </row>
    <row r="33" spans="1:7" x14ac:dyDescent="0.25">
      <c r="A33" s="14" t="s">
        <v>1393</v>
      </c>
      <c r="B33" s="15" t="s">
        <v>1394</v>
      </c>
      <c r="C33" s="15" t="s">
        <v>1395</v>
      </c>
      <c r="D33" s="16">
        <v>69524</v>
      </c>
      <c r="E33" s="17">
        <v>465.53</v>
      </c>
      <c r="F33" s="18">
        <v>1.1900000000000001E-2</v>
      </c>
      <c r="G33" s="18"/>
    </row>
    <row r="34" spans="1:7" x14ac:dyDescent="0.25">
      <c r="A34" s="14" t="s">
        <v>1902</v>
      </c>
      <c r="B34" s="15" t="s">
        <v>1903</v>
      </c>
      <c r="C34" s="15" t="s">
        <v>1786</v>
      </c>
      <c r="D34" s="16">
        <v>28377</v>
      </c>
      <c r="E34" s="17">
        <v>462.5</v>
      </c>
      <c r="F34" s="18">
        <v>1.18E-2</v>
      </c>
      <c r="G34" s="18"/>
    </row>
    <row r="35" spans="1:7" x14ac:dyDescent="0.25">
      <c r="A35" s="14" t="s">
        <v>1239</v>
      </c>
      <c r="B35" s="15" t="s">
        <v>1240</v>
      </c>
      <c r="C35" s="15" t="s">
        <v>1241</v>
      </c>
      <c r="D35" s="16">
        <v>11457</v>
      </c>
      <c r="E35" s="17">
        <v>441.36</v>
      </c>
      <c r="F35" s="18">
        <v>1.1299999999999999E-2</v>
      </c>
      <c r="G35" s="18"/>
    </row>
    <row r="36" spans="1:7" x14ac:dyDescent="0.25">
      <c r="A36" s="14" t="s">
        <v>1419</v>
      </c>
      <c r="B36" s="15" t="s">
        <v>1420</v>
      </c>
      <c r="C36" s="15" t="s">
        <v>1200</v>
      </c>
      <c r="D36" s="16">
        <v>15887</v>
      </c>
      <c r="E36" s="17">
        <v>429.85</v>
      </c>
      <c r="F36" s="18">
        <v>1.0999999999999999E-2</v>
      </c>
      <c r="G36" s="18"/>
    </row>
    <row r="37" spans="1:7" x14ac:dyDescent="0.25">
      <c r="A37" s="14" t="s">
        <v>1371</v>
      </c>
      <c r="B37" s="15" t="s">
        <v>1372</v>
      </c>
      <c r="C37" s="15" t="s">
        <v>1289</v>
      </c>
      <c r="D37" s="16">
        <v>14419</v>
      </c>
      <c r="E37" s="17">
        <v>422.76</v>
      </c>
      <c r="F37" s="18">
        <v>1.0800000000000001E-2</v>
      </c>
      <c r="G37" s="18"/>
    </row>
    <row r="38" spans="1:7" x14ac:dyDescent="0.25">
      <c r="A38" s="14" t="s">
        <v>1310</v>
      </c>
      <c r="B38" s="15" t="s">
        <v>1311</v>
      </c>
      <c r="C38" s="15" t="s">
        <v>1312</v>
      </c>
      <c r="D38" s="16">
        <v>79989</v>
      </c>
      <c r="E38" s="17">
        <v>417.7</v>
      </c>
      <c r="F38" s="18">
        <v>1.06E-2</v>
      </c>
      <c r="G38" s="18"/>
    </row>
    <row r="39" spans="1:7" x14ac:dyDescent="0.25">
      <c r="A39" s="14" t="s">
        <v>1490</v>
      </c>
      <c r="B39" s="15" t="s">
        <v>1491</v>
      </c>
      <c r="C39" s="15" t="s">
        <v>1289</v>
      </c>
      <c r="D39" s="16">
        <v>29328</v>
      </c>
      <c r="E39" s="17">
        <v>415.46</v>
      </c>
      <c r="F39" s="18">
        <v>1.06E-2</v>
      </c>
      <c r="G39" s="18"/>
    </row>
    <row r="40" spans="1:7" x14ac:dyDescent="0.25">
      <c r="A40" s="14" t="s">
        <v>1215</v>
      </c>
      <c r="B40" s="15" t="s">
        <v>1216</v>
      </c>
      <c r="C40" s="15" t="s">
        <v>1208</v>
      </c>
      <c r="D40" s="16">
        <v>3114</v>
      </c>
      <c r="E40" s="17">
        <v>408.43</v>
      </c>
      <c r="F40" s="18">
        <v>1.04E-2</v>
      </c>
      <c r="G40" s="18"/>
    </row>
    <row r="41" spans="1:7" x14ac:dyDescent="0.25">
      <c r="A41" s="14" t="s">
        <v>1955</v>
      </c>
      <c r="B41" s="15" t="s">
        <v>1956</v>
      </c>
      <c r="C41" s="15" t="s">
        <v>1191</v>
      </c>
      <c r="D41" s="16">
        <v>20896</v>
      </c>
      <c r="E41" s="17">
        <v>402.16</v>
      </c>
      <c r="F41" s="18">
        <v>1.03E-2</v>
      </c>
      <c r="G41" s="18"/>
    </row>
    <row r="42" spans="1:7" x14ac:dyDescent="0.25">
      <c r="A42" s="14" t="s">
        <v>1943</v>
      </c>
      <c r="B42" s="15" t="s">
        <v>1944</v>
      </c>
      <c r="C42" s="15" t="s">
        <v>1197</v>
      </c>
      <c r="D42" s="16">
        <v>171645</v>
      </c>
      <c r="E42" s="17">
        <v>396.12</v>
      </c>
      <c r="F42" s="18">
        <v>1.01E-2</v>
      </c>
      <c r="G42" s="18"/>
    </row>
    <row r="43" spans="1:7" x14ac:dyDescent="0.25">
      <c r="A43" s="14" t="s">
        <v>1330</v>
      </c>
      <c r="B43" s="15" t="s">
        <v>1331</v>
      </c>
      <c r="C43" s="15" t="s">
        <v>1249</v>
      </c>
      <c r="D43" s="16">
        <v>125626</v>
      </c>
      <c r="E43" s="17">
        <v>396.04</v>
      </c>
      <c r="F43" s="18">
        <v>1.01E-2</v>
      </c>
      <c r="G43" s="18"/>
    </row>
    <row r="44" spans="1:7" x14ac:dyDescent="0.25">
      <c r="A44" s="14" t="s">
        <v>1789</v>
      </c>
      <c r="B44" s="15" t="s">
        <v>1790</v>
      </c>
      <c r="C44" s="15" t="s">
        <v>1791</v>
      </c>
      <c r="D44" s="16">
        <v>26469</v>
      </c>
      <c r="E44" s="17">
        <v>384.59</v>
      </c>
      <c r="F44" s="18">
        <v>9.7999999999999997E-3</v>
      </c>
      <c r="G44" s="18"/>
    </row>
    <row r="45" spans="1:7" x14ac:dyDescent="0.25">
      <c r="A45" s="14" t="s">
        <v>1290</v>
      </c>
      <c r="B45" s="15" t="s">
        <v>1291</v>
      </c>
      <c r="C45" s="15" t="s">
        <v>1197</v>
      </c>
      <c r="D45" s="16">
        <v>138501</v>
      </c>
      <c r="E45" s="17">
        <v>351.31</v>
      </c>
      <c r="F45" s="18">
        <v>8.9999999999999993E-3</v>
      </c>
      <c r="G45" s="18"/>
    </row>
    <row r="46" spans="1:7" x14ac:dyDescent="0.25">
      <c r="A46" s="14" t="s">
        <v>1472</v>
      </c>
      <c r="B46" s="15" t="s">
        <v>1473</v>
      </c>
      <c r="C46" s="15" t="s">
        <v>1340</v>
      </c>
      <c r="D46" s="16">
        <v>12086</v>
      </c>
      <c r="E46" s="17">
        <v>349.59</v>
      </c>
      <c r="F46" s="18">
        <v>8.8999999999999999E-3</v>
      </c>
      <c r="G46" s="18"/>
    </row>
    <row r="47" spans="1:7" x14ac:dyDescent="0.25">
      <c r="A47" s="14" t="s">
        <v>1776</v>
      </c>
      <c r="B47" s="15" t="s">
        <v>1777</v>
      </c>
      <c r="C47" s="15" t="s">
        <v>1197</v>
      </c>
      <c r="D47" s="16">
        <v>56714</v>
      </c>
      <c r="E47" s="17">
        <v>345.27</v>
      </c>
      <c r="F47" s="18">
        <v>8.8000000000000005E-3</v>
      </c>
      <c r="G47" s="18"/>
    </row>
    <row r="48" spans="1:7" x14ac:dyDescent="0.25">
      <c r="A48" s="14" t="s">
        <v>1784</v>
      </c>
      <c r="B48" s="15" t="s">
        <v>1785</v>
      </c>
      <c r="C48" s="15" t="s">
        <v>1786</v>
      </c>
      <c r="D48" s="16">
        <v>30195</v>
      </c>
      <c r="E48" s="17">
        <v>344.43</v>
      </c>
      <c r="F48" s="18">
        <v>8.8000000000000005E-3</v>
      </c>
      <c r="G48" s="18"/>
    </row>
    <row r="49" spans="1:7" x14ac:dyDescent="0.25">
      <c r="A49" s="14" t="s">
        <v>1960</v>
      </c>
      <c r="B49" s="15" t="s">
        <v>1961</v>
      </c>
      <c r="C49" s="15" t="s">
        <v>1340</v>
      </c>
      <c r="D49" s="16">
        <v>43046</v>
      </c>
      <c r="E49" s="17">
        <v>341.51</v>
      </c>
      <c r="F49" s="18">
        <v>8.6999999999999994E-3</v>
      </c>
      <c r="G49" s="18"/>
    </row>
    <row r="50" spans="1:7" x14ac:dyDescent="0.25">
      <c r="A50" s="14" t="s">
        <v>1872</v>
      </c>
      <c r="B50" s="15" t="s">
        <v>1873</v>
      </c>
      <c r="C50" s="15" t="s">
        <v>1262</v>
      </c>
      <c r="D50" s="16">
        <v>32483</v>
      </c>
      <c r="E50" s="17">
        <v>338.15</v>
      </c>
      <c r="F50" s="18">
        <v>8.6E-3</v>
      </c>
      <c r="G50" s="18"/>
    </row>
    <row r="51" spans="1:7" x14ac:dyDescent="0.25">
      <c r="A51" s="14" t="s">
        <v>1234</v>
      </c>
      <c r="B51" s="15" t="s">
        <v>1235</v>
      </c>
      <c r="C51" s="15" t="s">
        <v>1208</v>
      </c>
      <c r="D51" s="16">
        <v>12028</v>
      </c>
      <c r="E51" s="17">
        <v>304.43</v>
      </c>
      <c r="F51" s="18">
        <v>7.7999999999999996E-3</v>
      </c>
      <c r="G51" s="18"/>
    </row>
    <row r="52" spans="1:7" x14ac:dyDescent="0.25">
      <c r="A52" s="14" t="s">
        <v>1542</v>
      </c>
      <c r="B52" s="15" t="s">
        <v>1543</v>
      </c>
      <c r="C52" s="15" t="s">
        <v>1340</v>
      </c>
      <c r="D52" s="16">
        <v>4726</v>
      </c>
      <c r="E52" s="17">
        <v>298</v>
      </c>
      <c r="F52" s="18">
        <v>7.6E-3</v>
      </c>
      <c r="G52" s="18"/>
    </row>
    <row r="53" spans="1:7" x14ac:dyDescent="0.25">
      <c r="A53" s="14" t="s">
        <v>1962</v>
      </c>
      <c r="B53" s="15" t="s">
        <v>1963</v>
      </c>
      <c r="C53" s="15" t="s">
        <v>1289</v>
      </c>
      <c r="D53" s="16">
        <v>39480</v>
      </c>
      <c r="E53" s="17">
        <v>296.67</v>
      </c>
      <c r="F53" s="18">
        <v>7.6E-3</v>
      </c>
      <c r="G53" s="18"/>
    </row>
    <row r="54" spans="1:7" x14ac:dyDescent="0.25">
      <c r="A54" s="14" t="s">
        <v>1886</v>
      </c>
      <c r="B54" s="15" t="s">
        <v>1887</v>
      </c>
      <c r="C54" s="15" t="s">
        <v>1241</v>
      </c>
      <c r="D54" s="16">
        <v>6787</v>
      </c>
      <c r="E54" s="17">
        <v>293.87</v>
      </c>
      <c r="F54" s="18">
        <v>7.4999999999999997E-3</v>
      </c>
      <c r="G54" s="18"/>
    </row>
    <row r="55" spans="1:7" x14ac:dyDescent="0.25">
      <c r="A55" s="14" t="s">
        <v>1295</v>
      </c>
      <c r="B55" s="15" t="s">
        <v>1296</v>
      </c>
      <c r="C55" s="15" t="s">
        <v>1238</v>
      </c>
      <c r="D55" s="16">
        <v>19098</v>
      </c>
      <c r="E55" s="17">
        <v>293.64999999999998</v>
      </c>
      <c r="F55" s="18">
        <v>7.4999999999999997E-3</v>
      </c>
      <c r="G55" s="18"/>
    </row>
    <row r="56" spans="1:7" x14ac:dyDescent="0.25">
      <c r="A56" s="14" t="s">
        <v>1766</v>
      </c>
      <c r="B56" s="15" t="s">
        <v>1767</v>
      </c>
      <c r="C56" s="15" t="s">
        <v>1317</v>
      </c>
      <c r="D56" s="16">
        <v>23092</v>
      </c>
      <c r="E56" s="17">
        <v>290.43</v>
      </c>
      <c r="F56" s="18">
        <v>7.4000000000000003E-3</v>
      </c>
      <c r="G56" s="18"/>
    </row>
    <row r="57" spans="1:7" x14ac:dyDescent="0.25">
      <c r="A57" s="14" t="s">
        <v>1964</v>
      </c>
      <c r="B57" s="15" t="s">
        <v>1965</v>
      </c>
      <c r="C57" s="15" t="s">
        <v>1191</v>
      </c>
      <c r="D57" s="16">
        <v>17540</v>
      </c>
      <c r="E57" s="17">
        <v>287.73</v>
      </c>
      <c r="F57" s="18">
        <v>7.3000000000000001E-3</v>
      </c>
      <c r="G57" s="18"/>
    </row>
    <row r="58" spans="1:7" x14ac:dyDescent="0.25">
      <c r="A58" s="14" t="s">
        <v>1391</v>
      </c>
      <c r="B58" s="15" t="s">
        <v>1392</v>
      </c>
      <c r="C58" s="15" t="s">
        <v>1244</v>
      </c>
      <c r="D58" s="16">
        <v>16311</v>
      </c>
      <c r="E58" s="17">
        <v>286.04000000000002</v>
      </c>
      <c r="F58" s="18">
        <v>7.3000000000000001E-3</v>
      </c>
      <c r="G58" s="18"/>
    </row>
    <row r="59" spans="1:7" x14ac:dyDescent="0.25">
      <c r="A59" s="14" t="s">
        <v>1512</v>
      </c>
      <c r="B59" s="15" t="s">
        <v>1513</v>
      </c>
      <c r="C59" s="15" t="s">
        <v>1205</v>
      </c>
      <c r="D59" s="16">
        <v>43853</v>
      </c>
      <c r="E59" s="17">
        <v>278.77</v>
      </c>
      <c r="F59" s="18">
        <v>7.1000000000000004E-3</v>
      </c>
      <c r="G59" s="18"/>
    </row>
    <row r="60" spans="1:7" x14ac:dyDescent="0.25">
      <c r="A60" s="14" t="s">
        <v>1929</v>
      </c>
      <c r="B60" s="15" t="s">
        <v>1930</v>
      </c>
      <c r="C60" s="15" t="s">
        <v>1317</v>
      </c>
      <c r="D60" s="16">
        <v>8018</v>
      </c>
      <c r="E60" s="17">
        <v>258.14</v>
      </c>
      <c r="F60" s="18">
        <v>6.6E-3</v>
      </c>
      <c r="G60" s="18"/>
    </row>
    <row r="61" spans="1:7" x14ac:dyDescent="0.25">
      <c r="A61" s="14" t="s">
        <v>1466</v>
      </c>
      <c r="B61" s="15" t="s">
        <v>1467</v>
      </c>
      <c r="C61" s="15" t="s">
        <v>1294</v>
      </c>
      <c r="D61" s="16">
        <v>24703</v>
      </c>
      <c r="E61" s="17">
        <v>244.13</v>
      </c>
      <c r="F61" s="18">
        <v>6.1999999999999998E-3</v>
      </c>
      <c r="G61" s="18"/>
    </row>
    <row r="62" spans="1:7" x14ac:dyDescent="0.25">
      <c r="A62" s="14" t="s">
        <v>1935</v>
      </c>
      <c r="B62" s="15" t="s">
        <v>1936</v>
      </c>
      <c r="C62" s="15" t="s">
        <v>1238</v>
      </c>
      <c r="D62" s="16">
        <v>16242</v>
      </c>
      <c r="E62" s="17">
        <v>240.67</v>
      </c>
      <c r="F62" s="18">
        <v>6.1000000000000004E-3</v>
      </c>
      <c r="G62" s="18"/>
    </row>
    <row r="63" spans="1:7" x14ac:dyDescent="0.25">
      <c r="A63" s="14" t="s">
        <v>1945</v>
      </c>
      <c r="B63" s="15" t="s">
        <v>1946</v>
      </c>
      <c r="C63" s="15" t="s">
        <v>1229</v>
      </c>
      <c r="D63" s="16">
        <v>3865</v>
      </c>
      <c r="E63" s="17">
        <v>239.51</v>
      </c>
      <c r="F63" s="18">
        <v>6.1000000000000004E-3</v>
      </c>
      <c r="G63" s="18"/>
    </row>
    <row r="64" spans="1:7" x14ac:dyDescent="0.25">
      <c r="A64" s="14" t="s">
        <v>1556</v>
      </c>
      <c r="B64" s="15" t="s">
        <v>1557</v>
      </c>
      <c r="C64" s="15" t="s">
        <v>1241</v>
      </c>
      <c r="D64" s="16">
        <v>10465</v>
      </c>
      <c r="E64" s="17">
        <v>229.05</v>
      </c>
      <c r="F64" s="18">
        <v>5.7999999999999996E-3</v>
      </c>
      <c r="G64" s="18"/>
    </row>
    <row r="65" spans="1:7" x14ac:dyDescent="0.25">
      <c r="A65" s="14" t="s">
        <v>1522</v>
      </c>
      <c r="B65" s="15" t="s">
        <v>1523</v>
      </c>
      <c r="C65" s="15" t="s">
        <v>1340</v>
      </c>
      <c r="D65" s="16">
        <v>13746</v>
      </c>
      <c r="E65" s="17">
        <v>225.79</v>
      </c>
      <c r="F65" s="18">
        <v>5.7999999999999996E-3</v>
      </c>
      <c r="G65" s="18"/>
    </row>
    <row r="66" spans="1:7" x14ac:dyDescent="0.25">
      <c r="A66" s="14" t="s">
        <v>1303</v>
      </c>
      <c r="B66" s="15" t="s">
        <v>1304</v>
      </c>
      <c r="C66" s="15" t="s">
        <v>1289</v>
      </c>
      <c r="D66" s="16">
        <v>39445</v>
      </c>
      <c r="E66" s="17">
        <v>219.63</v>
      </c>
      <c r="F66" s="18">
        <v>5.5999999999999999E-3</v>
      </c>
      <c r="G66" s="18"/>
    </row>
    <row r="67" spans="1:7" x14ac:dyDescent="0.25">
      <c r="A67" s="14" t="s">
        <v>1458</v>
      </c>
      <c r="B67" s="15" t="s">
        <v>1459</v>
      </c>
      <c r="C67" s="15" t="s">
        <v>1262</v>
      </c>
      <c r="D67" s="16">
        <v>6413</v>
      </c>
      <c r="E67" s="17">
        <v>213.12</v>
      </c>
      <c r="F67" s="18">
        <v>5.4000000000000003E-3</v>
      </c>
      <c r="G67" s="18"/>
    </row>
    <row r="68" spans="1:7" x14ac:dyDescent="0.25">
      <c r="A68" s="14" t="s">
        <v>1305</v>
      </c>
      <c r="B68" s="15" t="s">
        <v>1306</v>
      </c>
      <c r="C68" s="15" t="s">
        <v>1289</v>
      </c>
      <c r="D68" s="16">
        <v>3123</v>
      </c>
      <c r="E68" s="17">
        <v>212.58</v>
      </c>
      <c r="F68" s="18">
        <v>5.4000000000000003E-3</v>
      </c>
      <c r="G68" s="18"/>
    </row>
    <row r="69" spans="1:7" x14ac:dyDescent="0.25">
      <c r="A69" s="14" t="s">
        <v>1236</v>
      </c>
      <c r="B69" s="15" t="s">
        <v>1237</v>
      </c>
      <c r="C69" s="15" t="s">
        <v>1238</v>
      </c>
      <c r="D69" s="16">
        <v>6110</v>
      </c>
      <c r="E69" s="17">
        <v>211.34</v>
      </c>
      <c r="F69" s="18">
        <v>5.4000000000000003E-3</v>
      </c>
      <c r="G69" s="18"/>
    </row>
    <row r="70" spans="1:7" x14ac:dyDescent="0.25">
      <c r="A70" s="14" t="s">
        <v>1206</v>
      </c>
      <c r="B70" s="15" t="s">
        <v>1207</v>
      </c>
      <c r="C70" s="15" t="s">
        <v>1208</v>
      </c>
      <c r="D70" s="16">
        <v>2131</v>
      </c>
      <c r="E70" s="17">
        <v>205.94</v>
      </c>
      <c r="F70" s="18">
        <v>5.3E-3</v>
      </c>
      <c r="G70" s="18"/>
    </row>
    <row r="71" spans="1:7" x14ac:dyDescent="0.25">
      <c r="A71" s="14" t="s">
        <v>1798</v>
      </c>
      <c r="B71" s="15" t="s">
        <v>1799</v>
      </c>
      <c r="C71" s="15" t="s">
        <v>1289</v>
      </c>
      <c r="D71" s="16">
        <v>14785</v>
      </c>
      <c r="E71" s="17">
        <v>196.29</v>
      </c>
      <c r="F71" s="18">
        <v>5.0000000000000001E-3</v>
      </c>
      <c r="G71" s="18"/>
    </row>
    <row r="72" spans="1:7" x14ac:dyDescent="0.25">
      <c r="A72" s="14" t="s">
        <v>1536</v>
      </c>
      <c r="B72" s="15" t="s">
        <v>1537</v>
      </c>
      <c r="C72" s="15" t="s">
        <v>1440</v>
      </c>
      <c r="D72" s="16">
        <v>4212</v>
      </c>
      <c r="E72" s="17">
        <v>186.62</v>
      </c>
      <c r="F72" s="18">
        <v>4.7999999999999996E-3</v>
      </c>
      <c r="G72" s="18"/>
    </row>
    <row r="73" spans="1:7" x14ac:dyDescent="0.25">
      <c r="A73" s="14" t="s">
        <v>1966</v>
      </c>
      <c r="B73" s="15" t="s">
        <v>1967</v>
      </c>
      <c r="C73" s="15" t="s">
        <v>1229</v>
      </c>
      <c r="D73" s="16">
        <v>20102</v>
      </c>
      <c r="E73" s="17">
        <v>186.01</v>
      </c>
      <c r="F73" s="18">
        <v>4.7000000000000002E-3</v>
      </c>
      <c r="G73" s="18"/>
    </row>
    <row r="74" spans="1:7" x14ac:dyDescent="0.25">
      <c r="A74" s="14" t="s">
        <v>1361</v>
      </c>
      <c r="B74" s="15" t="s">
        <v>1362</v>
      </c>
      <c r="C74" s="15" t="s">
        <v>1197</v>
      </c>
      <c r="D74" s="16">
        <v>75164</v>
      </c>
      <c r="E74" s="17">
        <v>176.79</v>
      </c>
      <c r="F74" s="18">
        <v>4.4999999999999997E-3</v>
      </c>
      <c r="G74" s="18"/>
    </row>
    <row r="75" spans="1:7" x14ac:dyDescent="0.25">
      <c r="A75" s="14" t="s">
        <v>1968</v>
      </c>
      <c r="B75" s="15" t="s">
        <v>1969</v>
      </c>
      <c r="C75" s="15" t="s">
        <v>1289</v>
      </c>
      <c r="D75" s="16">
        <v>49507</v>
      </c>
      <c r="E75" s="17">
        <v>162.63</v>
      </c>
      <c r="F75" s="18">
        <v>4.1000000000000003E-3</v>
      </c>
      <c r="G75" s="18"/>
    </row>
    <row r="76" spans="1:7" x14ac:dyDescent="0.25">
      <c r="A76" s="14" t="s">
        <v>1201</v>
      </c>
      <c r="B76" s="15" t="s">
        <v>1202</v>
      </c>
      <c r="C76" s="15" t="s">
        <v>1191</v>
      </c>
      <c r="D76" s="16">
        <v>8439</v>
      </c>
      <c r="E76" s="17">
        <v>161.34</v>
      </c>
      <c r="F76" s="18">
        <v>4.1000000000000003E-3</v>
      </c>
      <c r="G76" s="18"/>
    </row>
    <row r="77" spans="1:7" x14ac:dyDescent="0.25">
      <c r="A77" s="14" t="s">
        <v>1313</v>
      </c>
      <c r="B77" s="15" t="s">
        <v>1314</v>
      </c>
      <c r="C77" s="15" t="s">
        <v>1197</v>
      </c>
      <c r="D77" s="16">
        <v>79577</v>
      </c>
      <c r="E77" s="17">
        <v>160.26</v>
      </c>
      <c r="F77" s="18">
        <v>4.1000000000000003E-3</v>
      </c>
      <c r="G77" s="18"/>
    </row>
    <row r="78" spans="1:7" x14ac:dyDescent="0.25">
      <c r="A78" s="14" t="s">
        <v>1970</v>
      </c>
      <c r="B78" s="15" t="s">
        <v>1971</v>
      </c>
      <c r="C78" s="15" t="s">
        <v>1289</v>
      </c>
      <c r="D78" s="16">
        <v>52021</v>
      </c>
      <c r="E78" s="17">
        <v>157.75</v>
      </c>
      <c r="F78" s="18">
        <v>4.0000000000000001E-3</v>
      </c>
      <c r="G78" s="18"/>
    </row>
    <row r="79" spans="1:7" x14ac:dyDescent="0.25">
      <c r="A79" s="14" t="s">
        <v>1787</v>
      </c>
      <c r="B79" s="15" t="s">
        <v>1788</v>
      </c>
      <c r="C79" s="15" t="s">
        <v>1317</v>
      </c>
      <c r="D79" s="16">
        <v>4276</v>
      </c>
      <c r="E79" s="17">
        <v>153.82</v>
      </c>
      <c r="F79" s="18">
        <v>3.8999999999999998E-3</v>
      </c>
      <c r="G79" s="18"/>
    </row>
    <row r="80" spans="1:7" x14ac:dyDescent="0.25">
      <c r="A80" s="14" t="s">
        <v>1933</v>
      </c>
      <c r="B80" s="15" t="s">
        <v>1934</v>
      </c>
      <c r="C80" s="15" t="s">
        <v>1289</v>
      </c>
      <c r="D80" s="16">
        <v>14109</v>
      </c>
      <c r="E80" s="17">
        <v>146.75</v>
      </c>
      <c r="F80" s="18">
        <v>3.7000000000000002E-3</v>
      </c>
      <c r="G80" s="18"/>
    </row>
    <row r="81" spans="1:7" x14ac:dyDescent="0.25">
      <c r="A81" s="14" t="s">
        <v>1972</v>
      </c>
      <c r="B81" s="15" t="s">
        <v>1973</v>
      </c>
      <c r="C81" s="15" t="s">
        <v>1289</v>
      </c>
      <c r="D81" s="16">
        <v>20850</v>
      </c>
      <c r="E81" s="17">
        <v>139.88</v>
      </c>
      <c r="F81" s="18">
        <v>3.5999999999999999E-3</v>
      </c>
      <c r="G81" s="18"/>
    </row>
    <row r="82" spans="1:7" x14ac:dyDescent="0.25">
      <c r="A82" s="14" t="s">
        <v>1347</v>
      </c>
      <c r="B82" s="15" t="s">
        <v>1348</v>
      </c>
      <c r="C82" s="15" t="s">
        <v>1197</v>
      </c>
      <c r="D82" s="16">
        <v>120705</v>
      </c>
      <c r="E82" s="17">
        <v>138.46</v>
      </c>
      <c r="F82" s="18">
        <v>3.5000000000000001E-3</v>
      </c>
      <c r="G82" s="18"/>
    </row>
    <row r="83" spans="1:7" x14ac:dyDescent="0.25">
      <c r="A83" s="14" t="s">
        <v>1856</v>
      </c>
      <c r="B83" s="15" t="s">
        <v>1857</v>
      </c>
      <c r="C83" s="15" t="s">
        <v>1219</v>
      </c>
      <c r="D83" s="16">
        <v>19002</v>
      </c>
      <c r="E83" s="17">
        <v>138.33000000000001</v>
      </c>
      <c r="F83" s="18">
        <v>3.5000000000000001E-3</v>
      </c>
      <c r="G83" s="18"/>
    </row>
    <row r="84" spans="1:7" x14ac:dyDescent="0.25">
      <c r="A84" s="14" t="s">
        <v>1974</v>
      </c>
      <c r="B84" s="15" t="s">
        <v>1975</v>
      </c>
      <c r="C84" s="15" t="s">
        <v>1241</v>
      </c>
      <c r="D84" s="16">
        <v>9269</v>
      </c>
      <c r="E84" s="17">
        <v>137.69</v>
      </c>
      <c r="F84" s="18">
        <v>3.5000000000000001E-3</v>
      </c>
      <c r="G84" s="18"/>
    </row>
    <row r="85" spans="1:7" x14ac:dyDescent="0.25">
      <c r="A85" s="14" t="s">
        <v>1976</v>
      </c>
      <c r="B85" s="15" t="s">
        <v>1977</v>
      </c>
      <c r="C85" s="15" t="s">
        <v>1786</v>
      </c>
      <c r="D85" s="16">
        <v>2947</v>
      </c>
      <c r="E85" s="17">
        <v>130.9</v>
      </c>
      <c r="F85" s="18">
        <v>3.3E-3</v>
      </c>
      <c r="G85" s="18"/>
    </row>
    <row r="86" spans="1:7" x14ac:dyDescent="0.25">
      <c r="A86" s="14" t="s">
        <v>1864</v>
      </c>
      <c r="B86" s="15" t="s">
        <v>1865</v>
      </c>
      <c r="C86" s="15" t="s">
        <v>1197</v>
      </c>
      <c r="D86" s="16">
        <v>93083</v>
      </c>
      <c r="E86" s="17">
        <v>125.48</v>
      </c>
      <c r="F86" s="18">
        <v>3.2000000000000002E-3</v>
      </c>
      <c r="G86" s="18"/>
    </row>
    <row r="87" spans="1:7" x14ac:dyDescent="0.25">
      <c r="A87" s="14" t="s">
        <v>1896</v>
      </c>
      <c r="B87" s="15" t="s">
        <v>1897</v>
      </c>
      <c r="C87" s="15" t="s">
        <v>1255</v>
      </c>
      <c r="D87" s="16">
        <v>19275</v>
      </c>
      <c r="E87" s="17">
        <v>111.32</v>
      </c>
      <c r="F87" s="18">
        <v>2.8E-3</v>
      </c>
      <c r="G87" s="18"/>
    </row>
    <row r="88" spans="1:7" x14ac:dyDescent="0.25">
      <c r="A88" s="14" t="s">
        <v>1978</v>
      </c>
      <c r="B88" s="15" t="s">
        <v>1979</v>
      </c>
      <c r="C88" s="15" t="s">
        <v>1418</v>
      </c>
      <c r="D88" s="16">
        <v>12016</v>
      </c>
      <c r="E88" s="17">
        <v>110.82</v>
      </c>
      <c r="F88" s="18">
        <v>2.8E-3</v>
      </c>
      <c r="G88" s="18"/>
    </row>
    <row r="89" spans="1:7" x14ac:dyDescent="0.25">
      <c r="A89" s="14" t="s">
        <v>1287</v>
      </c>
      <c r="B89" s="15" t="s">
        <v>1288</v>
      </c>
      <c r="C89" s="15" t="s">
        <v>1289</v>
      </c>
      <c r="D89" s="16">
        <v>16599</v>
      </c>
      <c r="E89" s="17">
        <v>106.94</v>
      </c>
      <c r="F89" s="18">
        <v>2.7000000000000001E-3</v>
      </c>
      <c r="G89" s="18"/>
    </row>
    <row r="90" spans="1:7" x14ac:dyDescent="0.25">
      <c r="A90" s="14" t="s">
        <v>1980</v>
      </c>
      <c r="B90" s="15" t="s">
        <v>1981</v>
      </c>
      <c r="C90" s="15" t="s">
        <v>1191</v>
      </c>
      <c r="D90" s="16">
        <v>3937</v>
      </c>
      <c r="E90" s="17">
        <v>106.11</v>
      </c>
      <c r="F90" s="18">
        <v>2.7000000000000001E-3</v>
      </c>
      <c r="G90" s="18"/>
    </row>
    <row r="91" spans="1:7" x14ac:dyDescent="0.25">
      <c r="A91" s="14" t="s">
        <v>1937</v>
      </c>
      <c r="B91" s="15" t="s">
        <v>1938</v>
      </c>
      <c r="C91" s="15" t="s">
        <v>1427</v>
      </c>
      <c r="D91" s="16">
        <v>6122</v>
      </c>
      <c r="E91" s="17">
        <v>105.51</v>
      </c>
      <c r="F91" s="18">
        <v>2.7000000000000001E-3</v>
      </c>
      <c r="G91" s="18"/>
    </row>
    <row r="92" spans="1:7" x14ac:dyDescent="0.25">
      <c r="A92" s="14" t="s">
        <v>1336</v>
      </c>
      <c r="B92" s="15" t="s">
        <v>1337</v>
      </c>
      <c r="C92" s="15" t="s">
        <v>1238</v>
      </c>
      <c r="D92" s="16">
        <v>829</v>
      </c>
      <c r="E92" s="17">
        <v>100.36</v>
      </c>
      <c r="F92" s="18">
        <v>2.5999999999999999E-3</v>
      </c>
      <c r="G92" s="18"/>
    </row>
    <row r="93" spans="1:7" x14ac:dyDescent="0.25">
      <c r="A93" s="14" t="s">
        <v>1982</v>
      </c>
      <c r="B93" s="15" t="s">
        <v>1983</v>
      </c>
      <c r="C93" s="15" t="s">
        <v>1197</v>
      </c>
      <c r="D93" s="16">
        <v>116585</v>
      </c>
      <c r="E93" s="17">
        <v>94.17</v>
      </c>
      <c r="F93" s="18">
        <v>2.3999999999999998E-3</v>
      </c>
      <c r="G93" s="18"/>
    </row>
    <row r="94" spans="1:7" x14ac:dyDescent="0.25">
      <c r="A94" s="14" t="s">
        <v>1953</v>
      </c>
      <c r="B94" s="15" t="s">
        <v>1954</v>
      </c>
      <c r="C94" s="15" t="s">
        <v>1289</v>
      </c>
      <c r="D94" s="16">
        <v>6247</v>
      </c>
      <c r="E94" s="17">
        <v>53.02</v>
      </c>
      <c r="F94" s="18">
        <v>1.4E-3</v>
      </c>
      <c r="G94" s="18"/>
    </row>
    <row r="95" spans="1:7" x14ac:dyDescent="0.25">
      <c r="A95" s="14" t="s">
        <v>1984</v>
      </c>
      <c r="B95" s="15" t="s">
        <v>1985</v>
      </c>
      <c r="C95" s="15" t="s">
        <v>1249</v>
      </c>
      <c r="D95" s="16">
        <v>2857</v>
      </c>
      <c r="E95" s="17">
        <v>21.27</v>
      </c>
      <c r="F95" s="18">
        <v>5.0000000000000001E-4</v>
      </c>
      <c r="G95" s="18"/>
    </row>
    <row r="96" spans="1:7" x14ac:dyDescent="0.25">
      <c r="A96" s="14" t="s">
        <v>1986</v>
      </c>
      <c r="B96" s="15" t="s">
        <v>1987</v>
      </c>
      <c r="C96" s="15" t="s">
        <v>1329</v>
      </c>
      <c r="D96" s="16">
        <v>674</v>
      </c>
      <c r="E96" s="17">
        <v>12.38</v>
      </c>
      <c r="F96" s="18">
        <v>2.9999999999999997E-4</v>
      </c>
      <c r="G96" s="18"/>
    </row>
    <row r="97" spans="1:7" x14ac:dyDescent="0.25">
      <c r="A97" s="19" t="s">
        <v>125</v>
      </c>
      <c r="B97" s="25"/>
      <c r="C97" s="25"/>
      <c r="D97" s="26"/>
      <c r="E97" s="47">
        <v>38440.39</v>
      </c>
      <c r="F97" s="48">
        <v>0.9798</v>
      </c>
      <c r="G97" s="28"/>
    </row>
    <row r="98" spans="1:7" x14ac:dyDescent="0.25">
      <c r="A98" s="19" t="s">
        <v>1269</v>
      </c>
      <c r="B98" s="15"/>
      <c r="C98" s="15"/>
      <c r="D98" s="16"/>
      <c r="E98" s="17"/>
      <c r="F98" s="18"/>
      <c r="G98" s="18"/>
    </row>
    <row r="99" spans="1:7" x14ac:dyDescent="0.25">
      <c r="A99" s="19" t="s">
        <v>125</v>
      </c>
      <c r="B99" s="15"/>
      <c r="C99" s="15"/>
      <c r="D99" s="16"/>
      <c r="E99" s="56" t="s">
        <v>122</v>
      </c>
      <c r="F99" s="57" t="s">
        <v>122</v>
      </c>
      <c r="G99" s="18"/>
    </row>
    <row r="100" spans="1:7" x14ac:dyDescent="0.25">
      <c r="A100" s="31" t="s">
        <v>132</v>
      </c>
      <c r="B100" s="32"/>
      <c r="C100" s="32"/>
      <c r="D100" s="33"/>
      <c r="E100" s="37">
        <v>38440.39</v>
      </c>
      <c r="F100" s="38">
        <v>0.9798</v>
      </c>
      <c r="G100" s="28"/>
    </row>
    <row r="101" spans="1:7" x14ac:dyDescent="0.25">
      <c r="A101" s="14"/>
      <c r="B101" s="15"/>
      <c r="C101" s="15"/>
      <c r="D101" s="16"/>
      <c r="E101" s="17"/>
      <c r="F101" s="18"/>
      <c r="G101" s="18"/>
    </row>
    <row r="102" spans="1:7" x14ac:dyDescent="0.25">
      <c r="A102" s="14"/>
      <c r="B102" s="15"/>
      <c r="C102" s="15"/>
      <c r="D102" s="16"/>
      <c r="E102" s="17"/>
      <c r="F102" s="18"/>
      <c r="G102" s="18"/>
    </row>
    <row r="103" spans="1:7" x14ac:dyDescent="0.25">
      <c r="A103" s="19" t="s">
        <v>182</v>
      </c>
      <c r="B103" s="15"/>
      <c r="C103" s="15"/>
      <c r="D103" s="16"/>
      <c r="E103" s="17"/>
      <c r="F103" s="18"/>
      <c r="G103" s="18"/>
    </row>
    <row r="104" spans="1:7" x14ac:dyDescent="0.25">
      <c r="A104" s="14" t="s">
        <v>183</v>
      </c>
      <c r="B104" s="15"/>
      <c r="C104" s="15"/>
      <c r="D104" s="16"/>
      <c r="E104" s="17">
        <v>791.86</v>
      </c>
      <c r="F104" s="18">
        <v>2.0199999999999999E-2</v>
      </c>
      <c r="G104" s="18">
        <v>6.4020999999999995E-2</v>
      </c>
    </row>
    <row r="105" spans="1:7" x14ac:dyDescent="0.25">
      <c r="A105" s="19" t="s">
        <v>125</v>
      </c>
      <c r="B105" s="25"/>
      <c r="C105" s="25"/>
      <c r="D105" s="26"/>
      <c r="E105" s="47">
        <v>791.86</v>
      </c>
      <c r="F105" s="48">
        <v>2.0199999999999999E-2</v>
      </c>
      <c r="G105" s="28"/>
    </row>
    <row r="106" spans="1:7" x14ac:dyDescent="0.25">
      <c r="A106" s="14"/>
      <c r="B106" s="15"/>
      <c r="C106" s="15"/>
      <c r="D106" s="16"/>
      <c r="E106" s="17"/>
      <c r="F106" s="18"/>
      <c r="G106" s="18"/>
    </row>
    <row r="107" spans="1:7" x14ac:dyDescent="0.25">
      <c r="A107" s="31" t="s">
        <v>132</v>
      </c>
      <c r="B107" s="32"/>
      <c r="C107" s="32"/>
      <c r="D107" s="33"/>
      <c r="E107" s="29">
        <v>791.86</v>
      </c>
      <c r="F107" s="30">
        <v>2.0199999999999999E-2</v>
      </c>
      <c r="G107" s="28"/>
    </row>
    <row r="108" spans="1:7" x14ac:dyDescent="0.25">
      <c r="A108" s="14" t="s">
        <v>184</v>
      </c>
      <c r="B108" s="15"/>
      <c r="C108" s="15"/>
      <c r="D108" s="16"/>
      <c r="E108" s="17">
        <v>0.1388924</v>
      </c>
      <c r="F108" s="18">
        <v>3.0000000000000001E-6</v>
      </c>
      <c r="G108" s="18"/>
    </row>
    <row r="109" spans="1:7" x14ac:dyDescent="0.25">
      <c r="A109" s="14" t="s">
        <v>185</v>
      </c>
      <c r="B109" s="15"/>
      <c r="C109" s="15"/>
      <c r="D109" s="16"/>
      <c r="E109" s="45">
        <v>-10.478892399999999</v>
      </c>
      <c r="F109" s="46">
        <v>-3.0000000000000001E-6</v>
      </c>
      <c r="G109" s="18">
        <v>6.4020999999999995E-2</v>
      </c>
    </row>
    <row r="110" spans="1:7" x14ac:dyDescent="0.25">
      <c r="A110" s="34" t="s">
        <v>186</v>
      </c>
      <c r="B110" s="35"/>
      <c r="C110" s="35"/>
      <c r="D110" s="36"/>
      <c r="E110" s="37">
        <v>39221.910000000003</v>
      </c>
      <c r="F110" s="38">
        <v>1</v>
      </c>
      <c r="G110" s="38"/>
    </row>
    <row r="115" spans="1:5" x14ac:dyDescent="0.25">
      <c r="A115" s="1" t="s">
        <v>189</v>
      </c>
    </row>
    <row r="116" spans="1:5" x14ac:dyDescent="0.25">
      <c r="A116" s="40" t="s">
        <v>190</v>
      </c>
      <c r="B116" s="41" t="s">
        <v>122</v>
      </c>
    </row>
    <row r="117" spans="1:5" x14ac:dyDescent="0.25">
      <c r="A117" t="s">
        <v>191</v>
      </c>
    </row>
    <row r="118" spans="1:5" x14ac:dyDescent="0.25">
      <c r="A118" t="s">
        <v>192</v>
      </c>
      <c r="B118" t="s">
        <v>193</v>
      </c>
      <c r="C118" t="s">
        <v>193</v>
      </c>
    </row>
    <row r="119" spans="1:5" x14ac:dyDescent="0.25">
      <c r="B119" s="42">
        <v>45473</v>
      </c>
      <c r="C119" s="42">
        <v>45504</v>
      </c>
    </row>
    <row r="120" spans="1:5" x14ac:dyDescent="0.25">
      <c r="A120" t="s">
        <v>197</v>
      </c>
      <c r="B120">
        <v>125.11</v>
      </c>
      <c r="C120">
        <v>129.01</v>
      </c>
      <c r="E120" s="39"/>
    </row>
    <row r="121" spans="1:5" x14ac:dyDescent="0.25">
      <c r="A121" t="s">
        <v>198</v>
      </c>
      <c r="B121">
        <v>42.31</v>
      </c>
      <c r="C121">
        <v>43.62</v>
      </c>
      <c r="E121" s="39"/>
    </row>
    <row r="122" spans="1:5" x14ac:dyDescent="0.25">
      <c r="A122" t="s">
        <v>676</v>
      </c>
      <c r="B122">
        <v>107.62</v>
      </c>
      <c r="C122">
        <v>110.82</v>
      </c>
      <c r="E122" s="39"/>
    </row>
    <row r="123" spans="1:5" x14ac:dyDescent="0.25">
      <c r="A123" t="s">
        <v>677</v>
      </c>
      <c r="B123">
        <v>28.81</v>
      </c>
      <c r="C123">
        <v>29.66</v>
      </c>
      <c r="E123" s="39"/>
    </row>
    <row r="124" spans="1:5" x14ac:dyDescent="0.25">
      <c r="E124" s="39"/>
    </row>
    <row r="125" spans="1:5" x14ac:dyDescent="0.25">
      <c r="A125" t="s">
        <v>208</v>
      </c>
      <c r="B125" s="41" t="s">
        <v>122</v>
      </c>
    </row>
    <row r="126" spans="1:5" x14ac:dyDescent="0.25">
      <c r="A126" t="s">
        <v>209</v>
      </c>
      <c r="B126" s="41" t="s">
        <v>122</v>
      </c>
    </row>
    <row r="127" spans="1:5" ht="30" customHeight="1" x14ac:dyDescent="0.25">
      <c r="A127" s="40" t="s">
        <v>210</v>
      </c>
      <c r="B127" s="41" t="s">
        <v>122</v>
      </c>
    </row>
    <row r="128" spans="1:5" ht="30" customHeight="1" x14ac:dyDescent="0.25">
      <c r="A128" s="40" t="s">
        <v>211</v>
      </c>
      <c r="B128" s="41" t="s">
        <v>122</v>
      </c>
    </row>
    <row r="129" spans="1:4" x14ac:dyDescent="0.25">
      <c r="A129" t="s">
        <v>1270</v>
      </c>
      <c r="B129" s="44">
        <v>0.26705976093679179</v>
      </c>
    </row>
    <row r="130" spans="1:4" ht="45" customHeight="1" x14ac:dyDescent="0.25">
      <c r="A130" s="40" t="s">
        <v>213</v>
      </c>
      <c r="B130" s="41" t="s">
        <v>122</v>
      </c>
    </row>
    <row r="131" spans="1:4" ht="45" customHeight="1" x14ac:dyDescent="0.25">
      <c r="A131" s="40" t="s">
        <v>214</v>
      </c>
      <c r="B131" s="41" t="s">
        <v>122</v>
      </c>
    </row>
    <row r="132" spans="1:4" ht="30" customHeight="1" x14ac:dyDescent="0.25">
      <c r="A132" s="40" t="s">
        <v>215</v>
      </c>
      <c r="B132" s="41" t="s">
        <v>122</v>
      </c>
    </row>
    <row r="133" spans="1:4" x14ac:dyDescent="0.25">
      <c r="A133" t="s">
        <v>216</v>
      </c>
      <c r="B133" s="41" t="s">
        <v>122</v>
      </c>
    </row>
    <row r="134" spans="1:4" x14ac:dyDescent="0.25">
      <c r="A134" t="s">
        <v>217</v>
      </c>
      <c r="B134" s="41" t="s">
        <v>122</v>
      </c>
    </row>
    <row r="136" spans="1:4" ht="69.95" customHeight="1" x14ac:dyDescent="0.25">
      <c r="A136" s="74" t="s">
        <v>227</v>
      </c>
      <c r="B136" s="74" t="s">
        <v>228</v>
      </c>
      <c r="C136" s="74" t="s">
        <v>5</v>
      </c>
      <c r="D136" s="74" t="s">
        <v>6</v>
      </c>
    </row>
    <row r="137" spans="1:4" ht="69.95" customHeight="1" x14ac:dyDescent="0.25">
      <c r="A137" s="74" t="s">
        <v>1988</v>
      </c>
      <c r="B137" s="74"/>
      <c r="C137" s="74" t="s">
        <v>55</v>
      </c>
      <c r="D13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0"/>
  <sheetViews>
    <sheetView showGridLines="0" workbookViewId="0">
      <pane ySplit="4" topLeftCell="A69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229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230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232</v>
      </c>
      <c r="B11" s="15" t="s">
        <v>233</v>
      </c>
      <c r="C11" s="15" t="s">
        <v>234</v>
      </c>
      <c r="D11" s="16">
        <v>121000000</v>
      </c>
      <c r="E11" s="17">
        <v>119607.41</v>
      </c>
      <c r="F11" s="18">
        <v>0.1008</v>
      </c>
      <c r="G11" s="18">
        <v>7.5550000000000006E-2</v>
      </c>
    </row>
    <row r="12" spans="1:8" x14ac:dyDescent="0.25">
      <c r="A12" s="14" t="s">
        <v>235</v>
      </c>
      <c r="B12" s="15" t="s">
        <v>236</v>
      </c>
      <c r="C12" s="15" t="s">
        <v>237</v>
      </c>
      <c r="D12" s="16">
        <v>88000000</v>
      </c>
      <c r="E12" s="17">
        <v>86887.06</v>
      </c>
      <c r="F12" s="18">
        <v>7.3200000000000001E-2</v>
      </c>
      <c r="G12" s="18">
        <v>7.3974999999999999E-2</v>
      </c>
    </row>
    <row r="13" spans="1:8" x14ac:dyDescent="0.25">
      <c r="A13" s="14" t="s">
        <v>238</v>
      </c>
      <c r="B13" s="15" t="s">
        <v>239</v>
      </c>
      <c r="C13" s="15" t="s">
        <v>237</v>
      </c>
      <c r="D13" s="16">
        <v>87000000</v>
      </c>
      <c r="E13" s="17">
        <v>86633.38</v>
      </c>
      <c r="F13" s="18">
        <v>7.2999999999999995E-2</v>
      </c>
      <c r="G13" s="18">
        <v>7.5301000000000007E-2</v>
      </c>
    </row>
    <row r="14" spans="1:8" x14ac:dyDescent="0.25">
      <c r="A14" s="14" t="s">
        <v>240</v>
      </c>
      <c r="B14" s="15" t="s">
        <v>241</v>
      </c>
      <c r="C14" s="15" t="s">
        <v>237</v>
      </c>
      <c r="D14" s="16">
        <v>84000000</v>
      </c>
      <c r="E14" s="17">
        <v>82900.52</v>
      </c>
      <c r="F14" s="18">
        <v>6.9900000000000004E-2</v>
      </c>
      <c r="G14" s="18">
        <v>7.4248999999999996E-2</v>
      </c>
    </row>
    <row r="15" spans="1:8" x14ac:dyDescent="0.25">
      <c r="A15" s="14" t="s">
        <v>242</v>
      </c>
      <c r="B15" s="15" t="s">
        <v>243</v>
      </c>
      <c r="C15" s="15" t="s">
        <v>237</v>
      </c>
      <c r="D15" s="16">
        <v>74000000</v>
      </c>
      <c r="E15" s="17">
        <v>73226.179999999993</v>
      </c>
      <c r="F15" s="18">
        <v>6.1699999999999998E-2</v>
      </c>
      <c r="G15" s="18">
        <v>7.5550000000000006E-2</v>
      </c>
    </row>
    <row r="16" spans="1:8" x14ac:dyDescent="0.25">
      <c r="A16" s="14" t="s">
        <v>244</v>
      </c>
      <c r="B16" s="15" t="s">
        <v>245</v>
      </c>
      <c r="C16" s="15" t="s">
        <v>237</v>
      </c>
      <c r="D16" s="16">
        <v>69000000</v>
      </c>
      <c r="E16" s="17">
        <v>68167.520000000004</v>
      </c>
      <c r="F16" s="18">
        <v>5.74E-2</v>
      </c>
      <c r="G16" s="18">
        <v>7.5975000000000001E-2</v>
      </c>
    </row>
    <row r="17" spans="1:7" x14ac:dyDescent="0.25">
      <c r="A17" s="14" t="s">
        <v>246</v>
      </c>
      <c r="B17" s="15" t="s">
        <v>247</v>
      </c>
      <c r="C17" s="15" t="s">
        <v>248</v>
      </c>
      <c r="D17" s="16">
        <v>58000000</v>
      </c>
      <c r="E17" s="17">
        <v>57147.4</v>
      </c>
      <c r="F17" s="18">
        <v>4.82E-2</v>
      </c>
      <c r="G17" s="18">
        <v>7.5749999999999998E-2</v>
      </c>
    </row>
    <row r="18" spans="1:7" x14ac:dyDescent="0.25">
      <c r="A18" s="14" t="s">
        <v>249</v>
      </c>
      <c r="B18" s="15" t="s">
        <v>250</v>
      </c>
      <c r="C18" s="15" t="s">
        <v>248</v>
      </c>
      <c r="D18" s="16">
        <v>54000000</v>
      </c>
      <c r="E18" s="17">
        <v>53248.37</v>
      </c>
      <c r="F18" s="18">
        <v>4.4900000000000002E-2</v>
      </c>
      <c r="G18" s="18">
        <v>7.5450000000000003E-2</v>
      </c>
    </row>
    <row r="19" spans="1:7" x14ac:dyDescent="0.25">
      <c r="A19" s="14" t="s">
        <v>251</v>
      </c>
      <c r="B19" s="15" t="s">
        <v>252</v>
      </c>
      <c r="C19" s="15" t="s">
        <v>237</v>
      </c>
      <c r="D19" s="16">
        <v>51000000</v>
      </c>
      <c r="E19" s="17">
        <v>50639.79</v>
      </c>
      <c r="F19" s="18">
        <v>4.2700000000000002E-2</v>
      </c>
      <c r="G19" s="18">
        <v>7.4749999999999997E-2</v>
      </c>
    </row>
    <row r="20" spans="1:7" x14ac:dyDescent="0.25">
      <c r="A20" s="14" t="s">
        <v>253</v>
      </c>
      <c r="B20" s="15" t="s">
        <v>254</v>
      </c>
      <c r="C20" s="15" t="s">
        <v>248</v>
      </c>
      <c r="D20" s="16">
        <v>41500000</v>
      </c>
      <c r="E20" s="17">
        <v>40897.96</v>
      </c>
      <c r="F20" s="18">
        <v>3.4500000000000003E-2</v>
      </c>
      <c r="G20" s="18">
        <v>7.4498999999999996E-2</v>
      </c>
    </row>
    <row r="21" spans="1:7" x14ac:dyDescent="0.25">
      <c r="A21" s="14" t="s">
        <v>255</v>
      </c>
      <c r="B21" s="15" t="s">
        <v>256</v>
      </c>
      <c r="C21" s="15" t="s">
        <v>237</v>
      </c>
      <c r="D21" s="16">
        <v>39000000</v>
      </c>
      <c r="E21" s="17">
        <v>38959.480000000003</v>
      </c>
      <c r="F21" s="18">
        <v>3.2800000000000003E-2</v>
      </c>
      <c r="G21" s="18">
        <v>7.3899000000000006E-2</v>
      </c>
    </row>
    <row r="22" spans="1:7" x14ac:dyDescent="0.25">
      <c r="A22" s="14" t="s">
        <v>257</v>
      </c>
      <c r="B22" s="15" t="s">
        <v>258</v>
      </c>
      <c r="C22" s="15" t="s">
        <v>237</v>
      </c>
      <c r="D22" s="16">
        <v>39500000</v>
      </c>
      <c r="E22" s="17">
        <v>38925.35</v>
      </c>
      <c r="F22" s="18">
        <v>3.2800000000000003E-2</v>
      </c>
      <c r="G22" s="18">
        <v>7.5475E-2</v>
      </c>
    </row>
    <row r="23" spans="1:7" x14ac:dyDescent="0.25">
      <c r="A23" s="14" t="s">
        <v>259</v>
      </c>
      <c r="B23" s="15" t="s">
        <v>260</v>
      </c>
      <c r="C23" s="15" t="s">
        <v>237</v>
      </c>
      <c r="D23" s="16">
        <v>36000000</v>
      </c>
      <c r="E23" s="17">
        <v>35837.89</v>
      </c>
      <c r="F23" s="18">
        <v>3.0200000000000001E-2</v>
      </c>
      <c r="G23" s="18">
        <v>7.5550000000000006E-2</v>
      </c>
    </row>
    <row r="24" spans="1:7" x14ac:dyDescent="0.25">
      <c r="A24" s="14" t="s">
        <v>261</v>
      </c>
      <c r="B24" s="15" t="s">
        <v>262</v>
      </c>
      <c r="C24" s="15" t="s">
        <v>237</v>
      </c>
      <c r="D24" s="16">
        <v>33500000</v>
      </c>
      <c r="E24" s="17">
        <v>33416.65</v>
      </c>
      <c r="F24" s="18">
        <v>2.8199999999999999E-2</v>
      </c>
      <c r="G24" s="18">
        <v>7.3999999999999996E-2</v>
      </c>
    </row>
    <row r="25" spans="1:7" x14ac:dyDescent="0.25">
      <c r="A25" s="14" t="s">
        <v>263</v>
      </c>
      <c r="B25" s="15" t="s">
        <v>264</v>
      </c>
      <c r="C25" s="15" t="s">
        <v>248</v>
      </c>
      <c r="D25" s="16">
        <v>27500000</v>
      </c>
      <c r="E25" s="17">
        <v>27156.22</v>
      </c>
      <c r="F25" s="18">
        <v>2.29E-2</v>
      </c>
      <c r="G25" s="18">
        <v>7.5550000000000006E-2</v>
      </c>
    </row>
    <row r="26" spans="1:7" x14ac:dyDescent="0.25">
      <c r="A26" s="14" t="s">
        <v>265</v>
      </c>
      <c r="B26" s="15" t="s">
        <v>266</v>
      </c>
      <c r="C26" s="15" t="s">
        <v>237</v>
      </c>
      <c r="D26" s="16">
        <v>25000000</v>
      </c>
      <c r="E26" s="17">
        <v>24938.28</v>
      </c>
      <c r="F26" s="18">
        <v>2.1000000000000001E-2</v>
      </c>
      <c r="G26" s="18">
        <v>7.4349999999999999E-2</v>
      </c>
    </row>
    <row r="27" spans="1:7" x14ac:dyDescent="0.25">
      <c r="A27" s="14" t="s">
        <v>267</v>
      </c>
      <c r="B27" s="15" t="s">
        <v>268</v>
      </c>
      <c r="C27" s="15" t="s">
        <v>237</v>
      </c>
      <c r="D27" s="16">
        <v>21500000</v>
      </c>
      <c r="E27" s="17">
        <v>21351.31</v>
      </c>
      <c r="F27" s="18">
        <v>1.7999999999999999E-2</v>
      </c>
      <c r="G27" s="18">
        <v>7.4124999999999996E-2</v>
      </c>
    </row>
    <row r="28" spans="1:7" x14ac:dyDescent="0.25">
      <c r="A28" s="14" t="s">
        <v>269</v>
      </c>
      <c r="B28" s="15" t="s">
        <v>270</v>
      </c>
      <c r="C28" s="15" t="s">
        <v>237</v>
      </c>
      <c r="D28" s="16">
        <v>19500000</v>
      </c>
      <c r="E28" s="17">
        <v>19556.509999999998</v>
      </c>
      <c r="F28" s="18">
        <v>1.6500000000000001E-2</v>
      </c>
      <c r="G28" s="18">
        <v>7.5550000000000006E-2</v>
      </c>
    </row>
    <row r="29" spans="1:7" x14ac:dyDescent="0.25">
      <c r="A29" s="14" t="s">
        <v>271</v>
      </c>
      <c r="B29" s="15" t="s">
        <v>272</v>
      </c>
      <c r="C29" s="15" t="s">
        <v>237</v>
      </c>
      <c r="D29" s="16">
        <v>12500000</v>
      </c>
      <c r="E29" s="17">
        <v>12523.99</v>
      </c>
      <c r="F29" s="18">
        <v>1.06E-2</v>
      </c>
      <c r="G29" s="18">
        <v>7.4649999999999994E-2</v>
      </c>
    </row>
    <row r="30" spans="1:7" x14ac:dyDescent="0.25">
      <c r="A30" s="14" t="s">
        <v>273</v>
      </c>
      <c r="B30" s="15" t="s">
        <v>274</v>
      </c>
      <c r="C30" s="15" t="s">
        <v>237</v>
      </c>
      <c r="D30" s="16">
        <v>12500000</v>
      </c>
      <c r="E30" s="17">
        <v>12435.93</v>
      </c>
      <c r="F30" s="18">
        <v>1.0500000000000001E-2</v>
      </c>
      <c r="G30" s="18">
        <v>7.4649999999999994E-2</v>
      </c>
    </row>
    <row r="31" spans="1:7" x14ac:dyDescent="0.25">
      <c r="A31" s="14" t="s">
        <v>275</v>
      </c>
      <c r="B31" s="15" t="s">
        <v>276</v>
      </c>
      <c r="C31" s="15" t="s">
        <v>237</v>
      </c>
      <c r="D31" s="16">
        <v>12000000</v>
      </c>
      <c r="E31" s="17">
        <v>12030.11</v>
      </c>
      <c r="F31" s="18">
        <v>1.01E-2</v>
      </c>
      <c r="G31" s="18">
        <v>7.5550000000000006E-2</v>
      </c>
    </row>
    <row r="32" spans="1:7" x14ac:dyDescent="0.25">
      <c r="A32" s="14" t="s">
        <v>277</v>
      </c>
      <c r="B32" s="15" t="s">
        <v>278</v>
      </c>
      <c r="C32" s="15" t="s">
        <v>237</v>
      </c>
      <c r="D32" s="16">
        <v>10000000</v>
      </c>
      <c r="E32" s="17">
        <v>10084.23</v>
      </c>
      <c r="F32" s="18">
        <v>8.5000000000000006E-3</v>
      </c>
      <c r="G32" s="18">
        <v>7.3446999999999998E-2</v>
      </c>
    </row>
    <row r="33" spans="1:7" x14ac:dyDescent="0.25">
      <c r="A33" s="14" t="s">
        <v>279</v>
      </c>
      <c r="B33" s="15" t="s">
        <v>280</v>
      </c>
      <c r="C33" s="15" t="s">
        <v>237</v>
      </c>
      <c r="D33" s="16">
        <v>9000000</v>
      </c>
      <c r="E33" s="17">
        <v>9020.39</v>
      </c>
      <c r="F33" s="18">
        <v>7.6E-3</v>
      </c>
      <c r="G33" s="18">
        <v>7.4199000000000001E-2</v>
      </c>
    </row>
    <row r="34" spans="1:7" x14ac:dyDescent="0.25">
      <c r="A34" s="14" t="s">
        <v>281</v>
      </c>
      <c r="B34" s="15" t="s">
        <v>282</v>
      </c>
      <c r="C34" s="15" t="s">
        <v>237</v>
      </c>
      <c r="D34" s="16">
        <v>8500000</v>
      </c>
      <c r="E34" s="17">
        <v>8528.59</v>
      </c>
      <c r="F34" s="18">
        <v>7.1999999999999998E-3</v>
      </c>
      <c r="G34" s="18">
        <v>7.4201000000000003E-2</v>
      </c>
    </row>
    <row r="35" spans="1:7" x14ac:dyDescent="0.25">
      <c r="A35" s="14" t="s">
        <v>283</v>
      </c>
      <c r="B35" s="15" t="s">
        <v>284</v>
      </c>
      <c r="C35" s="15" t="s">
        <v>237</v>
      </c>
      <c r="D35" s="16">
        <v>7500000</v>
      </c>
      <c r="E35" s="17">
        <v>7409.03</v>
      </c>
      <c r="F35" s="18">
        <v>6.1999999999999998E-3</v>
      </c>
      <c r="G35" s="18">
        <v>7.5498999999999997E-2</v>
      </c>
    </row>
    <row r="36" spans="1:7" x14ac:dyDescent="0.25">
      <c r="A36" s="14" t="s">
        <v>285</v>
      </c>
      <c r="B36" s="15" t="s">
        <v>286</v>
      </c>
      <c r="C36" s="15" t="s">
        <v>237</v>
      </c>
      <c r="D36" s="16">
        <v>5000000</v>
      </c>
      <c r="E36" s="17">
        <v>5022.84</v>
      </c>
      <c r="F36" s="18">
        <v>4.1999999999999997E-3</v>
      </c>
      <c r="G36" s="18">
        <v>7.5816999999999996E-2</v>
      </c>
    </row>
    <row r="37" spans="1:7" x14ac:dyDescent="0.25">
      <c r="A37" s="14" t="s">
        <v>287</v>
      </c>
      <c r="B37" s="15" t="s">
        <v>288</v>
      </c>
      <c r="C37" s="15" t="s">
        <v>237</v>
      </c>
      <c r="D37" s="16">
        <v>2500000</v>
      </c>
      <c r="E37" s="17">
        <v>2502.75</v>
      </c>
      <c r="F37" s="18">
        <v>2.0999999999999999E-3</v>
      </c>
      <c r="G37" s="18">
        <v>6.9748000000000004E-2</v>
      </c>
    </row>
    <row r="38" spans="1:7" x14ac:dyDescent="0.25">
      <c r="A38" s="14" t="s">
        <v>289</v>
      </c>
      <c r="B38" s="15" t="s">
        <v>290</v>
      </c>
      <c r="C38" s="15" t="s">
        <v>248</v>
      </c>
      <c r="D38" s="16">
        <v>2500000</v>
      </c>
      <c r="E38" s="17">
        <v>2469.6799999999998</v>
      </c>
      <c r="F38" s="18">
        <v>2.0999999999999999E-3</v>
      </c>
      <c r="G38" s="18">
        <v>7.5549000000000005E-2</v>
      </c>
    </row>
    <row r="39" spans="1:7" x14ac:dyDescent="0.25">
      <c r="A39" s="14" t="s">
        <v>291</v>
      </c>
      <c r="B39" s="15" t="s">
        <v>292</v>
      </c>
      <c r="C39" s="15" t="s">
        <v>237</v>
      </c>
      <c r="D39" s="16">
        <v>1970000</v>
      </c>
      <c r="E39" s="17">
        <v>1977.52</v>
      </c>
      <c r="F39" s="18">
        <v>1.6999999999999999E-3</v>
      </c>
      <c r="G39" s="18">
        <v>7.5725000000000001E-2</v>
      </c>
    </row>
    <row r="40" spans="1:7" x14ac:dyDescent="0.25">
      <c r="A40" s="14" t="s">
        <v>293</v>
      </c>
      <c r="B40" s="15" t="s">
        <v>294</v>
      </c>
      <c r="C40" s="15" t="s">
        <v>237</v>
      </c>
      <c r="D40" s="16">
        <v>1650000</v>
      </c>
      <c r="E40" s="17">
        <v>1661.96</v>
      </c>
      <c r="F40" s="18">
        <v>1.4E-3</v>
      </c>
      <c r="G40" s="18">
        <v>7.5675000000000006E-2</v>
      </c>
    </row>
    <row r="41" spans="1:7" x14ac:dyDescent="0.25">
      <c r="A41" s="14" t="s">
        <v>295</v>
      </c>
      <c r="B41" s="15" t="s">
        <v>296</v>
      </c>
      <c r="C41" s="15" t="s">
        <v>237</v>
      </c>
      <c r="D41" s="16">
        <v>1500000</v>
      </c>
      <c r="E41" s="17">
        <v>1510.02</v>
      </c>
      <c r="F41" s="18">
        <v>1.2999999999999999E-3</v>
      </c>
      <c r="G41" s="18">
        <v>7.4749999999999997E-2</v>
      </c>
    </row>
    <row r="42" spans="1:7" x14ac:dyDescent="0.25">
      <c r="A42" s="14" t="s">
        <v>297</v>
      </c>
      <c r="B42" s="15" t="s">
        <v>298</v>
      </c>
      <c r="C42" s="15" t="s">
        <v>237</v>
      </c>
      <c r="D42" s="16">
        <v>1500000</v>
      </c>
      <c r="E42" s="17">
        <v>1503.62</v>
      </c>
      <c r="F42" s="18">
        <v>1.2999999999999999E-3</v>
      </c>
      <c r="G42" s="18">
        <v>7.4749999999999997E-2</v>
      </c>
    </row>
    <row r="43" spans="1:7" x14ac:dyDescent="0.25">
      <c r="A43" s="14" t="s">
        <v>299</v>
      </c>
      <c r="B43" s="15" t="s">
        <v>300</v>
      </c>
      <c r="C43" s="15" t="s">
        <v>237</v>
      </c>
      <c r="D43" s="16">
        <v>1500000</v>
      </c>
      <c r="E43" s="17">
        <v>1502.5</v>
      </c>
      <c r="F43" s="18">
        <v>1.2999999999999999E-3</v>
      </c>
      <c r="G43" s="18">
        <v>7.4749999999999997E-2</v>
      </c>
    </row>
    <row r="44" spans="1:7" x14ac:dyDescent="0.25">
      <c r="A44" s="14" t="s">
        <v>301</v>
      </c>
      <c r="B44" s="15" t="s">
        <v>302</v>
      </c>
      <c r="C44" s="15" t="s">
        <v>237</v>
      </c>
      <c r="D44" s="16">
        <v>500000</v>
      </c>
      <c r="E44" s="17">
        <v>504.76</v>
      </c>
      <c r="F44" s="18">
        <v>4.0000000000000002E-4</v>
      </c>
      <c r="G44" s="18">
        <v>7.4349999999999999E-2</v>
      </c>
    </row>
    <row r="45" spans="1:7" x14ac:dyDescent="0.25">
      <c r="A45" s="14" t="s">
        <v>303</v>
      </c>
      <c r="B45" s="15" t="s">
        <v>304</v>
      </c>
      <c r="C45" s="15" t="s">
        <v>237</v>
      </c>
      <c r="D45" s="16">
        <v>500000</v>
      </c>
      <c r="E45" s="17">
        <v>502.85</v>
      </c>
      <c r="F45" s="18">
        <v>4.0000000000000002E-4</v>
      </c>
      <c r="G45" s="18">
        <v>7.4349999999999999E-2</v>
      </c>
    </row>
    <row r="46" spans="1:7" x14ac:dyDescent="0.25">
      <c r="A46" s="14" t="s">
        <v>305</v>
      </c>
      <c r="B46" s="15" t="s">
        <v>306</v>
      </c>
      <c r="C46" s="15" t="s">
        <v>237</v>
      </c>
      <c r="D46" s="16">
        <v>500000</v>
      </c>
      <c r="E46" s="17">
        <v>501.27</v>
      </c>
      <c r="F46" s="18">
        <v>4.0000000000000002E-4</v>
      </c>
      <c r="G46" s="18">
        <v>7.4649999999999994E-2</v>
      </c>
    </row>
    <row r="47" spans="1:7" x14ac:dyDescent="0.25">
      <c r="A47" s="14" t="s">
        <v>307</v>
      </c>
      <c r="B47" s="15" t="s">
        <v>308</v>
      </c>
      <c r="C47" s="15" t="s">
        <v>237</v>
      </c>
      <c r="D47" s="16">
        <v>500000</v>
      </c>
      <c r="E47" s="17">
        <v>501.25</v>
      </c>
      <c r="F47" s="18">
        <v>4.0000000000000002E-4</v>
      </c>
      <c r="G47" s="18">
        <v>7.2500999999999996E-2</v>
      </c>
    </row>
    <row r="48" spans="1:7" x14ac:dyDescent="0.25">
      <c r="A48" s="14" t="s">
        <v>309</v>
      </c>
      <c r="B48" s="15" t="s">
        <v>310</v>
      </c>
      <c r="C48" s="15" t="s">
        <v>237</v>
      </c>
      <c r="D48" s="16">
        <v>500000</v>
      </c>
      <c r="E48" s="17">
        <v>501.13</v>
      </c>
      <c r="F48" s="18">
        <v>4.0000000000000002E-4</v>
      </c>
      <c r="G48" s="18">
        <v>7.5675000000000006E-2</v>
      </c>
    </row>
    <row r="49" spans="1:7" x14ac:dyDescent="0.25">
      <c r="A49" s="14" t="s">
        <v>311</v>
      </c>
      <c r="B49" s="15" t="s">
        <v>312</v>
      </c>
      <c r="C49" s="15" t="s">
        <v>237</v>
      </c>
      <c r="D49" s="16">
        <v>498000</v>
      </c>
      <c r="E49" s="17">
        <v>497.8</v>
      </c>
      <c r="F49" s="18">
        <v>4.0000000000000002E-4</v>
      </c>
      <c r="G49" s="18">
        <v>7.2499999999999995E-2</v>
      </c>
    </row>
    <row r="50" spans="1:7" x14ac:dyDescent="0.25">
      <c r="A50" s="19" t="s">
        <v>125</v>
      </c>
      <c r="B50" s="25"/>
      <c r="C50" s="25"/>
      <c r="D50" s="26"/>
      <c r="E50" s="29">
        <v>1052689.5</v>
      </c>
      <c r="F50" s="30">
        <v>0.88719999999999999</v>
      </c>
      <c r="G50" s="28"/>
    </row>
    <row r="51" spans="1:7" x14ac:dyDescent="0.25">
      <c r="A51" s="14"/>
      <c r="B51" s="15"/>
      <c r="C51" s="15"/>
      <c r="D51" s="16"/>
      <c r="E51" s="17"/>
      <c r="F51" s="18"/>
      <c r="G51" s="18"/>
    </row>
    <row r="52" spans="1:7" x14ac:dyDescent="0.25">
      <c r="A52" s="19" t="s">
        <v>130</v>
      </c>
      <c r="B52" s="15"/>
      <c r="C52" s="15"/>
      <c r="D52" s="16"/>
      <c r="E52" s="17"/>
      <c r="F52" s="18"/>
      <c r="G52" s="18"/>
    </row>
    <row r="53" spans="1:7" x14ac:dyDescent="0.25">
      <c r="A53" s="19" t="s">
        <v>125</v>
      </c>
      <c r="B53" s="15"/>
      <c r="C53" s="15"/>
      <c r="D53" s="16"/>
      <c r="E53" s="49" t="s">
        <v>122</v>
      </c>
      <c r="F53" s="50" t="s">
        <v>122</v>
      </c>
      <c r="G53" s="18"/>
    </row>
    <row r="54" spans="1:7" x14ac:dyDescent="0.25">
      <c r="A54" s="14"/>
      <c r="B54" s="15"/>
      <c r="C54" s="15"/>
      <c r="D54" s="16"/>
      <c r="E54" s="17"/>
      <c r="F54" s="18"/>
      <c r="G54" s="18"/>
    </row>
    <row r="55" spans="1:7" x14ac:dyDescent="0.25">
      <c r="A55" s="19" t="s">
        <v>131</v>
      </c>
      <c r="B55" s="15"/>
      <c r="C55" s="15"/>
      <c r="D55" s="16"/>
      <c r="E55" s="17"/>
      <c r="F55" s="18"/>
      <c r="G55" s="18"/>
    </row>
    <row r="56" spans="1:7" x14ac:dyDescent="0.25">
      <c r="A56" s="19" t="s">
        <v>125</v>
      </c>
      <c r="B56" s="15"/>
      <c r="C56" s="15"/>
      <c r="D56" s="16"/>
      <c r="E56" s="49" t="s">
        <v>122</v>
      </c>
      <c r="F56" s="50" t="s">
        <v>122</v>
      </c>
      <c r="G56" s="18"/>
    </row>
    <row r="57" spans="1:7" x14ac:dyDescent="0.25">
      <c r="A57" s="14"/>
      <c r="B57" s="15"/>
      <c r="C57" s="15"/>
      <c r="D57" s="16"/>
      <c r="E57" s="17"/>
      <c r="F57" s="18"/>
      <c r="G57" s="18"/>
    </row>
    <row r="58" spans="1:7" x14ac:dyDescent="0.25">
      <c r="A58" s="31" t="s">
        <v>132</v>
      </c>
      <c r="B58" s="32"/>
      <c r="C58" s="32"/>
      <c r="D58" s="33"/>
      <c r="E58" s="29">
        <v>1052689.5</v>
      </c>
      <c r="F58" s="30">
        <v>0.88719999999999999</v>
      </c>
      <c r="G58" s="28"/>
    </row>
    <row r="59" spans="1:7" x14ac:dyDescent="0.25">
      <c r="A59" s="14"/>
      <c r="B59" s="15"/>
      <c r="C59" s="15"/>
      <c r="D59" s="16"/>
      <c r="E59" s="17"/>
      <c r="F59" s="18"/>
      <c r="G59" s="18"/>
    </row>
    <row r="60" spans="1:7" x14ac:dyDescent="0.25">
      <c r="A60" s="19" t="s">
        <v>133</v>
      </c>
      <c r="B60" s="15"/>
      <c r="C60" s="15"/>
      <c r="D60" s="16"/>
      <c r="E60" s="17"/>
      <c r="F60" s="18"/>
      <c r="G60" s="18"/>
    </row>
    <row r="61" spans="1:7" x14ac:dyDescent="0.25">
      <c r="A61" s="19" t="s">
        <v>137</v>
      </c>
      <c r="B61" s="15"/>
      <c r="C61" s="15"/>
      <c r="D61" s="16"/>
      <c r="E61" s="17"/>
      <c r="F61" s="18"/>
      <c r="G61" s="18"/>
    </row>
    <row r="62" spans="1:7" x14ac:dyDescent="0.25">
      <c r="A62" s="14" t="s">
        <v>313</v>
      </c>
      <c r="B62" s="15" t="s">
        <v>314</v>
      </c>
      <c r="C62" s="15" t="s">
        <v>140</v>
      </c>
      <c r="D62" s="16">
        <v>107500000</v>
      </c>
      <c r="E62" s="17">
        <v>102087.38</v>
      </c>
      <c r="F62" s="18">
        <v>8.5999999999999993E-2</v>
      </c>
      <c r="G62" s="18">
        <v>7.5300000000000006E-2</v>
      </c>
    </row>
    <row r="63" spans="1:7" x14ac:dyDescent="0.25">
      <c r="A63" s="19" t="s">
        <v>125</v>
      </c>
      <c r="B63" s="25"/>
      <c r="C63" s="25"/>
      <c r="D63" s="26"/>
      <c r="E63" s="29">
        <v>102087.38</v>
      </c>
      <c r="F63" s="30">
        <v>8.5999999999999993E-2</v>
      </c>
      <c r="G63" s="28"/>
    </row>
    <row r="64" spans="1:7" x14ac:dyDescent="0.25">
      <c r="A64" s="14"/>
      <c r="B64" s="15"/>
      <c r="C64" s="15"/>
      <c r="D64" s="16"/>
      <c r="E64" s="17"/>
      <c r="F64" s="18"/>
      <c r="G64" s="18"/>
    </row>
    <row r="65" spans="1:7" x14ac:dyDescent="0.25">
      <c r="A65" s="31" t="s">
        <v>132</v>
      </c>
      <c r="B65" s="32"/>
      <c r="C65" s="32"/>
      <c r="D65" s="33"/>
      <c r="E65" s="29">
        <v>102087.38</v>
      </c>
      <c r="F65" s="30">
        <v>8.5999999999999993E-2</v>
      </c>
      <c r="G65" s="28"/>
    </row>
    <row r="66" spans="1:7" x14ac:dyDescent="0.25">
      <c r="A66" s="14"/>
      <c r="B66" s="15"/>
      <c r="C66" s="15"/>
      <c r="D66" s="16"/>
      <c r="E66" s="17"/>
      <c r="F66" s="18"/>
      <c r="G66" s="18"/>
    </row>
    <row r="67" spans="1:7" x14ac:dyDescent="0.25">
      <c r="A67" s="14"/>
      <c r="B67" s="15"/>
      <c r="C67" s="15"/>
      <c r="D67" s="16"/>
      <c r="E67" s="17"/>
      <c r="F67" s="18"/>
      <c r="G67" s="18"/>
    </row>
    <row r="68" spans="1:7" x14ac:dyDescent="0.25">
      <c r="A68" s="19" t="s">
        <v>182</v>
      </c>
      <c r="B68" s="15"/>
      <c r="C68" s="15"/>
      <c r="D68" s="16"/>
      <c r="E68" s="17"/>
      <c r="F68" s="18"/>
      <c r="G68" s="18"/>
    </row>
    <row r="69" spans="1:7" x14ac:dyDescent="0.25">
      <c r="A69" s="14" t="s">
        <v>183</v>
      </c>
      <c r="B69" s="15"/>
      <c r="C69" s="15"/>
      <c r="D69" s="16"/>
      <c r="E69" s="17">
        <v>587.9</v>
      </c>
      <c r="F69" s="18">
        <v>5.0000000000000001E-4</v>
      </c>
      <c r="G69" s="18">
        <v>6.4020999999999995E-2</v>
      </c>
    </row>
    <row r="70" spans="1:7" x14ac:dyDescent="0.25">
      <c r="A70" s="19" t="s">
        <v>125</v>
      </c>
      <c r="B70" s="25"/>
      <c r="C70" s="25"/>
      <c r="D70" s="26"/>
      <c r="E70" s="29">
        <v>587.9</v>
      </c>
      <c r="F70" s="30">
        <v>5.0000000000000001E-4</v>
      </c>
      <c r="G70" s="28"/>
    </row>
    <row r="71" spans="1:7" x14ac:dyDescent="0.25">
      <c r="A71" s="14"/>
      <c r="B71" s="15"/>
      <c r="C71" s="15"/>
      <c r="D71" s="16"/>
      <c r="E71" s="17"/>
      <c r="F71" s="18"/>
      <c r="G71" s="18"/>
    </row>
    <row r="72" spans="1:7" x14ac:dyDescent="0.25">
      <c r="A72" s="31" t="s">
        <v>132</v>
      </c>
      <c r="B72" s="32"/>
      <c r="C72" s="32"/>
      <c r="D72" s="33"/>
      <c r="E72" s="29">
        <v>587.9</v>
      </c>
      <c r="F72" s="30">
        <v>5.0000000000000001E-4</v>
      </c>
      <c r="G72" s="28"/>
    </row>
    <row r="73" spans="1:7" x14ac:dyDescent="0.25">
      <c r="A73" s="14" t="s">
        <v>184</v>
      </c>
      <c r="B73" s="15"/>
      <c r="C73" s="15"/>
      <c r="D73" s="16"/>
      <c r="E73" s="17">
        <v>31192.0379221</v>
      </c>
      <c r="F73" s="18">
        <v>2.6286E-2</v>
      </c>
      <c r="G73" s="18"/>
    </row>
    <row r="74" spans="1:7" x14ac:dyDescent="0.25">
      <c r="A74" s="14" t="s">
        <v>185</v>
      </c>
      <c r="B74" s="15"/>
      <c r="C74" s="15"/>
      <c r="D74" s="16"/>
      <c r="E74" s="17">
        <v>54.372077900000001</v>
      </c>
      <c r="F74" s="18">
        <v>1.4E-5</v>
      </c>
      <c r="G74" s="18">
        <v>6.4020999999999995E-2</v>
      </c>
    </row>
    <row r="75" spans="1:7" x14ac:dyDescent="0.25">
      <c r="A75" s="34" t="s">
        <v>186</v>
      </c>
      <c r="B75" s="35"/>
      <c r="C75" s="35"/>
      <c r="D75" s="36"/>
      <c r="E75" s="37">
        <v>1186611.19</v>
      </c>
      <c r="F75" s="38">
        <v>1</v>
      </c>
      <c r="G75" s="38"/>
    </row>
    <row r="77" spans="1:7" x14ac:dyDescent="0.25">
      <c r="A77" s="1" t="s">
        <v>187</v>
      </c>
    </row>
    <row r="78" spans="1:7" x14ac:dyDescent="0.25">
      <c r="A78" s="1" t="s">
        <v>188</v>
      </c>
    </row>
    <row r="80" spans="1:7" x14ac:dyDescent="0.25">
      <c r="A80" s="1" t="s">
        <v>189</v>
      </c>
    </row>
    <row r="81" spans="1:5" x14ac:dyDescent="0.25">
      <c r="A81" s="40" t="s">
        <v>190</v>
      </c>
      <c r="B81" s="41" t="s">
        <v>122</v>
      </c>
    </row>
    <row r="82" spans="1:5" x14ac:dyDescent="0.25">
      <c r="A82" t="s">
        <v>191</v>
      </c>
    </row>
    <row r="83" spans="1:5" x14ac:dyDescent="0.25">
      <c r="A83" t="s">
        <v>315</v>
      </c>
      <c r="B83" t="s">
        <v>193</v>
      </c>
      <c r="C83" t="s">
        <v>193</v>
      </c>
    </row>
    <row r="84" spans="1:5" x14ac:dyDescent="0.25">
      <c r="B84" s="42">
        <v>45473</v>
      </c>
      <c r="C84" s="42">
        <v>45504</v>
      </c>
    </row>
    <row r="85" spans="1:5" x14ac:dyDescent="0.25">
      <c r="A85" t="s">
        <v>316</v>
      </c>
      <c r="B85">
        <v>1220.0951</v>
      </c>
      <c r="C85">
        <v>1227.9266</v>
      </c>
      <c r="E85" s="39"/>
    </row>
    <row r="86" spans="1:5" x14ac:dyDescent="0.25">
      <c r="E86" s="39"/>
    </row>
    <row r="87" spans="1:5" x14ac:dyDescent="0.25">
      <c r="A87" t="s">
        <v>208</v>
      </c>
      <c r="B87" s="41" t="s">
        <v>122</v>
      </c>
    </row>
    <row r="88" spans="1:5" x14ac:dyDescent="0.25">
      <c r="A88" t="s">
        <v>209</v>
      </c>
      <c r="B88" s="41" t="s">
        <v>122</v>
      </c>
    </row>
    <row r="89" spans="1:5" ht="30" customHeight="1" x14ac:dyDescent="0.25">
      <c r="A89" s="40" t="s">
        <v>210</v>
      </c>
      <c r="B89" s="41" t="s">
        <v>122</v>
      </c>
    </row>
    <row r="90" spans="1:5" ht="30" customHeight="1" x14ac:dyDescent="0.25">
      <c r="A90" s="40" t="s">
        <v>211</v>
      </c>
      <c r="B90" s="41" t="s">
        <v>122</v>
      </c>
    </row>
    <row r="91" spans="1:5" x14ac:dyDescent="0.25">
      <c r="A91" t="s">
        <v>212</v>
      </c>
      <c r="B91" s="44">
        <f>+B105</f>
        <v>0.6079141062062835</v>
      </c>
    </row>
    <row r="92" spans="1:5" ht="45" customHeight="1" x14ac:dyDescent="0.25">
      <c r="A92" s="40" t="s">
        <v>213</v>
      </c>
      <c r="B92" s="41" t="s">
        <v>122</v>
      </c>
    </row>
    <row r="93" spans="1:5" ht="45" customHeight="1" x14ac:dyDescent="0.25">
      <c r="A93" s="40" t="s">
        <v>214</v>
      </c>
      <c r="B93" s="41" t="s">
        <v>122</v>
      </c>
    </row>
    <row r="94" spans="1:5" ht="30" customHeight="1" x14ac:dyDescent="0.25">
      <c r="A94" s="40" t="s">
        <v>215</v>
      </c>
      <c r="B94" s="44">
        <v>480459.55645439989</v>
      </c>
    </row>
    <row r="95" spans="1:5" x14ac:dyDescent="0.25">
      <c r="A95" t="s">
        <v>216</v>
      </c>
      <c r="B95" s="41" t="s">
        <v>122</v>
      </c>
    </row>
    <row r="96" spans="1:5" x14ac:dyDescent="0.25">
      <c r="A96" t="s">
        <v>217</v>
      </c>
      <c r="B96" s="41" t="s">
        <v>122</v>
      </c>
    </row>
    <row r="98" spans="1:4" x14ac:dyDescent="0.25">
      <c r="A98" t="s">
        <v>218</v>
      </c>
    </row>
    <row r="99" spans="1:4" ht="30" customHeight="1" x14ac:dyDescent="0.25">
      <c r="A99" s="52" t="s">
        <v>219</v>
      </c>
      <c r="B99" s="53" t="s">
        <v>317</v>
      </c>
    </row>
    <row r="100" spans="1:4" x14ac:dyDescent="0.25">
      <c r="A100" s="52" t="s">
        <v>221</v>
      </c>
      <c r="B100" s="52" t="s">
        <v>318</v>
      </c>
    </row>
    <row r="101" spans="1:4" x14ac:dyDescent="0.25">
      <c r="A101" s="52"/>
      <c r="B101" s="52"/>
    </row>
    <row r="102" spans="1:4" x14ac:dyDescent="0.25">
      <c r="A102" s="52" t="s">
        <v>223</v>
      </c>
      <c r="B102" s="3">
        <v>7.5008480856147903</v>
      </c>
    </row>
    <row r="103" spans="1:4" x14ac:dyDescent="0.25">
      <c r="A103" s="52"/>
      <c r="B103" s="52"/>
    </row>
    <row r="104" spans="1:4" x14ac:dyDescent="0.25">
      <c r="A104" s="52" t="s">
        <v>224</v>
      </c>
      <c r="B104" s="54">
        <v>0.60019999999999996</v>
      </c>
    </row>
    <row r="105" spans="1:4" x14ac:dyDescent="0.25">
      <c r="A105" s="52" t="s">
        <v>225</v>
      </c>
      <c r="B105" s="54">
        <v>0.6079141062062835</v>
      </c>
    </row>
    <row r="106" spans="1:4" x14ac:dyDescent="0.25">
      <c r="A106" s="52"/>
      <c r="B106" s="52"/>
    </row>
    <row r="107" spans="1:4" x14ac:dyDescent="0.25">
      <c r="A107" s="52" t="s">
        <v>226</v>
      </c>
      <c r="B107" s="55">
        <v>45504</v>
      </c>
    </row>
    <row r="109" spans="1:4" ht="69.95" customHeight="1" x14ac:dyDescent="0.25">
      <c r="A109" s="74" t="s">
        <v>227</v>
      </c>
      <c r="B109" s="74" t="s">
        <v>228</v>
      </c>
      <c r="C109" s="74" t="s">
        <v>5</v>
      </c>
      <c r="D109" s="74" t="s">
        <v>6</v>
      </c>
    </row>
    <row r="110" spans="1:4" ht="69.95" customHeight="1" x14ac:dyDescent="0.25">
      <c r="A110" s="74" t="s">
        <v>317</v>
      </c>
      <c r="B110" s="74"/>
      <c r="C110" s="74" t="s">
        <v>11</v>
      </c>
      <c r="D11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39"/>
  <sheetViews>
    <sheetView showGridLines="0" workbookViewId="0">
      <pane ySplit="4" topLeftCell="A11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1989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1990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778611</v>
      </c>
      <c r="E8" s="17">
        <v>12580.41</v>
      </c>
      <c r="F8" s="18">
        <v>3.5499999999999997E-2</v>
      </c>
      <c r="G8" s="18"/>
    </row>
    <row r="9" spans="1:8" x14ac:dyDescent="0.25">
      <c r="A9" s="14" t="s">
        <v>1195</v>
      </c>
      <c r="B9" s="15" t="s">
        <v>1196</v>
      </c>
      <c r="C9" s="15" t="s">
        <v>1197</v>
      </c>
      <c r="D9" s="16">
        <v>920644</v>
      </c>
      <c r="E9" s="17">
        <v>11184.9</v>
      </c>
      <c r="F9" s="18">
        <v>3.1600000000000003E-2</v>
      </c>
      <c r="G9" s="18"/>
    </row>
    <row r="10" spans="1:8" x14ac:dyDescent="0.25">
      <c r="A10" s="14" t="s">
        <v>1336</v>
      </c>
      <c r="B10" s="15" t="s">
        <v>1337</v>
      </c>
      <c r="C10" s="15" t="s">
        <v>1238</v>
      </c>
      <c r="D10" s="16">
        <v>76729</v>
      </c>
      <c r="E10" s="17">
        <v>9289.16</v>
      </c>
      <c r="F10" s="18">
        <v>2.6200000000000001E-2</v>
      </c>
      <c r="G10" s="18"/>
    </row>
    <row r="11" spans="1:8" x14ac:dyDescent="0.25">
      <c r="A11" s="14" t="s">
        <v>1245</v>
      </c>
      <c r="B11" s="15" t="s">
        <v>1246</v>
      </c>
      <c r="C11" s="15" t="s">
        <v>1197</v>
      </c>
      <c r="D11" s="16">
        <v>900747</v>
      </c>
      <c r="E11" s="17">
        <v>7858.12</v>
      </c>
      <c r="F11" s="18">
        <v>2.2200000000000001E-2</v>
      </c>
      <c r="G11" s="18"/>
    </row>
    <row r="12" spans="1:8" x14ac:dyDescent="0.25">
      <c r="A12" s="14" t="s">
        <v>1398</v>
      </c>
      <c r="B12" s="15" t="s">
        <v>1399</v>
      </c>
      <c r="C12" s="15" t="s">
        <v>1340</v>
      </c>
      <c r="D12" s="16">
        <v>157926</v>
      </c>
      <c r="E12" s="17">
        <v>7631.46</v>
      </c>
      <c r="F12" s="18">
        <v>2.1499999999999998E-2</v>
      </c>
      <c r="G12" s="18"/>
    </row>
    <row r="13" spans="1:8" x14ac:dyDescent="0.25">
      <c r="A13" s="14" t="s">
        <v>1212</v>
      </c>
      <c r="B13" s="15" t="s">
        <v>1213</v>
      </c>
      <c r="C13" s="15" t="s">
        <v>1214</v>
      </c>
      <c r="D13" s="16">
        <v>252142</v>
      </c>
      <c r="E13" s="17">
        <v>7591.62</v>
      </c>
      <c r="F13" s="18">
        <v>2.1399999999999999E-2</v>
      </c>
      <c r="G13" s="18"/>
    </row>
    <row r="14" spans="1:8" x14ac:dyDescent="0.25">
      <c r="A14" s="14" t="s">
        <v>1402</v>
      </c>
      <c r="B14" s="15" t="s">
        <v>1403</v>
      </c>
      <c r="C14" s="15" t="s">
        <v>1365</v>
      </c>
      <c r="D14" s="16">
        <v>129592</v>
      </c>
      <c r="E14" s="17">
        <v>7566.88</v>
      </c>
      <c r="F14" s="18">
        <v>2.1399999999999999E-2</v>
      </c>
      <c r="G14" s="18"/>
    </row>
    <row r="15" spans="1:8" x14ac:dyDescent="0.25">
      <c r="A15" s="14" t="s">
        <v>1313</v>
      </c>
      <c r="B15" s="15" t="s">
        <v>1314</v>
      </c>
      <c r="C15" s="15" t="s">
        <v>1197</v>
      </c>
      <c r="D15" s="16">
        <v>3623665</v>
      </c>
      <c r="E15" s="17">
        <v>7297.7</v>
      </c>
      <c r="F15" s="18">
        <v>2.06E-2</v>
      </c>
      <c r="G15" s="18"/>
    </row>
    <row r="16" spans="1:8" x14ac:dyDescent="0.25">
      <c r="A16" s="14" t="s">
        <v>1345</v>
      </c>
      <c r="B16" s="15" t="s">
        <v>1346</v>
      </c>
      <c r="C16" s="15" t="s">
        <v>1286</v>
      </c>
      <c r="D16" s="16">
        <v>2274040</v>
      </c>
      <c r="E16" s="17">
        <v>7187.1</v>
      </c>
      <c r="F16" s="18">
        <v>2.0299999999999999E-2</v>
      </c>
      <c r="G16" s="18"/>
    </row>
    <row r="17" spans="1:7" x14ac:dyDescent="0.25">
      <c r="A17" s="14" t="s">
        <v>1227</v>
      </c>
      <c r="B17" s="15" t="s">
        <v>1228</v>
      </c>
      <c r="C17" s="15" t="s">
        <v>1229</v>
      </c>
      <c r="D17" s="16">
        <v>184666</v>
      </c>
      <c r="E17" s="17">
        <v>7045.01</v>
      </c>
      <c r="F17" s="18">
        <v>1.9900000000000001E-2</v>
      </c>
      <c r="G17" s="18"/>
    </row>
    <row r="18" spans="1:7" x14ac:dyDescent="0.25">
      <c r="A18" s="14" t="s">
        <v>1526</v>
      </c>
      <c r="B18" s="15" t="s">
        <v>1527</v>
      </c>
      <c r="C18" s="15" t="s">
        <v>1262</v>
      </c>
      <c r="D18" s="16">
        <v>3249905</v>
      </c>
      <c r="E18" s="17">
        <v>6388.34</v>
      </c>
      <c r="F18" s="18">
        <v>1.7999999999999999E-2</v>
      </c>
      <c r="G18" s="18"/>
    </row>
    <row r="19" spans="1:7" x14ac:dyDescent="0.25">
      <c r="A19" s="14" t="s">
        <v>1310</v>
      </c>
      <c r="B19" s="15" t="s">
        <v>1311</v>
      </c>
      <c r="C19" s="15" t="s">
        <v>1312</v>
      </c>
      <c r="D19" s="16">
        <v>1194293</v>
      </c>
      <c r="E19" s="17">
        <v>6236.6</v>
      </c>
      <c r="F19" s="18">
        <v>1.7600000000000001E-2</v>
      </c>
      <c r="G19" s="18"/>
    </row>
    <row r="20" spans="1:7" x14ac:dyDescent="0.25">
      <c r="A20" s="14" t="s">
        <v>1768</v>
      </c>
      <c r="B20" s="15" t="s">
        <v>1769</v>
      </c>
      <c r="C20" s="15" t="s">
        <v>1365</v>
      </c>
      <c r="D20" s="16">
        <v>2655874</v>
      </c>
      <c r="E20" s="17">
        <v>6093.9</v>
      </c>
      <c r="F20" s="18">
        <v>1.72E-2</v>
      </c>
      <c r="G20" s="18"/>
    </row>
    <row r="21" spans="1:7" x14ac:dyDescent="0.25">
      <c r="A21" s="14" t="s">
        <v>1192</v>
      </c>
      <c r="B21" s="15" t="s">
        <v>1193</v>
      </c>
      <c r="C21" s="15" t="s">
        <v>1194</v>
      </c>
      <c r="D21" s="16">
        <v>405093</v>
      </c>
      <c r="E21" s="17">
        <v>6042.16</v>
      </c>
      <c r="F21" s="18">
        <v>1.7000000000000001E-2</v>
      </c>
      <c r="G21" s="18"/>
    </row>
    <row r="22" spans="1:7" x14ac:dyDescent="0.25">
      <c r="A22" s="14" t="s">
        <v>1198</v>
      </c>
      <c r="B22" s="15" t="s">
        <v>1199</v>
      </c>
      <c r="C22" s="15" t="s">
        <v>1200</v>
      </c>
      <c r="D22" s="16">
        <v>1216675</v>
      </c>
      <c r="E22" s="17">
        <v>6026.8</v>
      </c>
      <c r="F22" s="18">
        <v>1.7000000000000001E-2</v>
      </c>
      <c r="G22" s="18"/>
    </row>
    <row r="23" spans="1:7" x14ac:dyDescent="0.25">
      <c r="A23" s="14" t="s">
        <v>1472</v>
      </c>
      <c r="B23" s="15" t="s">
        <v>1473</v>
      </c>
      <c r="C23" s="15" t="s">
        <v>1340</v>
      </c>
      <c r="D23" s="16">
        <v>199669</v>
      </c>
      <c r="E23" s="17">
        <v>5775.43</v>
      </c>
      <c r="F23" s="18">
        <v>1.6299999999999999E-2</v>
      </c>
      <c r="G23" s="18"/>
    </row>
    <row r="24" spans="1:7" x14ac:dyDescent="0.25">
      <c r="A24" s="14" t="s">
        <v>1872</v>
      </c>
      <c r="B24" s="15" t="s">
        <v>1873</v>
      </c>
      <c r="C24" s="15" t="s">
        <v>1262</v>
      </c>
      <c r="D24" s="16">
        <v>531885</v>
      </c>
      <c r="E24" s="17">
        <v>5536.92</v>
      </c>
      <c r="F24" s="18">
        <v>1.5599999999999999E-2</v>
      </c>
      <c r="G24" s="18"/>
    </row>
    <row r="25" spans="1:7" x14ac:dyDescent="0.25">
      <c r="A25" s="14" t="s">
        <v>1239</v>
      </c>
      <c r="B25" s="15" t="s">
        <v>1240</v>
      </c>
      <c r="C25" s="15" t="s">
        <v>1241</v>
      </c>
      <c r="D25" s="16">
        <v>143278</v>
      </c>
      <c r="E25" s="17">
        <v>5519.57</v>
      </c>
      <c r="F25" s="18">
        <v>1.5599999999999999E-2</v>
      </c>
      <c r="G25" s="18"/>
    </row>
    <row r="26" spans="1:7" x14ac:dyDescent="0.25">
      <c r="A26" s="14" t="s">
        <v>1474</v>
      </c>
      <c r="B26" s="15" t="s">
        <v>1475</v>
      </c>
      <c r="C26" s="15" t="s">
        <v>1340</v>
      </c>
      <c r="D26" s="16">
        <v>800000</v>
      </c>
      <c r="E26" s="17">
        <v>5405.2</v>
      </c>
      <c r="F26" s="18">
        <v>1.5299999999999999E-2</v>
      </c>
      <c r="G26" s="18"/>
    </row>
    <row r="27" spans="1:7" x14ac:dyDescent="0.25">
      <c r="A27" s="14" t="s">
        <v>1776</v>
      </c>
      <c r="B27" s="15" t="s">
        <v>1777</v>
      </c>
      <c r="C27" s="15" t="s">
        <v>1197</v>
      </c>
      <c r="D27" s="16">
        <v>868132</v>
      </c>
      <c r="E27" s="17">
        <v>5285.19</v>
      </c>
      <c r="F27" s="18">
        <v>1.49E-2</v>
      </c>
      <c r="G27" s="18"/>
    </row>
    <row r="28" spans="1:7" x14ac:dyDescent="0.25">
      <c r="A28" s="14" t="s">
        <v>1978</v>
      </c>
      <c r="B28" s="15" t="s">
        <v>1979</v>
      </c>
      <c r="C28" s="15" t="s">
        <v>1418</v>
      </c>
      <c r="D28" s="16">
        <v>565710</v>
      </c>
      <c r="E28" s="17">
        <v>5217.26</v>
      </c>
      <c r="F28" s="18">
        <v>1.47E-2</v>
      </c>
      <c r="G28" s="18"/>
    </row>
    <row r="29" spans="1:7" x14ac:dyDescent="0.25">
      <c r="A29" s="14" t="s">
        <v>1991</v>
      </c>
      <c r="B29" s="15" t="s">
        <v>1992</v>
      </c>
      <c r="C29" s="15" t="s">
        <v>1329</v>
      </c>
      <c r="D29" s="16">
        <v>843799</v>
      </c>
      <c r="E29" s="17">
        <v>5052.67</v>
      </c>
      <c r="F29" s="18">
        <v>1.43E-2</v>
      </c>
      <c r="G29" s="18"/>
    </row>
    <row r="30" spans="1:7" x14ac:dyDescent="0.25">
      <c r="A30" s="14" t="s">
        <v>1225</v>
      </c>
      <c r="B30" s="15" t="s">
        <v>1226</v>
      </c>
      <c r="C30" s="15" t="s">
        <v>1208</v>
      </c>
      <c r="D30" s="16">
        <v>432487</v>
      </c>
      <c r="E30" s="17">
        <v>5002.3599999999997</v>
      </c>
      <c r="F30" s="18">
        <v>1.41E-2</v>
      </c>
      <c r="G30" s="18"/>
    </row>
    <row r="31" spans="1:7" x14ac:dyDescent="0.25">
      <c r="A31" s="14" t="s">
        <v>1295</v>
      </c>
      <c r="B31" s="15" t="s">
        <v>1296</v>
      </c>
      <c r="C31" s="15" t="s">
        <v>1238</v>
      </c>
      <c r="D31" s="16">
        <v>323199</v>
      </c>
      <c r="E31" s="17">
        <v>4969.51</v>
      </c>
      <c r="F31" s="18">
        <v>1.4E-2</v>
      </c>
      <c r="G31" s="18"/>
    </row>
    <row r="32" spans="1:7" x14ac:dyDescent="0.25">
      <c r="A32" s="14" t="s">
        <v>1490</v>
      </c>
      <c r="B32" s="15" t="s">
        <v>1491</v>
      </c>
      <c r="C32" s="15" t="s">
        <v>1289</v>
      </c>
      <c r="D32" s="16">
        <v>331865</v>
      </c>
      <c r="E32" s="17">
        <v>4701.2</v>
      </c>
      <c r="F32" s="18">
        <v>1.3299999999999999E-2</v>
      </c>
      <c r="G32" s="18"/>
    </row>
    <row r="33" spans="1:7" x14ac:dyDescent="0.25">
      <c r="A33" s="14" t="s">
        <v>1406</v>
      </c>
      <c r="B33" s="15" t="s">
        <v>1407</v>
      </c>
      <c r="C33" s="15" t="s">
        <v>1208</v>
      </c>
      <c r="D33" s="16">
        <v>161053</v>
      </c>
      <c r="E33" s="17">
        <v>4683.1000000000004</v>
      </c>
      <c r="F33" s="18">
        <v>1.32E-2</v>
      </c>
      <c r="G33" s="18"/>
    </row>
    <row r="34" spans="1:7" x14ac:dyDescent="0.25">
      <c r="A34" s="14" t="s">
        <v>1503</v>
      </c>
      <c r="B34" s="15" t="s">
        <v>1504</v>
      </c>
      <c r="C34" s="15" t="s">
        <v>1340</v>
      </c>
      <c r="D34" s="16">
        <v>250220</v>
      </c>
      <c r="E34" s="17">
        <v>4674.74</v>
      </c>
      <c r="F34" s="18">
        <v>1.32E-2</v>
      </c>
      <c r="G34" s="18"/>
    </row>
    <row r="35" spans="1:7" x14ac:dyDescent="0.25">
      <c r="A35" s="14" t="s">
        <v>1536</v>
      </c>
      <c r="B35" s="15" t="s">
        <v>1537</v>
      </c>
      <c r="C35" s="15" t="s">
        <v>1440</v>
      </c>
      <c r="D35" s="16">
        <v>104973</v>
      </c>
      <c r="E35" s="17">
        <v>4651.09</v>
      </c>
      <c r="F35" s="18">
        <v>1.3100000000000001E-2</v>
      </c>
      <c r="G35" s="18"/>
    </row>
    <row r="36" spans="1:7" x14ac:dyDescent="0.25">
      <c r="A36" s="14" t="s">
        <v>1189</v>
      </c>
      <c r="B36" s="15" t="s">
        <v>1190</v>
      </c>
      <c r="C36" s="15" t="s">
        <v>1191</v>
      </c>
      <c r="D36" s="16">
        <v>269488</v>
      </c>
      <c r="E36" s="17">
        <v>4633.4399999999996</v>
      </c>
      <c r="F36" s="18">
        <v>1.3100000000000001E-2</v>
      </c>
      <c r="G36" s="18"/>
    </row>
    <row r="37" spans="1:7" x14ac:dyDescent="0.25">
      <c r="A37" s="14" t="s">
        <v>1303</v>
      </c>
      <c r="B37" s="15" t="s">
        <v>1304</v>
      </c>
      <c r="C37" s="15" t="s">
        <v>1289</v>
      </c>
      <c r="D37" s="16">
        <v>810985</v>
      </c>
      <c r="E37" s="17">
        <v>4515.5600000000004</v>
      </c>
      <c r="F37" s="18">
        <v>1.2699999999999999E-2</v>
      </c>
      <c r="G37" s="18"/>
    </row>
    <row r="38" spans="1:7" x14ac:dyDescent="0.25">
      <c r="A38" s="14" t="s">
        <v>1953</v>
      </c>
      <c r="B38" s="15" t="s">
        <v>1954</v>
      </c>
      <c r="C38" s="15" t="s">
        <v>1289</v>
      </c>
      <c r="D38" s="16">
        <v>530924</v>
      </c>
      <c r="E38" s="17">
        <v>4505.6899999999996</v>
      </c>
      <c r="F38" s="18">
        <v>1.2699999999999999E-2</v>
      </c>
      <c r="G38" s="18"/>
    </row>
    <row r="39" spans="1:7" x14ac:dyDescent="0.25">
      <c r="A39" s="14" t="s">
        <v>1787</v>
      </c>
      <c r="B39" s="15" t="s">
        <v>1788</v>
      </c>
      <c r="C39" s="15" t="s">
        <v>1317</v>
      </c>
      <c r="D39" s="16">
        <v>121873</v>
      </c>
      <c r="E39" s="17">
        <v>4384.0200000000004</v>
      </c>
      <c r="F39" s="18">
        <v>1.24E-2</v>
      </c>
      <c r="G39" s="18"/>
    </row>
    <row r="40" spans="1:7" x14ac:dyDescent="0.25">
      <c r="A40" s="14" t="s">
        <v>1993</v>
      </c>
      <c r="B40" s="15" t="s">
        <v>1994</v>
      </c>
      <c r="C40" s="15" t="s">
        <v>1244</v>
      </c>
      <c r="D40" s="16">
        <v>393340</v>
      </c>
      <c r="E40" s="17">
        <v>4373.9399999999996</v>
      </c>
      <c r="F40" s="18">
        <v>1.23E-2</v>
      </c>
      <c r="G40" s="18"/>
    </row>
    <row r="41" spans="1:7" x14ac:dyDescent="0.25">
      <c r="A41" s="14" t="s">
        <v>1766</v>
      </c>
      <c r="B41" s="15" t="s">
        <v>1767</v>
      </c>
      <c r="C41" s="15" t="s">
        <v>1317</v>
      </c>
      <c r="D41" s="16">
        <v>334022</v>
      </c>
      <c r="E41" s="17">
        <v>4200.99</v>
      </c>
      <c r="F41" s="18">
        <v>1.1900000000000001E-2</v>
      </c>
      <c r="G41" s="18"/>
    </row>
    <row r="42" spans="1:7" x14ac:dyDescent="0.25">
      <c r="A42" s="14" t="s">
        <v>1359</v>
      </c>
      <c r="B42" s="15" t="s">
        <v>1360</v>
      </c>
      <c r="C42" s="15" t="s">
        <v>1340</v>
      </c>
      <c r="D42" s="16">
        <v>270080</v>
      </c>
      <c r="E42" s="17">
        <v>4198.12</v>
      </c>
      <c r="F42" s="18">
        <v>1.18E-2</v>
      </c>
      <c r="G42" s="18"/>
    </row>
    <row r="43" spans="1:7" x14ac:dyDescent="0.25">
      <c r="A43" s="14" t="s">
        <v>1886</v>
      </c>
      <c r="B43" s="15" t="s">
        <v>1887</v>
      </c>
      <c r="C43" s="15" t="s">
        <v>1241</v>
      </c>
      <c r="D43" s="16">
        <v>96674</v>
      </c>
      <c r="E43" s="17">
        <v>4185.84</v>
      </c>
      <c r="F43" s="18">
        <v>1.18E-2</v>
      </c>
      <c r="G43" s="18"/>
    </row>
    <row r="44" spans="1:7" x14ac:dyDescent="0.25">
      <c r="A44" s="14" t="s">
        <v>1542</v>
      </c>
      <c r="B44" s="15" t="s">
        <v>1543</v>
      </c>
      <c r="C44" s="15" t="s">
        <v>1340</v>
      </c>
      <c r="D44" s="16">
        <v>65234</v>
      </c>
      <c r="E44" s="17">
        <v>4113.33</v>
      </c>
      <c r="F44" s="18">
        <v>1.1599999999999999E-2</v>
      </c>
      <c r="G44" s="18"/>
    </row>
    <row r="45" spans="1:7" x14ac:dyDescent="0.25">
      <c r="A45" s="14" t="s">
        <v>1220</v>
      </c>
      <c r="B45" s="15" t="s">
        <v>1221</v>
      </c>
      <c r="C45" s="15" t="s">
        <v>1222</v>
      </c>
      <c r="D45" s="16">
        <v>34098</v>
      </c>
      <c r="E45" s="17">
        <v>4053.3</v>
      </c>
      <c r="F45" s="18">
        <v>1.14E-2</v>
      </c>
      <c r="G45" s="18"/>
    </row>
    <row r="46" spans="1:7" x14ac:dyDescent="0.25">
      <c r="A46" s="14" t="s">
        <v>1935</v>
      </c>
      <c r="B46" s="15" t="s">
        <v>1936</v>
      </c>
      <c r="C46" s="15" t="s">
        <v>1238</v>
      </c>
      <c r="D46" s="16">
        <v>267364</v>
      </c>
      <c r="E46" s="17">
        <v>3961.8</v>
      </c>
      <c r="F46" s="18">
        <v>1.12E-2</v>
      </c>
      <c r="G46" s="18"/>
    </row>
    <row r="47" spans="1:7" x14ac:dyDescent="0.25">
      <c r="A47" s="14" t="s">
        <v>1371</v>
      </c>
      <c r="B47" s="15" t="s">
        <v>1372</v>
      </c>
      <c r="C47" s="15" t="s">
        <v>1289</v>
      </c>
      <c r="D47" s="16">
        <v>132973</v>
      </c>
      <c r="E47" s="17">
        <v>3898.7</v>
      </c>
      <c r="F47" s="18">
        <v>1.0999999999999999E-2</v>
      </c>
      <c r="G47" s="18"/>
    </row>
    <row r="48" spans="1:7" x14ac:dyDescent="0.25">
      <c r="A48" s="14" t="s">
        <v>1217</v>
      </c>
      <c r="B48" s="15" t="s">
        <v>1218</v>
      </c>
      <c r="C48" s="15" t="s">
        <v>1219</v>
      </c>
      <c r="D48" s="16">
        <v>934370</v>
      </c>
      <c r="E48" s="17">
        <v>3886.98</v>
      </c>
      <c r="F48" s="18">
        <v>1.0999999999999999E-2</v>
      </c>
      <c r="G48" s="18"/>
    </row>
    <row r="49" spans="1:7" x14ac:dyDescent="0.25">
      <c r="A49" s="14" t="s">
        <v>1393</v>
      </c>
      <c r="B49" s="15" t="s">
        <v>1394</v>
      </c>
      <c r="C49" s="15" t="s">
        <v>1395</v>
      </c>
      <c r="D49" s="16">
        <v>568237</v>
      </c>
      <c r="E49" s="17">
        <v>3804.91</v>
      </c>
      <c r="F49" s="18">
        <v>1.0699999999999999E-2</v>
      </c>
      <c r="G49" s="18"/>
    </row>
    <row r="50" spans="1:7" x14ac:dyDescent="0.25">
      <c r="A50" s="14" t="s">
        <v>1995</v>
      </c>
      <c r="B50" s="15" t="s">
        <v>1996</v>
      </c>
      <c r="C50" s="15" t="s">
        <v>1262</v>
      </c>
      <c r="D50" s="16">
        <v>542402</v>
      </c>
      <c r="E50" s="17">
        <v>3684.27</v>
      </c>
      <c r="F50" s="18">
        <v>1.04E-2</v>
      </c>
      <c r="G50" s="18"/>
    </row>
    <row r="51" spans="1:7" x14ac:dyDescent="0.25">
      <c r="A51" s="14" t="s">
        <v>1974</v>
      </c>
      <c r="B51" s="15" t="s">
        <v>1975</v>
      </c>
      <c r="C51" s="15" t="s">
        <v>1241</v>
      </c>
      <c r="D51" s="16">
        <v>241666</v>
      </c>
      <c r="E51" s="17">
        <v>3589.95</v>
      </c>
      <c r="F51" s="18">
        <v>1.01E-2</v>
      </c>
      <c r="G51" s="18"/>
    </row>
    <row r="52" spans="1:7" x14ac:dyDescent="0.25">
      <c r="A52" s="14" t="s">
        <v>1234</v>
      </c>
      <c r="B52" s="15" t="s">
        <v>1235</v>
      </c>
      <c r="C52" s="15" t="s">
        <v>1208</v>
      </c>
      <c r="D52" s="16">
        <v>140236</v>
      </c>
      <c r="E52" s="17">
        <v>3549.37</v>
      </c>
      <c r="F52" s="18">
        <v>0.01</v>
      </c>
      <c r="G52" s="18"/>
    </row>
    <row r="53" spans="1:7" x14ac:dyDescent="0.25">
      <c r="A53" s="14" t="s">
        <v>1789</v>
      </c>
      <c r="B53" s="15" t="s">
        <v>1790</v>
      </c>
      <c r="C53" s="15" t="s">
        <v>1791</v>
      </c>
      <c r="D53" s="16">
        <v>243917</v>
      </c>
      <c r="E53" s="17">
        <v>3544.11</v>
      </c>
      <c r="F53" s="18">
        <v>0.01</v>
      </c>
      <c r="G53" s="18"/>
    </row>
    <row r="54" spans="1:7" x14ac:dyDescent="0.25">
      <c r="A54" s="14" t="s">
        <v>1548</v>
      </c>
      <c r="B54" s="15" t="s">
        <v>1549</v>
      </c>
      <c r="C54" s="15" t="s">
        <v>1418</v>
      </c>
      <c r="D54" s="16">
        <v>426070</v>
      </c>
      <c r="E54" s="17">
        <v>3441.79</v>
      </c>
      <c r="F54" s="18">
        <v>9.7000000000000003E-3</v>
      </c>
      <c r="G54" s="18"/>
    </row>
    <row r="55" spans="1:7" x14ac:dyDescent="0.25">
      <c r="A55" s="14" t="s">
        <v>1997</v>
      </c>
      <c r="B55" s="15" t="s">
        <v>1998</v>
      </c>
      <c r="C55" s="15" t="s">
        <v>1241</v>
      </c>
      <c r="D55" s="16">
        <v>132680</v>
      </c>
      <c r="E55" s="17">
        <v>3434.49</v>
      </c>
      <c r="F55" s="18">
        <v>9.7000000000000003E-3</v>
      </c>
      <c r="G55" s="18"/>
    </row>
    <row r="56" spans="1:7" x14ac:dyDescent="0.25">
      <c r="A56" s="14" t="s">
        <v>1856</v>
      </c>
      <c r="B56" s="15" t="s">
        <v>1857</v>
      </c>
      <c r="C56" s="15" t="s">
        <v>1219</v>
      </c>
      <c r="D56" s="16">
        <v>461925</v>
      </c>
      <c r="E56" s="17">
        <v>3362.81</v>
      </c>
      <c r="F56" s="18">
        <v>9.4999999999999998E-3</v>
      </c>
      <c r="G56" s="18"/>
    </row>
    <row r="57" spans="1:7" x14ac:dyDescent="0.25">
      <c r="A57" s="14" t="s">
        <v>1201</v>
      </c>
      <c r="B57" s="15" t="s">
        <v>1202</v>
      </c>
      <c r="C57" s="15" t="s">
        <v>1191</v>
      </c>
      <c r="D57" s="16">
        <v>173428</v>
      </c>
      <c r="E57" s="17">
        <v>3315.68</v>
      </c>
      <c r="F57" s="18">
        <v>9.4000000000000004E-3</v>
      </c>
      <c r="G57" s="18"/>
    </row>
    <row r="58" spans="1:7" x14ac:dyDescent="0.25">
      <c r="A58" s="14" t="s">
        <v>1951</v>
      </c>
      <c r="B58" s="15" t="s">
        <v>1952</v>
      </c>
      <c r="C58" s="15" t="s">
        <v>1418</v>
      </c>
      <c r="D58" s="16">
        <v>653693</v>
      </c>
      <c r="E58" s="17">
        <v>3280.89</v>
      </c>
      <c r="F58" s="18">
        <v>9.2999999999999992E-3</v>
      </c>
      <c r="G58" s="18"/>
    </row>
    <row r="59" spans="1:7" x14ac:dyDescent="0.25">
      <c r="A59" s="14" t="s">
        <v>1970</v>
      </c>
      <c r="B59" s="15" t="s">
        <v>1971</v>
      </c>
      <c r="C59" s="15" t="s">
        <v>1289</v>
      </c>
      <c r="D59" s="16">
        <v>1042925</v>
      </c>
      <c r="E59" s="17">
        <v>3162.67</v>
      </c>
      <c r="F59" s="18">
        <v>8.8999999999999999E-3</v>
      </c>
      <c r="G59" s="18"/>
    </row>
    <row r="60" spans="1:7" x14ac:dyDescent="0.25">
      <c r="A60" s="14" t="s">
        <v>1530</v>
      </c>
      <c r="B60" s="15" t="s">
        <v>1531</v>
      </c>
      <c r="C60" s="15" t="s">
        <v>1222</v>
      </c>
      <c r="D60" s="16">
        <v>169350</v>
      </c>
      <c r="E60" s="17">
        <v>3133.91</v>
      </c>
      <c r="F60" s="18">
        <v>8.8000000000000005E-3</v>
      </c>
      <c r="G60" s="18"/>
    </row>
    <row r="61" spans="1:7" x14ac:dyDescent="0.25">
      <c r="A61" s="14" t="s">
        <v>1556</v>
      </c>
      <c r="B61" s="15" t="s">
        <v>1557</v>
      </c>
      <c r="C61" s="15" t="s">
        <v>1241</v>
      </c>
      <c r="D61" s="16">
        <v>140538</v>
      </c>
      <c r="E61" s="17">
        <v>3076.03</v>
      </c>
      <c r="F61" s="18">
        <v>8.6999999999999994E-3</v>
      </c>
      <c r="G61" s="18"/>
    </row>
    <row r="62" spans="1:7" x14ac:dyDescent="0.25">
      <c r="A62" s="14" t="s">
        <v>1258</v>
      </c>
      <c r="B62" s="15" t="s">
        <v>1259</v>
      </c>
      <c r="C62" s="15" t="s">
        <v>1197</v>
      </c>
      <c r="D62" s="16">
        <v>260166</v>
      </c>
      <c r="E62" s="17">
        <v>3033.8</v>
      </c>
      <c r="F62" s="18">
        <v>8.6E-3</v>
      </c>
      <c r="G62" s="18"/>
    </row>
    <row r="63" spans="1:7" x14ac:dyDescent="0.25">
      <c r="A63" s="14" t="s">
        <v>1400</v>
      </c>
      <c r="B63" s="15" t="s">
        <v>1401</v>
      </c>
      <c r="C63" s="15" t="s">
        <v>1340</v>
      </c>
      <c r="D63" s="16">
        <v>52963</v>
      </c>
      <c r="E63" s="17">
        <v>2996.73</v>
      </c>
      <c r="F63" s="18">
        <v>8.5000000000000006E-3</v>
      </c>
      <c r="G63" s="18"/>
    </row>
    <row r="64" spans="1:7" x14ac:dyDescent="0.25">
      <c r="A64" s="14" t="s">
        <v>1999</v>
      </c>
      <c r="B64" s="15" t="s">
        <v>2000</v>
      </c>
      <c r="C64" s="15" t="s">
        <v>1238</v>
      </c>
      <c r="D64" s="16">
        <v>410411</v>
      </c>
      <c r="E64" s="17">
        <v>2904.68</v>
      </c>
      <c r="F64" s="18">
        <v>8.2000000000000007E-3</v>
      </c>
      <c r="G64" s="18"/>
    </row>
    <row r="65" spans="1:7" x14ac:dyDescent="0.25">
      <c r="A65" s="14" t="s">
        <v>1945</v>
      </c>
      <c r="B65" s="15" t="s">
        <v>1946</v>
      </c>
      <c r="C65" s="15" t="s">
        <v>1229</v>
      </c>
      <c r="D65" s="16">
        <v>45000</v>
      </c>
      <c r="E65" s="17">
        <v>2788.65</v>
      </c>
      <c r="F65" s="18">
        <v>7.9000000000000008E-3</v>
      </c>
      <c r="G65" s="18"/>
    </row>
    <row r="66" spans="1:7" x14ac:dyDescent="0.25">
      <c r="A66" s="14" t="s">
        <v>1332</v>
      </c>
      <c r="B66" s="15" t="s">
        <v>1333</v>
      </c>
      <c r="C66" s="15" t="s">
        <v>1197</v>
      </c>
      <c r="D66" s="16">
        <v>193081</v>
      </c>
      <c r="E66" s="17">
        <v>2756.81</v>
      </c>
      <c r="F66" s="18">
        <v>7.7999999999999996E-3</v>
      </c>
      <c r="G66" s="18"/>
    </row>
    <row r="67" spans="1:7" x14ac:dyDescent="0.25">
      <c r="A67" s="14" t="s">
        <v>1330</v>
      </c>
      <c r="B67" s="15" t="s">
        <v>1331</v>
      </c>
      <c r="C67" s="15" t="s">
        <v>1249</v>
      </c>
      <c r="D67" s="16">
        <v>868406</v>
      </c>
      <c r="E67" s="17">
        <v>2737.65</v>
      </c>
      <c r="F67" s="18">
        <v>7.7000000000000002E-3</v>
      </c>
      <c r="G67" s="18"/>
    </row>
    <row r="68" spans="1:7" x14ac:dyDescent="0.25">
      <c r="A68" s="14" t="s">
        <v>2001</v>
      </c>
      <c r="B68" s="15" t="s">
        <v>2002</v>
      </c>
      <c r="C68" s="15" t="s">
        <v>1238</v>
      </c>
      <c r="D68" s="16">
        <v>202479</v>
      </c>
      <c r="E68" s="17">
        <v>2737.21</v>
      </c>
      <c r="F68" s="18">
        <v>7.7000000000000002E-3</v>
      </c>
      <c r="G68" s="18"/>
    </row>
    <row r="69" spans="1:7" x14ac:dyDescent="0.25">
      <c r="A69" s="14" t="s">
        <v>2003</v>
      </c>
      <c r="B69" s="15" t="s">
        <v>2004</v>
      </c>
      <c r="C69" s="15" t="s">
        <v>1222</v>
      </c>
      <c r="D69" s="16">
        <v>61595</v>
      </c>
      <c r="E69" s="17">
        <v>2720.62</v>
      </c>
      <c r="F69" s="18">
        <v>7.7000000000000002E-3</v>
      </c>
      <c r="G69" s="18"/>
    </row>
    <row r="70" spans="1:7" x14ac:dyDescent="0.25">
      <c r="A70" s="14" t="s">
        <v>2005</v>
      </c>
      <c r="B70" s="15" t="s">
        <v>2006</v>
      </c>
      <c r="C70" s="15" t="s">
        <v>1238</v>
      </c>
      <c r="D70" s="16">
        <v>62549</v>
      </c>
      <c r="E70" s="17">
        <v>2711.19</v>
      </c>
      <c r="F70" s="18">
        <v>7.7000000000000002E-3</v>
      </c>
      <c r="G70" s="18"/>
    </row>
    <row r="71" spans="1:7" x14ac:dyDescent="0.25">
      <c r="A71" s="14" t="s">
        <v>1482</v>
      </c>
      <c r="B71" s="15" t="s">
        <v>1483</v>
      </c>
      <c r="C71" s="15" t="s">
        <v>1249</v>
      </c>
      <c r="D71" s="16">
        <v>32588</v>
      </c>
      <c r="E71" s="17">
        <v>2573.4299999999998</v>
      </c>
      <c r="F71" s="18">
        <v>7.3000000000000001E-3</v>
      </c>
      <c r="G71" s="18"/>
    </row>
    <row r="72" spans="1:7" x14ac:dyDescent="0.25">
      <c r="A72" s="14" t="s">
        <v>1552</v>
      </c>
      <c r="B72" s="15" t="s">
        <v>1553</v>
      </c>
      <c r="C72" s="15" t="s">
        <v>1191</v>
      </c>
      <c r="D72" s="16">
        <v>190570</v>
      </c>
      <c r="E72" s="17">
        <v>2492.56</v>
      </c>
      <c r="F72" s="18">
        <v>7.0000000000000001E-3</v>
      </c>
      <c r="G72" s="18"/>
    </row>
    <row r="73" spans="1:7" x14ac:dyDescent="0.25">
      <c r="A73" s="14" t="s">
        <v>1236</v>
      </c>
      <c r="B73" s="15" t="s">
        <v>1237</v>
      </c>
      <c r="C73" s="15" t="s">
        <v>1238</v>
      </c>
      <c r="D73" s="16">
        <v>68102</v>
      </c>
      <c r="E73" s="17">
        <v>2355.61</v>
      </c>
      <c r="F73" s="18">
        <v>6.6E-3</v>
      </c>
      <c r="G73" s="18"/>
    </row>
    <row r="74" spans="1:7" x14ac:dyDescent="0.25">
      <c r="A74" s="14" t="s">
        <v>1962</v>
      </c>
      <c r="B74" s="15" t="s">
        <v>1963</v>
      </c>
      <c r="C74" s="15" t="s">
        <v>1289</v>
      </c>
      <c r="D74" s="16">
        <v>304443</v>
      </c>
      <c r="E74" s="17">
        <v>2287.7399999999998</v>
      </c>
      <c r="F74" s="18">
        <v>6.4999999999999997E-3</v>
      </c>
      <c r="G74" s="18"/>
    </row>
    <row r="75" spans="1:7" x14ac:dyDescent="0.25">
      <c r="A75" s="14" t="s">
        <v>1964</v>
      </c>
      <c r="B75" s="15" t="s">
        <v>1965</v>
      </c>
      <c r="C75" s="15" t="s">
        <v>1191</v>
      </c>
      <c r="D75" s="16">
        <v>138974</v>
      </c>
      <c r="E75" s="17">
        <v>2279.73</v>
      </c>
      <c r="F75" s="18">
        <v>6.4000000000000003E-3</v>
      </c>
      <c r="G75" s="18"/>
    </row>
    <row r="76" spans="1:7" x14ac:dyDescent="0.25">
      <c r="A76" s="14" t="s">
        <v>1937</v>
      </c>
      <c r="B76" s="15" t="s">
        <v>1938</v>
      </c>
      <c r="C76" s="15" t="s">
        <v>1427</v>
      </c>
      <c r="D76" s="16">
        <v>129702</v>
      </c>
      <c r="E76" s="17">
        <v>2235.41</v>
      </c>
      <c r="F76" s="18">
        <v>6.3E-3</v>
      </c>
      <c r="G76" s="18"/>
    </row>
    <row r="77" spans="1:7" x14ac:dyDescent="0.25">
      <c r="A77" s="14" t="s">
        <v>1290</v>
      </c>
      <c r="B77" s="15" t="s">
        <v>1291</v>
      </c>
      <c r="C77" s="15" t="s">
        <v>1197</v>
      </c>
      <c r="D77" s="16">
        <v>859349</v>
      </c>
      <c r="E77" s="17">
        <v>2179.7399999999998</v>
      </c>
      <c r="F77" s="18">
        <v>6.1999999999999998E-3</v>
      </c>
      <c r="G77" s="18"/>
    </row>
    <row r="78" spans="1:7" x14ac:dyDescent="0.25">
      <c r="A78" s="14" t="s">
        <v>1902</v>
      </c>
      <c r="B78" s="15" t="s">
        <v>1903</v>
      </c>
      <c r="C78" s="15" t="s">
        <v>1786</v>
      </c>
      <c r="D78" s="16">
        <v>123114</v>
      </c>
      <c r="E78" s="17">
        <v>2006.57</v>
      </c>
      <c r="F78" s="18">
        <v>5.7000000000000002E-3</v>
      </c>
      <c r="G78" s="18"/>
    </row>
    <row r="79" spans="1:7" x14ac:dyDescent="0.25">
      <c r="A79" s="14" t="s">
        <v>2007</v>
      </c>
      <c r="B79" s="15" t="s">
        <v>2008</v>
      </c>
      <c r="C79" s="15" t="s">
        <v>1249</v>
      </c>
      <c r="D79" s="16">
        <v>333171</v>
      </c>
      <c r="E79" s="17">
        <v>1981.03</v>
      </c>
      <c r="F79" s="18">
        <v>5.5999999999999999E-3</v>
      </c>
      <c r="G79" s="18"/>
    </row>
    <row r="80" spans="1:7" x14ac:dyDescent="0.25">
      <c r="A80" s="14" t="s">
        <v>2009</v>
      </c>
      <c r="B80" s="15" t="s">
        <v>2010</v>
      </c>
      <c r="C80" s="15" t="s">
        <v>1786</v>
      </c>
      <c r="D80" s="16">
        <v>124437</v>
      </c>
      <c r="E80" s="17">
        <v>1797.93</v>
      </c>
      <c r="F80" s="18">
        <v>5.1000000000000004E-3</v>
      </c>
      <c r="G80" s="18"/>
    </row>
    <row r="81" spans="1:7" x14ac:dyDescent="0.25">
      <c r="A81" s="14" t="s">
        <v>1939</v>
      </c>
      <c r="B81" s="15" t="s">
        <v>1940</v>
      </c>
      <c r="C81" s="15" t="s">
        <v>1249</v>
      </c>
      <c r="D81" s="16">
        <v>242191</v>
      </c>
      <c r="E81" s="17">
        <v>1782.53</v>
      </c>
      <c r="F81" s="18">
        <v>5.0000000000000001E-3</v>
      </c>
      <c r="G81" s="18"/>
    </row>
    <row r="82" spans="1:7" x14ac:dyDescent="0.25">
      <c r="A82" s="14" t="s">
        <v>1458</v>
      </c>
      <c r="B82" s="15" t="s">
        <v>1459</v>
      </c>
      <c r="C82" s="15" t="s">
        <v>1262</v>
      </c>
      <c r="D82" s="16">
        <v>53338</v>
      </c>
      <c r="E82" s="17">
        <v>1772.58</v>
      </c>
      <c r="F82" s="18">
        <v>5.0000000000000001E-3</v>
      </c>
      <c r="G82" s="18"/>
    </row>
    <row r="83" spans="1:7" x14ac:dyDescent="0.25">
      <c r="A83" s="14" t="s">
        <v>1349</v>
      </c>
      <c r="B83" s="15" t="s">
        <v>1350</v>
      </c>
      <c r="C83" s="15" t="s">
        <v>1340</v>
      </c>
      <c r="D83" s="16">
        <v>36770</v>
      </c>
      <c r="E83" s="17">
        <v>1612.49</v>
      </c>
      <c r="F83" s="18">
        <v>4.5999999999999999E-3</v>
      </c>
      <c r="G83" s="18"/>
    </row>
    <row r="84" spans="1:7" x14ac:dyDescent="0.25">
      <c r="A84" s="14" t="s">
        <v>1798</v>
      </c>
      <c r="B84" s="15" t="s">
        <v>1799</v>
      </c>
      <c r="C84" s="15" t="s">
        <v>1289</v>
      </c>
      <c r="D84" s="16">
        <v>115906</v>
      </c>
      <c r="E84" s="17">
        <v>1538.83</v>
      </c>
      <c r="F84" s="18">
        <v>4.3E-3</v>
      </c>
      <c r="G84" s="18"/>
    </row>
    <row r="85" spans="1:7" x14ac:dyDescent="0.25">
      <c r="A85" s="14" t="s">
        <v>1287</v>
      </c>
      <c r="B85" s="15" t="s">
        <v>1288</v>
      </c>
      <c r="C85" s="15" t="s">
        <v>1289</v>
      </c>
      <c r="D85" s="16">
        <v>232682</v>
      </c>
      <c r="E85" s="17">
        <v>1499.05</v>
      </c>
      <c r="F85" s="18">
        <v>4.1999999999999997E-3</v>
      </c>
      <c r="G85" s="18"/>
    </row>
    <row r="86" spans="1:7" x14ac:dyDescent="0.25">
      <c r="A86" s="14" t="s">
        <v>1408</v>
      </c>
      <c r="B86" s="15" t="s">
        <v>1409</v>
      </c>
      <c r="C86" s="15" t="s">
        <v>1191</v>
      </c>
      <c r="D86" s="16">
        <v>26613</v>
      </c>
      <c r="E86" s="17">
        <v>1413.02</v>
      </c>
      <c r="F86" s="18">
        <v>4.0000000000000001E-3</v>
      </c>
      <c r="G86" s="18"/>
    </row>
    <row r="87" spans="1:7" x14ac:dyDescent="0.25">
      <c r="A87" s="14" t="s">
        <v>1538</v>
      </c>
      <c r="B87" s="15" t="s">
        <v>1539</v>
      </c>
      <c r="C87" s="15" t="s">
        <v>1329</v>
      </c>
      <c r="D87" s="16">
        <v>208655</v>
      </c>
      <c r="E87" s="17">
        <v>1339.67</v>
      </c>
      <c r="F87" s="18">
        <v>3.8E-3</v>
      </c>
      <c r="G87" s="18"/>
    </row>
    <row r="88" spans="1:7" x14ac:dyDescent="0.25">
      <c r="A88" s="14" t="s">
        <v>1391</v>
      </c>
      <c r="B88" s="15" t="s">
        <v>1392</v>
      </c>
      <c r="C88" s="15" t="s">
        <v>1244</v>
      </c>
      <c r="D88" s="16">
        <v>73518</v>
      </c>
      <c r="E88" s="17">
        <v>1289.25</v>
      </c>
      <c r="F88" s="18">
        <v>3.5999999999999999E-3</v>
      </c>
      <c r="G88" s="18"/>
    </row>
    <row r="89" spans="1:7" x14ac:dyDescent="0.25">
      <c r="A89" s="14" t="s">
        <v>1540</v>
      </c>
      <c r="B89" s="15" t="s">
        <v>1541</v>
      </c>
      <c r="C89" s="15" t="s">
        <v>1375</v>
      </c>
      <c r="D89" s="16">
        <v>30977</v>
      </c>
      <c r="E89" s="17">
        <v>1177.42</v>
      </c>
      <c r="F89" s="18">
        <v>3.3E-3</v>
      </c>
      <c r="G89" s="18"/>
    </row>
    <row r="90" spans="1:7" x14ac:dyDescent="0.25">
      <c r="A90" s="14" t="s">
        <v>1809</v>
      </c>
      <c r="B90" s="15" t="s">
        <v>1810</v>
      </c>
      <c r="C90" s="15" t="s">
        <v>1289</v>
      </c>
      <c r="D90" s="16">
        <v>25129</v>
      </c>
      <c r="E90" s="17">
        <v>1086.8699999999999</v>
      </c>
      <c r="F90" s="18">
        <v>3.0999999999999999E-3</v>
      </c>
      <c r="G90" s="18"/>
    </row>
    <row r="91" spans="1:7" x14ac:dyDescent="0.25">
      <c r="A91" s="14" t="s">
        <v>1223</v>
      </c>
      <c r="B91" s="15" t="s">
        <v>1224</v>
      </c>
      <c r="C91" s="15" t="s">
        <v>1191</v>
      </c>
      <c r="D91" s="16">
        <v>15280</v>
      </c>
      <c r="E91" s="17">
        <v>1031.48</v>
      </c>
      <c r="F91" s="18">
        <v>2.8999999999999998E-3</v>
      </c>
      <c r="G91" s="18"/>
    </row>
    <row r="92" spans="1:7" x14ac:dyDescent="0.25">
      <c r="A92" s="14" t="s">
        <v>1366</v>
      </c>
      <c r="B92" s="15" t="s">
        <v>1367</v>
      </c>
      <c r="C92" s="15" t="s">
        <v>1191</v>
      </c>
      <c r="D92" s="16">
        <v>66736</v>
      </c>
      <c r="E92" s="17">
        <v>1030.5999999999999</v>
      </c>
      <c r="F92" s="18">
        <v>2.8999999999999998E-3</v>
      </c>
      <c r="G92" s="18"/>
    </row>
    <row r="93" spans="1:7" x14ac:dyDescent="0.25">
      <c r="A93" s="14" t="s">
        <v>1404</v>
      </c>
      <c r="B93" s="15" t="s">
        <v>1405</v>
      </c>
      <c r="C93" s="15" t="s">
        <v>1382</v>
      </c>
      <c r="D93" s="16">
        <v>21549</v>
      </c>
      <c r="E93" s="17">
        <v>924.39</v>
      </c>
      <c r="F93" s="18">
        <v>2.5999999999999999E-3</v>
      </c>
      <c r="G93" s="18"/>
    </row>
    <row r="94" spans="1:7" x14ac:dyDescent="0.25">
      <c r="A94" s="14" t="s">
        <v>1441</v>
      </c>
      <c r="B94" s="15" t="s">
        <v>1442</v>
      </c>
      <c r="C94" s="15" t="s">
        <v>1443</v>
      </c>
      <c r="D94" s="16">
        <v>364902</v>
      </c>
      <c r="E94" s="17">
        <v>879.3</v>
      </c>
      <c r="F94" s="18">
        <v>2.5000000000000001E-3</v>
      </c>
      <c r="G94" s="18"/>
    </row>
    <row r="95" spans="1:7" x14ac:dyDescent="0.25">
      <c r="A95" s="14" t="s">
        <v>1412</v>
      </c>
      <c r="B95" s="15" t="s">
        <v>1413</v>
      </c>
      <c r="C95" s="15" t="s">
        <v>1375</v>
      </c>
      <c r="D95" s="16">
        <v>100736</v>
      </c>
      <c r="E95" s="17">
        <v>754.36</v>
      </c>
      <c r="F95" s="18">
        <v>2.0999999999999999E-3</v>
      </c>
      <c r="G95" s="18"/>
    </row>
    <row r="96" spans="1:7" x14ac:dyDescent="0.25">
      <c r="A96" s="14" t="s">
        <v>1986</v>
      </c>
      <c r="B96" s="15" t="s">
        <v>1987</v>
      </c>
      <c r="C96" s="15" t="s">
        <v>1329</v>
      </c>
      <c r="D96" s="16">
        <v>23543</v>
      </c>
      <c r="E96" s="17">
        <v>432.31</v>
      </c>
      <c r="F96" s="18">
        <v>1.1999999999999999E-3</v>
      </c>
      <c r="G96" s="18"/>
    </row>
    <row r="97" spans="1:7" x14ac:dyDescent="0.25">
      <c r="A97" s="14" t="s">
        <v>2011</v>
      </c>
      <c r="B97" s="15" t="s">
        <v>2012</v>
      </c>
      <c r="C97" s="15" t="s">
        <v>2013</v>
      </c>
      <c r="D97" s="16">
        <v>27000</v>
      </c>
      <c r="E97" s="17">
        <v>269.82</v>
      </c>
      <c r="F97" s="18">
        <v>8.0000000000000004E-4</v>
      </c>
      <c r="G97" s="18"/>
    </row>
    <row r="98" spans="1:7" x14ac:dyDescent="0.25">
      <c r="A98" s="14" t="s">
        <v>1984</v>
      </c>
      <c r="B98" s="15" t="s">
        <v>1985</v>
      </c>
      <c r="C98" s="15" t="s">
        <v>1249</v>
      </c>
      <c r="D98" s="16">
        <v>16692</v>
      </c>
      <c r="E98" s="17">
        <v>124.26</v>
      </c>
      <c r="F98" s="18">
        <v>4.0000000000000002E-4</v>
      </c>
      <c r="G98" s="18"/>
    </row>
    <row r="99" spans="1:7" x14ac:dyDescent="0.25">
      <c r="A99" s="19" t="s">
        <v>125</v>
      </c>
      <c r="B99" s="25"/>
      <c r="C99" s="25"/>
      <c r="D99" s="26"/>
      <c r="E99" s="47">
        <v>349322.31</v>
      </c>
      <c r="F99" s="48">
        <v>0.9859</v>
      </c>
      <c r="G99" s="28"/>
    </row>
    <row r="100" spans="1:7" x14ac:dyDescent="0.25">
      <c r="A100" s="19" t="s">
        <v>1269</v>
      </c>
      <c r="B100" s="15"/>
      <c r="C100" s="15"/>
      <c r="D100" s="16"/>
      <c r="E100" s="17"/>
      <c r="F100" s="18"/>
      <c r="G100" s="18"/>
    </row>
    <row r="101" spans="1:7" x14ac:dyDescent="0.25">
      <c r="A101" s="19" t="s">
        <v>125</v>
      </c>
      <c r="B101" s="15"/>
      <c r="C101" s="15"/>
      <c r="D101" s="16"/>
      <c r="E101" s="56" t="s">
        <v>122</v>
      </c>
      <c r="F101" s="57" t="s">
        <v>122</v>
      </c>
      <c r="G101" s="18"/>
    </row>
    <row r="102" spans="1:7" x14ac:dyDescent="0.25">
      <c r="A102" s="31" t="s">
        <v>132</v>
      </c>
      <c r="B102" s="32"/>
      <c r="C102" s="32"/>
      <c r="D102" s="33"/>
      <c r="E102" s="37">
        <v>349322.31</v>
      </c>
      <c r="F102" s="38">
        <v>0.9859</v>
      </c>
      <c r="G102" s="28"/>
    </row>
    <row r="103" spans="1:7" x14ac:dyDescent="0.25">
      <c r="A103" s="14"/>
      <c r="B103" s="15"/>
      <c r="C103" s="15"/>
      <c r="D103" s="16"/>
      <c r="E103" s="17"/>
      <c r="F103" s="18"/>
      <c r="G103" s="18"/>
    </row>
    <row r="104" spans="1:7" x14ac:dyDescent="0.25">
      <c r="A104" s="14"/>
      <c r="B104" s="15"/>
      <c r="C104" s="15"/>
      <c r="D104" s="16"/>
      <c r="E104" s="17"/>
      <c r="F104" s="18"/>
      <c r="G104" s="18"/>
    </row>
    <row r="105" spans="1:7" x14ac:dyDescent="0.25">
      <c r="A105" s="19" t="s">
        <v>182</v>
      </c>
      <c r="B105" s="15"/>
      <c r="C105" s="15"/>
      <c r="D105" s="16"/>
      <c r="E105" s="17"/>
      <c r="F105" s="18"/>
      <c r="G105" s="18"/>
    </row>
    <row r="106" spans="1:7" x14ac:dyDescent="0.25">
      <c r="A106" s="14" t="s">
        <v>183</v>
      </c>
      <c r="B106" s="15"/>
      <c r="C106" s="15"/>
      <c r="D106" s="16"/>
      <c r="E106" s="17">
        <v>4977.13</v>
      </c>
      <c r="F106" s="18">
        <v>1.4E-2</v>
      </c>
      <c r="G106" s="18">
        <v>6.4020999999999995E-2</v>
      </c>
    </row>
    <row r="107" spans="1:7" x14ac:dyDescent="0.25">
      <c r="A107" s="19" t="s">
        <v>125</v>
      </c>
      <c r="B107" s="25"/>
      <c r="C107" s="25"/>
      <c r="D107" s="26"/>
      <c r="E107" s="47">
        <v>4977.13</v>
      </c>
      <c r="F107" s="48">
        <v>1.4E-2</v>
      </c>
      <c r="G107" s="28"/>
    </row>
    <row r="108" spans="1:7" x14ac:dyDescent="0.25">
      <c r="A108" s="14"/>
      <c r="B108" s="15"/>
      <c r="C108" s="15"/>
      <c r="D108" s="16"/>
      <c r="E108" s="17"/>
      <c r="F108" s="18"/>
      <c r="G108" s="18"/>
    </row>
    <row r="109" spans="1:7" x14ac:dyDescent="0.25">
      <c r="A109" s="31" t="s">
        <v>132</v>
      </c>
      <c r="B109" s="32"/>
      <c r="C109" s="32"/>
      <c r="D109" s="33"/>
      <c r="E109" s="29">
        <v>4977.13</v>
      </c>
      <c r="F109" s="30">
        <v>1.4E-2</v>
      </c>
      <c r="G109" s="28"/>
    </row>
    <row r="110" spans="1:7" x14ac:dyDescent="0.25">
      <c r="A110" s="14" t="s">
        <v>184</v>
      </c>
      <c r="B110" s="15"/>
      <c r="C110" s="15"/>
      <c r="D110" s="16"/>
      <c r="E110" s="17">
        <v>0.87298810000000004</v>
      </c>
      <c r="F110" s="18">
        <v>1.9999999999999999E-6</v>
      </c>
      <c r="G110" s="18"/>
    </row>
    <row r="111" spans="1:7" x14ac:dyDescent="0.25">
      <c r="A111" s="14" t="s">
        <v>185</v>
      </c>
      <c r="B111" s="15"/>
      <c r="C111" s="15"/>
      <c r="D111" s="16"/>
      <c r="E111" s="17">
        <v>86.077011900000002</v>
      </c>
      <c r="F111" s="18">
        <v>9.7999999999999997E-5</v>
      </c>
      <c r="G111" s="18">
        <v>6.4020999999999995E-2</v>
      </c>
    </row>
    <row r="112" spans="1:7" x14ac:dyDescent="0.25">
      <c r="A112" s="34" t="s">
        <v>186</v>
      </c>
      <c r="B112" s="35"/>
      <c r="C112" s="35"/>
      <c r="D112" s="36"/>
      <c r="E112" s="37">
        <v>354386.39</v>
      </c>
      <c r="F112" s="38">
        <v>1</v>
      </c>
      <c r="G112" s="38"/>
    </row>
    <row r="117" spans="1:5" x14ac:dyDescent="0.25">
      <c r="A117" s="1" t="s">
        <v>189</v>
      </c>
    </row>
    <row r="118" spans="1:5" x14ac:dyDescent="0.25">
      <c r="A118" s="40" t="s">
        <v>190</v>
      </c>
      <c r="B118" s="41" t="s">
        <v>122</v>
      </c>
    </row>
    <row r="119" spans="1:5" x14ac:dyDescent="0.25">
      <c r="A119" t="s">
        <v>191</v>
      </c>
    </row>
    <row r="120" spans="1:5" x14ac:dyDescent="0.25">
      <c r="A120" t="s">
        <v>192</v>
      </c>
      <c r="B120" t="s">
        <v>193</v>
      </c>
      <c r="C120" t="s">
        <v>193</v>
      </c>
    </row>
    <row r="121" spans="1:5" x14ac:dyDescent="0.25">
      <c r="B121" s="42">
        <v>45473</v>
      </c>
      <c r="C121" s="42">
        <v>45504</v>
      </c>
    </row>
    <row r="122" spans="1:5" x14ac:dyDescent="0.25">
      <c r="A122" t="s">
        <v>197</v>
      </c>
      <c r="B122">
        <v>96.344999999999999</v>
      </c>
      <c r="C122">
        <v>100.036</v>
      </c>
      <c r="E122" s="39"/>
    </row>
    <row r="123" spans="1:5" x14ac:dyDescent="0.25">
      <c r="A123" t="s">
        <v>198</v>
      </c>
      <c r="B123">
        <v>37.369999999999997</v>
      </c>
      <c r="C123">
        <v>38.802999999999997</v>
      </c>
      <c r="E123" s="39"/>
    </row>
    <row r="124" spans="1:5" x14ac:dyDescent="0.25">
      <c r="A124" t="s">
        <v>676</v>
      </c>
      <c r="B124">
        <v>83.126999999999995</v>
      </c>
      <c r="C124">
        <v>86.207999999999998</v>
      </c>
      <c r="E124" s="39"/>
    </row>
    <row r="125" spans="1:5" x14ac:dyDescent="0.25">
      <c r="A125" t="s">
        <v>677</v>
      </c>
      <c r="B125">
        <v>31.702999999999999</v>
      </c>
      <c r="C125">
        <v>32.878</v>
      </c>
      <c r="E125" s="39"/>
    </row>
    <row r="126" spans="1:5" x14ac:dyDescent="0.25">
      <c r="E126" s="39"/>
    </row>
    <row r="127" spans="1:5" x14ac:dyDescent="0.25">
      <c r="A127" t="s">
        <v>208</v>
      </c>
      <c r="B127" s="41" t="s">
        <v>122</v>
      </c>
    </row>
    <row r="128" spans="1:5" x14ac:dyDescent="0.25">
      <c r="A128" t="s">
        <v>209</v>
      </c>
      <c r="B128" s="41" t="s">
        <v>122</v>
      </c>
    </row>
    <row r="129" spans="1:4" ht="30" customHeight="1" x14ac:dyDescent="0.25">
      <c r="A129" s="40" t="s">
        <v>210</v>
      </c>
      <c r="B129" s="41" t="s">
        <v>122</v>
      </c>
    </row>
    <row r="130" spans="1:4" ht="30" customHeight="1" x14ac:dyDescent="0.25">
      <c r="A130" s="40" t="s">
        <v>211</v>
      </c>
      <c r="B130" s="41" t="s">
        <v>122</v>
      </c>
    </row>
    <row r="131" spans="1:4" x14ac:dyDescent="0.25">
      <c r="A131" t="s">
        <v>1270</v>
      </c>
      <c r="B131" s="44">
        <v>0.28467125003115162</v>
      </c>
    </row>
    <row r="132" spans="1:4" ht="45" customHeight="1" x14ac:dyDescent="0.25">
      <c r="A132" s="40" t="s">
        <v>213</v>
      </c>
      <c r="B132" s="41" t="s">
        <v>122</v>
      </c>
    </row>
    <row r="133" spans="1:4" ht="45" customHeight="1" x14ac:dyDescent="0.25">
      <c r="A133" s="40" t="s">
        <v>214</v>
      </c>
      <c r="B133" s="41" t="s">
        <v>122</v>
      </c>
    </row>
    <row r="134" spans="1:4" ht="30" customHeight="1" x14ac:dyDescent="0.25">
      <c r="A134" s="40" t="s">
        <v>215</v>
      </c>
      <c r="B134" s="41" t="s">
        <v>122</v>
      </c>
    </row>
    <row r="135" spans="1:4" x14ac:dyDescent="0.25">
      <c r="A135" t="s">
        <v>216</v>
      </c>
      <c r="B135" s="41" t="s">
        <v>122</v>
      </c>
    </row>
    <row r="136" spans="1:4" ht="30" customHeight="1" x14ac:dyDescent="0.25">
      <c r="A136" s="40" t="s">
        <v>217</v>
      </c>
      <c r="B136" s="41" t="s">
        <v>122</v>
      </c>
    </row>
    <row r="138" spans="1:4" ht="69.95" customHeight="1" x14ac:dyDescent="0.25">
      <c r="A138" s="74" t="s">
        <v>227</v>
      </c>
      <c r="B138" s="74" t="s">
        <v>228</v>
      </c>
      <c r="C138" s="74" t="s">
        <v>5</v>
      </c>
      <c r="D138" s="74" t="s">
        <v>6</v>
      </c>
    </row>
    <row r="139" spans="1:4" ht="69.95" customHeight="1" x14ac:dyDescent="0.25">
      <c r="A139" s="74" t="s">
        <v>2014</v>
      </c>
      <c r="B139" s="74"/>
      <c r="C139" s="74" t="s">
        <v>61</v>
      </c>
      <c r="D13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21"/>
  <sheetViews>
    <sheetView showGridLines="0" workbookViewId="0">
      <pane ySplit="4" topLeftCell="A99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2015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2016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1886</v>
      </c>
      <c r="B8" s="15" t="s">
        <v>1887</v>
      </c>
      <c r="C8" s="15" t="s">
        <v>1241</v>
      </c>
      <c r="D8" s="16">
        <v>267561</v>
      </c>
      <c r="E8" s="17">
        <v>11584.99</v>
      </c>
      <c r="F8" s="18">
        <v>2.9100000000000001E-2</v>
      </c>
      <c r="G8" s="18"/>
    </row>
    <row r="9" spans="1:8" x14ac:dyDescent="0.25">
      <c r="A9" s="14" t="s">
        <v>1872</v>
      </c>
      <c r="B9" s="15" t="s">
        <v>1873</v>
      </c>
      <c r="C9" s="15" t="s">
        <v>1262</v>
      </c>
      <c r="D9" s="16">
        <v>1071929</v>
      </c>
      <c r="E9" s="17">
        <v>11158.78</v>
      </c>
      <c r="F9" s="18">
        <v>2.8000000000000001E-2</v>
      </c>
      <c r="G9" s="18"/>
    </row>
    <row r="10" spans="1:8" x14ac:dyDescent="0.25">
      <c r="A10" s="14" t="s">
        <v>1955</v>
      </c>
      <c r="B10" s="15" t="s">
        <v>1956</v>
      </c>
      <c r="C10" s="15" t="s">
        <v>1191</v>
      </c>
      <c r="D10" s="16">
        <v>508210</v>
      </c>
      <c r="E10" s="17">
        <v>9781.01</v>
      </c>
      <c r="F10" s="18">
        <v>2.4500000000000001E-2</v>
      </c>
      <c r="G10" s="18"/>
    </row>
    <row r="11" spans="1:8" x14ac:dyDescent="0.25">
      <c r="A11" s="14" t="s">
        <v>1980</v>
      </c>
      <c r="B11" s="15" t="s">
        <v>1981</v>
      </c>
      <c r="C11" s="15" t="s">
        <v>1191</v>
      </c>
      <c r="D11" s="16">
        <v>321961</v>
      </c>
      <c r="E11" s="17">
        <v>8677.17</v>
      </c>
      <c r="F11" s="18">
        <v>2.18E-2</v>
      </c>
      <c r="G11" s="18"/>
    </row>
    <row r="12" spans="1:8" x14ac:dyDescent="0.25">
      <c r="A12" s="14" t="s">
        <v>2017</v>
      </c>
      <c r="B12" s="15" t="s">
        <v>2018</v>
      </c>
      <c r="C12" s="15" t="s">
        <v>1241</v>
      </c>
      <c r="D12" s="16">
        <v>634027</v>
      </c>
      <c r="E12" s="17">
        <v>8600.58</v>
      </c>
      <c r="F12" s="18">
        <v>2.1600000000000001E-2</v>
      </c>
      <c r="G12" s="18"/>
    </row>
    <row r="13" spans="1:8" x14ac:dyDescent="0.25">
      <c r="A13" s="14" t="s">
        <v>1295</v>
      </c>
      <c r="B13" s="15" t="s">
        <v>1296</v>
      </c>
      <c r="C13" s="15" t="s">
        <v>1238</v>
      </c>
      <c r="D13" s="16">
        <v>515356</v>
      </c>
      <c r="E13" s="17">
        <v>7924.11</v>
      </c>
      <c r="F13" s="18">
        <v>1.9900000000000001E-2</v>
      </c>
      <c r="G13" s="18"/>
    </row>
    <row r="14" spans="1:8" x14ac:dyDescent="0.25">
      <c r="A14" s="14" t="s">
        <v>2019</v>
      </c>
      <c r="B14" s="15" t="s">
        <v>2020</v>
      </c>
      <c r="C14" s="15" t="s">
        <v>1375</v>
      </c>
      <c r="D14" s="16">
        <v>1305498</v>
      </c>
      <c r="E14" s="17">
        <v>7900.87</v>
      </c>
      <c r="F14" s="18">
        <v>1.9800000000000002E-2</v>
      </c>
      <c r="G14" s="18"/>
    </row>
    <row r="15" spans="1:8" x14ac:dyDescent="0.25">
      <c r="A15" s="14" t="s">
        <v>2021</v>
      </c>
      <c r="B15" s="15" t="s">
        <v>2022</v>
      </c>
      <c r="C15" s="15" t="s">
        <v>1229</v>
      </c>
      <c r="D15" s="16">
        <v>540851</v>
      </c>
      <c r="E15" s="17">
        <v>7650.88</v>
      </c>
      <c r="F15" s="18">
        <v>1.9199999999999998E-2</v>
      </c>
      <c r="G15" s="18"/>
    </row>
    <row r="16" spans="1:8" x14ac:dyDescent="0.25">
      <c r="A16" s="14" t="s">
        <v>1766</v>
      </c>
      <c r="B16" s="15" t="s">
        <v>1767</v>
      </c>
      <c r="C16" s="15" t="s">
        <v>1317</v>
      </c>
      <c r="D16" s="16">
        <v>600138</v>
      </c>
      <c r="E16" s="17">
        <v>7547.94</v>
      </c>
      <c r="F16" s="18">
        <v>1.89E-2</v>
      </c>
      <c r="G16" s="18"/>
    </row>
    <row r="17" spans="1:7" x14ac:dyDescent="0.25">
      <c r="A17" s="14" t="s">
        <v>1776</v>
      </c>
      <c r="B17" s="15" t="s">
        <v>1777</v>
      </c>
      <c r="C17" s="15" t="s">
        <v>1197</v>
      </c>
      <c r="D17" s="16">
        <v>1235969</v>
      </c>
      <c r="E17" s="17">
        <v>7524.58</v>
      </c>
      <c r="F17" s="18">
        <v>1.89E-2</v>
      </c>
      <c r="G17" s="18"/>
    </row>
    <row r="18" spans="1:7" x14ac:dyDescent="0.25">
      <c r="A18" s="14" t="s">
        <v>2023</v>
      </c>
      <c r="B18" s="15" t="s">
        <v>2024</v>
      </c>
      <c r="C18" s="15" t="s">
        <v>1211</v>
      </c>
      <c r="D18" s="16">
        <v>626953</v>
      </c>
      <c r="E18" s="17">
        <v>7494.28</v>
      </c>
      <c r="F18" s="18">
        <v>1.8800000000000001E-2</v>
      </c>
      <c r="G18" s="18"/>
    </row>
    <row r="19" spans="1:7" x14ac:dyDescent="0.25">
      <c r="A19" s="14" t="s">
        <v>1974</v>
      </c>
      <c r="B19" s="15" t="s">
        <v>1975</v>
      </c>
      <c r="C19" s="15" t="s">
        <v>1241</v>
      </c>
      <c r="D19" s="16">
        <v>490208</v>
      </c>
      <c r="E19" s="17">
        <v>7282.04</v>
      </c>
      <c r="F19" s="18">
        <v>1.83E-2</v>
      </c>
      <c r="G19" s="18"/>
    </row>
    <row r="20" spans="1:7" x14ac:dyDescent="0.25">
      <c r="A20" s="14" t="s">
        <v>1474</v>
      </c>
      <c r="B20" s="15" t="s">
        <v>1475</v>
      </c>
      <c r="C20" s="15" t="s">
        <v>1340</v>
      </c>
      <c r="D20" s="16">
        <v>1070903</v>
      </c>
      <c r="E20" s="17">
        <v>7235.56</v>
      </c>
      <c r="F20" s="18">
        <v>1.8200000000000001E-2</v>
      </c>
      <c r="G20" s="18"/>
    </row>
    <row r="21" spans="1:7" x14ac:dyDescent="0.25">
      <c r="A21" s="14" t="s">
        <v>1943</v>
      </c>
      <c r="B21" s="15" t="s">
        <v>1944</v>
      </c>
      <c r="C21" s="15" t="s">
        <v>1197</v>
      </c>
      <c r="D21" s="16">
        <v>3113976</v>
      </c>
      <c r="E21" s="17">
        <v>7186.43</v>
      </c>
      <c r="F21" s="18">
        <v>1.7999999999999999E-2</v>
      </c>
      <c r="G21" s="18"/>
    </row>
    <row r="22" spans="1:7" x14ac:dyDescent="0.25">
      <c r="A22" s="14" t="s">
        <v>1953</v>
      </c>
      <c r="B22" s="15" t="s">
        <v>1954</v>
      </c>
      <c r="C22" s="15" t="s">
        <v>1289</v>
      </c>
      <c r="D22" s="16">
        <v>841154</v>
      </c>
      <c r="E22" s="17">
        <v>7138.45</v>
      </c>
      <c r="F22" s="18">
        <v>1.7899999999999999E-2</v>
      </c>
      <c r="G22" s="18"/>
    </row>
    <row r="23" spans="1:7" x14ac:dyDescent="0.25">
      <c r="A23" s="14" t="s">
        <v>1313</v>
      </c>
      <c r="B23" s="15" t="s">
        <v>1314</v>
      </c>
      <c r="C23" s="15" t="s">
        <v>1197</v>
      </c>
      <c r="D23" s="16">
        <v>3541593</v>
      </c>
      <c r="E23" s="17">
        <v>7132.41</v>
      </c>
      <c r="F23" s="18">
        <v>1.7899999999999999E-2</v>
      </c>
      <c r="G23" s="18"/>
    </row>
    <row r="24" spans="1:7" x14ac:dyDescent="0.25">
      <c r="A24" s="14" t="s">
        <v>1336</v>
      </c>
      <c r="B24" s="15" t="s">
        <v>1337</v>
      </c>
      <c r="C24" s="15" t="s">
        <v>1238</v>
      </c>
      <c r="D24" s="16">
        <v>58900</v>
      </c>
      <c r="E24" s="17">
        <v>7130.7</v>
      </c>
      <c r="F24" s="18">
        <v>1.7899999999999999E-2</v>
      </c>
      <c r="G24" s="18"/>
    </row>
    <row r="25" spans="1:7" x14ac:dyDescent="0.25">
      <c r="A25" s="14" t="s">
        <v>2025</v>
      </c>
      <c r="B25" s="15" t="s">
        <v>2026</v>
      </c>
      <c r="C25" s="15" t="s">
        <v>1329</v>
      </c>
      <c r="D25" s="16">
        <v>853394</v>
      </c>
      <c r="E25" s="17">
        <v>7072.08</v>
      </c>
      <c r="F25" s="18">
        <v>1.77E-2</v>
      </c>
      <c r="G25" s="18"/>
    </row>
    <row r="26" spans="1:7" x14ac:dyDescent="0.25">
      <c r="A26" s="14" t="s">
        <v>1878</v>
      </c>
      <c r="B26" s="15" t="s">
        <v>1879</v>
      </c>
      <c r="C26" s="15" t="s">
        <v>1382</v>
      </c>
      <c r="D26" s="16">
        <v>273444</v>
      </c>
      <c r="E26" s="17">
        <v>6990.46</v>
      </c>
      <c r="F26" s="18">
        <v>1.7500000000000002E-2</v>
      </c>
      <c r="G26" s="18"/>
    </row>
    <row r="27" spans="1:7" x14ac:dyDescent="0.25">
      <c r="A27" s="14" t="s">
        <v>1787</v>
      </c>
      <c r="B27" s="15" t="s">
        <v>1788</v>
      </c>
      <c r="C27" s="15" t="s">
        <v>1317</v>
      </c>
      <c r="D27" s="16">
        <v>194245</v>
      </c>
      <c r="E27" s="17">
        <v>6987.38</v>
      </c>
      <c r="F27" s="18">
        <v>1.7500000000000002E-2</v>
      </c>
      <c r="G27" s="18"/>
    </row>
    <row r="28" spans="1:7" x14ac:dyDescent="0.25">
      <c r="A28" s="14" t="s">
        <v>1960</v>
      </c>
      <c r="B28" s="15" t="s">
        <v>1961</v>
      </c>
      <c r="C28" s="15" t="s">
        <v>1340</v>
      </c>
      <c r="D28" s="16">
        <v>844563</v>
      </c>
      <c r="E28" s="17">
        <v>6700.34</v>
      </c>
      <c r="F28" s="18">
        <v>1.6799999999999999E-2</v>
      </c>
      <c r="G28" s="18"/>
    </row>
    <row r="29" spans="1:7" x14ac:dyDescent="0.25">
      <c r="A29" s="14" t="s">
        <v>2027</v>
      </c>
      <c r="B29" s="15" t="s">
        <v>2028</v>
      </c>
      <c r="C29" s="15" t="s">
        <v>2029</v>
      </c>
      <c r="D29" s="16">
        <v>187429</v>
      </c>
      <c r="E29" s="17">
        <v>6591.78</v>
      </c>
      <c r="F29" s="18">
        <v>1.6500000000000001E-2</v>
      </c>
      <c r="G29" s="18"/>
    </row>
    <row r="30" spans="1:7" x14ac:dyDescent="0.25">
      <c r="A30" s="14" t="s">
        <v>1398</v>
      </c>
      <c r="B30" s="15" t="s">
        <v>1399</v>
      </c>
      <c r="C30" s="15" t="s">
        <v>1340</v>
      </c>
      <c r="D30" s="16">
        <v>130825</v>
      </c>
      <c r="E30" s="17">
        <v>6321.86</v>
      </c>
      <c r="F30" s="18">
        <v>1.5900000000000001E-2</v>
      </c>
      <c r="G30" s="18"/>
    </row>
    <row r="31" spans="1:7" x14ac:dyDescent="0.25">
      <c r="A31" s="14" t="s">
        <v>1931</v>
      </c>
      <c r="B31" s="15" t="s">
        <v>1932</v>
      </c>
      <c r="C31" s="15" t="s">
        <v>1211</v>
      </c>
      <c r="D31" s="16">
        <v>879368</v>
      </c>
      <c r="E31" s="17">
        <v>6289.24</v>
      </c>
      <c r="F31" s="18">
        <v>1.5800000000000002E-2</v>
      </c>
      <c r="G31" s="18"/>
    </row>
    <row r="32" spans="1:7" x14ac:dyDescent="0.25">
      <c r="A32" s="14" t="s">
        <v>1772</v>
      </c>
      <c r="B32" s="15" t="s">
        <v>1773</v>
      </c>
      <c r="C32" s="15" t="s">
        <v>1289</v>
      </c>
      <c r="D32" s="16">
        <v>412600</v>
      </c>
      <c r="E32" s="17">
        <v>6261.82</v>
      </c>
      <c r="F32" s="18">
        <v>1.5699999999999999E-2</v>
      </c>
      <c r="G32" s="18"/>
    </row>
    <row r="33" spans="1:7" x14ac:dyDescent="0.25">
      <c r="A33" s="14" t="s">
        <v>2030</v>
      </c>
      <c r="B33" s="15" t="s">
        <v>2031</v>
      </c>
      <c r="C33" s="15" t="s">
        <v>1249</v>
      </c>
      <c r="D33" s="16">
        <v>45611</v>
      </c>
      <c r="E33" s="17">
        <v>6160.54</v>
      </c>
      <c r="F33" s="18">
        <v>1.55E-2</v>
      </c>
      <c r="G33" s="18"/>
    </row>
    <row r="34" spans="1:7" x14ac:dyDescent="0.25">
      <c r="A34" s="14" t="s">
        <v>2032</v>
      </c>
      <c r="B34" s="15" t="s">
        <v>2033</v>
      </c>
      <c r="C34" s="15" t="s">
        <v>1205</v>
      </c>
      <c r="D34" s="16">
        <v>749259</v>
      </c>
      <c r="E34" s="17">
        <v>6121.07</v>
      </c>
      <c r="F34" s="18">
        <v>1.54E-2</v>
      </c>
      <c r="G34" s="18"/>
    </row>
    <row r="35" spans="1:7" x14ac:dyDescent="0.25">
      <c r="A35" s="14" t="s">
        <v>1404</v>
      </c>
      <c r="B35" s="15" t="s">
        <v>1405</v>
      </c>
      <c r="C35" s="15" t="s">
        <v>1382</v>
      </c>
      <c r="D35" s="16">
        <v>131809</v>
      </c>
      <c r="E35" s="17">
        <v>5654.21</v>
      </c>
      <c r="F35" s="18">
        <v>1.4200000000000001E-2</v>
      </c>
      <c r="G35" s="18"/>
    </row>
    <row r="36" spans="1:7" x14ac:dyDescent="0.25">
      <c r="A36" s="14" t="s">
        <v>2034</v>
      </c>
      <c r="B36" s="15" t="s">
        <v>2035</v>
      </c>
      <c r="C36" s="15" t="s">
        <v>1418</v>
      </c>
      <c r="D36" s="16">
        <v>261178</v>
      </c>
      <c r="E36" s="17">
        <v>5606.97</v>
      </c>
      <c r="F36" s="18">
        <v>1.41E-2</v>
      </c>
      <c r="G36" s="18"/>
    </row>
    <row r="37" spans="1:7" x14ac:dyDescent="0.25">
      <c r="A37" s="14" t="s">
        <v>1966</v>
      </c>
      <c r="B37" s="15" t="s">
        <v>1967</v>
      </c>
      <c r="C37" s="15" t="s">
        <v>1229</v>
      </c>
      <c r="D37" s="16">
        <v>602415</v>
      </c>
      <c r="E37" s="17">
        <v>5574.45</v>
      </c>
      <c r="F37" s="18">
        <v>1.4E-2</v>
      </c>
      <c r="G37" s="18"/>
    </row>
    <row r="38" spans="1:7" x14ac:dyDescent="0.25">
      <c r="A38" s="14" t="s">
        <v>1933</v>
      </c>
      <c r="B38" s="15" t="s">
        <v>1934</v>
      </c>
      <c r="C38" s="15" t="s">
        <v>1289</v>
      </c>
      <c r="D38" s="16">
        <v>523371</v>
      </c>
      <c r="E38" s="17">
        <v>5443.58</v>
      </c>
      <c r="F38" s="18">
        <v>1.37E-2</v>
      </c>
      <c r="G38" s="18"/>
    </row>
    <row r="39" spans="1:7" x14ac:dyDescent="0.25">
      <c r="A39" s="14" t="s">
        <v>1999</v>
      </c>
      <c r="B39" s="15" t="s">
        <v>2000</v>
      </c>
      <c r="C39" s="15" t="s">
        <v>1238</v>
      </c>
      <c r="D39" s="16">
        <v>762843</v>
      </c>
      <c r="E39" s="17">
        <v>5399.02</v>
      </c>
      <c r="F39" s="18">
        <v>1.35E-2</v>
      </c>
      <c r="G39" s="18"/>
    </row>
    <row r="40" spans="1:7" x14ac:dyDescent="0.25">
      <c r="A40" s="14" t="s">
        <v>1870</v>
      </c>
      <c r="B40" s="15" t="s">
        <v>1871</v>
      </c>
      <c r="C40" s="15" t="s">
        <v>1286</v>
      </c>
      <c r="D40" s="16">
        <v>369344</v>
      </c>
      <c r="E40" s="17">
        <v>5392.79</v>
      </c>
      <c r="F40" s="18">
        <v>1.35E-2</v>
      </c>
      <c r="G40" s="18"/>
    </row>
    <row r="41" spans="1:7" x14ac:dyDescent="0.25">
      <c r="A41" s="14" t="s">
        <v>2036</v>
      </c>
      <c r="B41" s="15" t="s">
        <v>2037</v>
      </c>
      <c r="C41" s="15" t="s">
        <v>1365</v>
      </c>
      <c r="D41" s="16">
        <v>154755</v>
      </c>
      <c r="E41" s="17">
        <v>5300.28</v>
      </c>
      <c r="F41" s="18">
        <v>1.3299999999999999E-2</v>
      </c>
      <c r="G41" s="18"/>
    </row>
    <row r="42" spans="1:7" x14ac:dyDescent="0.25">
      <c r="A42" s="14" t="s">
        <v>2038</v>
      </c>
      <c r="B42" s="15" t="s">
        <v>2039</v>
      </c>
      <c r="C42" s="15" t="s">
        <v>1229</v>
      </c>
      <c r="D42" s="16">
        <v>1044979</v>
      </c>
      <c r="E42" s="17">
        <v>5288.64</v>
      </c>
      <c r="F42" s="18">
        <v>1.3299999999999999E-2</v>
      </c>
      <c r="G42" s="18"/>
    </row>
    <row r="43" spans="1:7" x14ac:dyDescent="0.25">
      <c r="A43" s="14" t="s">
        <v>2040</v>
      </c>
      <c r="B43" s="15" t="s">
        <v>2041</v>
      </c>
      <c r="C43" s="15" t="s">
        <v>1365</v>
      </c>
      <c r="D43" s="16">
        <v>1032542</v>
      </c>
      <c r="E43" s="17">
        <v>5284.55</v>
      </c>
      <c r="F43" s="18">
        <v>1.3299999999999999E-2</v>
      </c>
      <c r="G43" s="18"/>
    </row>
    <row r="44" spans="1:7" x14ac:dyDescent="0.25">
      <c r="A44" s="14" t="s">
        <v>2042</v>
      </c>
      <c r="B44" s="15" t="s">
        <v>2043</v>
      </c>
      <c r="C44" s="15" t="s">
        <v>2044</v>
      </c>
      <c r="D44" s="16">
        <v>421488</v>
      </c>
      <c r="E44" s="17">
        <v>5228.3500000000004</v>
      </c>
      <c r="F44" s="18">
        <v>1.3100000000000001E-2</v>
      </c>
      <c r="G44" s="18"/>
    </row>
    <row r="45" spans="1:7" x14ac:dyDescent="0.25">
      <c r="A45" s="14" t="s">
        <v>2007</v>
      </c>
      <c r="B45" s="15" t="s">
        <v>2008</v>
      </c>
      <c r="C45" s="15" t="s">
        <v>1249</v>
      </c>
      <c r="D45" s="16">
        <v>862690</v>
      </c>
      <c r="E45" s="17">
        <v>5129.55</v>
      </c>
      <c r="F45" s="18">
        <v>1.29E-2</v>
      </c>
      <c r="G45" s="18"/>
    </row>
    <row r="46" spans="1:7" x14ac:dyDescent="0.25">
      <c r="A46" s="14" t="s">
        <v>2045</v>
      </c>
      <c r="B46" s="15" t="s">
        <v>2046</v>
      </c>
      <c r="C46" s="15" t="s">
        <v>1191</v>
      </c>
      <c r="D46" s="16">
        <v>473875</v>
      </c>
      <c r="E46" s="17">
        <v>4725.4799999999996</v>
      </c>
      <c r="F46" s="18">
        <v>1.1900000000000001E-2</v>
      </c>
      <c r="G46" s="18"/>
    </row>
    <row r="47" spans="1:7" x14ac:dyDescent="0.25">
      <c r="A47" s="14" t="s">
        <v>1239</v>
      </c>
      <c r="B47" s="15" t="s">
        <v>1240</v>
      </c>
      <c r="C47" s="15" t="s">
        <v>1241</v>
      </c>
      <c r="D47" s="16">
        <v>121005</v>
      </c>
      <c r="E47" s="17">
        <v>4661.54</v>
      </c>
      <c r="F47" s="18">
        <v>1.17E-2</v>
      </c>
      <c r="G47" s="18"/>
    </row>
    <row r="48" spans="1:7" x14ac:dyDescent="0.25">
      <c r="A48" s="14" t="s">
        <v>2047</v>
      </c>
      <c r="B48" s="15" t="s">
        <v>2048</v>
      </c>
      <c r="C48" s="15" t="s">
        <v>1241</v>
      </c>
      <c r="D48" s="16">
        <v>127658</v>
      </c>
      <c r="E48" s="17">
        <v>4624.67</v>
      </c>
      <c r="F48" s="18">
        <v>1.1599999999999999E-2</v>
      </c>
      <c r="G48" s="18"/>
    </row>
    <row r="49" spans="1:7" x14ac:dyDescent="0.25">
      <c r="A49" s="14" t="s">
        <v>1937</v>
      </c>
      <c r="B49" s="15" t="s">
        <v>1938</v>
      </c>
      <c r="C49" s="15" t="s">
        <v>1427</v>
      </c>
      <c r="D49" s="16">
        <v>262261</v>
      </c>
      <c r="E49" s="17">
        <v>4520.07</v>
      </c>
      <c r="F49" s="18">
        <v>1.1299999999999999E-2</v>
      </c>
      <c r="G49" s="18"/>
    </row>
    <row r="50" spans="1:7" x14ac:dyDescent="0.25">
      <c r="A50" s="14" t="s">
        <v>2049</v>
      </c>
      <c r="B50" s="15" t="s">
        <v>2050</v>
      </c>
      <c r="C50" s="15" t="s">
        <v>1262</v>
      </c>
      <c r="D50" s="16">
        <v>886143</v>
      </c>
      <c r="E50" s="17">
        <v>4371.34</v>
      </c>
      <c r="F50" s="18">
        <v>1.0999999999999999E-2</v>
      </c>
      <c r="G50" s="18"/>
    </row>
    <row r="51" spans="1:7" x14ac:dyDescent="0.25">
      <c r="A51" s="14" t="s">
        <v>1945</v>
      </c>
      <c r="B51" s="15" t="s">
        <v>1946</v>
      </c>
      <c r="C51" s="15" t="s">
        <v>1229</v>
      </c>
      <c r="D51" s="16">
        <v>70532</v>
      </c>
      <c r="E51" s="17">
        <v>4370.87</v>
      </c>
      <c r="F51" s="18">
        <v>1.0999999999999999E-2</v>
      </c>
      <c r="G51" s="18"/>
    </row>
    <row r="52" spans="1:7" x14ac:dyDescent="0.25">
      <c r="A52" s="14" t="s">
        <v>1964</v>
      </c>
      <c r="B52" s="15" t="s">
        <v>1965</v>
      </c>
      <c r="C52" s="15" t="s">
        <v>1191</v>
      </c>
      <c r="D52" s="16">
        <v>264705</v>
      </c>
      <c r="E52" s="17">
        <v>4342.22</v>
      </c>
      <c r="F52" s="18">
        <v>1.09E-2</v>
      </c>
      <c r="G52" s="18"/>
    </row>
    <row r="53" spans="1:7" x14ac:dyDescent="0.25">
      <c r="A53" s="14" t="s">
        <v>2051</v>
      </c>
      <c r="B53" s="15" t="s">
        <v>2052</v>
      </c>
      <c r="C53" s="15" t="s">
        <v>1222</v>
      </c>
      <c r="D53" s="16">
        <v>474450</v>
      </c>
      <c r="E53" s="17">
        <v>4208.37</v>
      </c>
      <c r="F53" s="18">
        <v>1.06E-2</v>
      </c>
      <c r="G53" s="18"/>
    </row>
    <row r="54" spans="1:7" x14ac:dyDescent="0.25">
      <c r="A54" s="14" t="s">
        <v>2053</v>
      </c>
      <c r="B54" s="15" t="s">
        <v>2054</v>
      </c>
      <c r="C54" s="15" t="s">
        <v>1340</v>
      </c>
      <c r="D54" s="16">
        <v>500588</v>
      </c>
      <c r="E54" s="17">
        <v>4110.83</v>
      </c>
      <c r="F54" s="18">
        <v>1.03E-2</v>
      </c>
      <c r="G54" s="18"/>
    </row>
    <row r="55" spans="1:7" x14ac:dyDescent="0.25">
      <c r="A55" s="14" t="s">
        <v>1550</v>
      </c>
      <c r="B55" s="15" t="s">
        <v>1551</v>
      </c>
      <c r="C55" s="15" t="s">
        <v>1197</v>
      </c>
      <c r="D55" s="16">
        <v>2324301</v>
      </c>
      <c r="E55" s="17">
        <v>4004.07</v>
      </c>
      <c r="F55" s="18">
        <v>0.01</v>
      </c>
      <c r="G55" s="18"/>
    </row>
    <row r="56" spans="1:7" x14ac:dyDescent="0.25">
      <c r="A56" s="14" t="s">
        <v>1951</v>
      </c>
      <c r="B56" s="15" t="s">
        <v>1952</v>
      </c>
      <c r="C56" s="15" t="s">
        <v>1418</v>
      </c>
      <c r="D56" s="16">
        <v>797685</v>
      </c>
      <c r="E56" s="17">
        <v>4003.58</v>
      </c>
      <c r="F56" s="18">
        <v>0.01</v>
      </c>
      <c r="G56" s="18"/>
    </row>
    <row r="57" spans="1:7" x14ac:dyDescent="0.25">
      <c r="A57" s="14" t="s">
        <v>1982</v>
      </c>
      <c r="B57" s="15" t="s">
        <v>1983</v>
      </c>
      <c r="C57" s="15" t="s">
        <v>1197</v>
      </c>
      <c r="D57" s="16">
        <v>4819435</v>
      </c>
      <c r="E57" s="17">
        <v>3892.66</v>
      </c>
      <c r="F57" s="18">
        <v>9.7999999999999997E-3</v>
      </c>
      <c r="G57" s="18"/>
    </row>
    <row r="58" spans="1:7" x14ac:dyDescent="0.25">
      <c r="A58" s="14" t="s">
        <v>2055</v>
      </c>
      <c r="B58" s="15" t="s">
        <v>2056</v>
      </c>
      <c r="C58" s="15" t="s">
        <v>1229</v>
      </c>
      <c r="D58" s="16">
        <v>955202</v>
      </c>
      <c r="E58" s="17">
        <v>3868.57</v>
      </c>
      <c r="F58" s="18">
        <v>9.7000000000000003E-3</v>
      </c>
      <c r="G58" s="18"/>
    </row>
    <row r="59" spans="1:7" x14ac:dyDescent="0.25">
      <c r="A59" s="14" t="s">
        <v>2057</v>
      </c>
      <c r="B59" s="15" t="s">
        <v>2058</v>
      </c>
      <c r="C59" s="15" t="s">
        <v>1804</v>
      </c>
      <c r="D59" s="16">
        <v>444660</v>
      </c>
      <c r="E59" s="17">
        <v>3868.1</v>
      </c>
      <c r="F59" s="18">
        <v>9.7000000000000003E-3</v>
      </c>
      <c r="G59" s="18"/>
    </row>
    <row r="60" spans="1:7" x14ac:dyDescent="0.25">
      <c r="A60" s="14" t="s">
        <v>2001</v>
      </c>
      <c r="B60" s="15" t="s">
        <v>2002</v>
      </c>
      <c r="C60" s="15" t="s">
        <v>1238</v>
      </c>
      <c r="D60" s="16">
        <v>273107</v>
      </c>
      <c r="E60" s="17">
        <v>3692</v>
      </c>
      <c r="F60" s="18">
        <v>9.2999999999999992E-3</v>
      </c>
      <c r="G60" s="18"/>
    </row>
    <row r="61" spans="1:7" x14ac:dyDescent="0.25">
      <c r="A61" s="14" t="s">
        <v>2059</v>
      </c>
      <c r="B61" s="15" t="s">
        <v>2060</v>
      </c>
      <c r="C61" s="15" t="s">
        <v>1241</v>
      </c>
      <c r="D61" s="16">
        <v>436998</v>
      </c>
      <c r="E61" s="17">
        <v>3650.46</v>
      </c>
      <c r="F61" s="18">
        <v>9.1999999999999998E-3</v>
      </c>
      <c r="G61" s="18"/>
    </row>
    <row r="62" spans="1:7" x14ac:dyDescent="0.25">
      <c r="A62" s="14" t="s">
        <v>2061</v>
      </c>
      <c r="B62" s="15" t="s">
        <v>2062</v>
      </c>
      <c r="C62" s="15" t="s">
        <v>1249</v>
      </c>
      <c r="D62" s="16">
        <v>696041</v>
      </c>
      <c r="E62" s="17">
        <v>3632.99</v>
      </c>
      <c r="F62" s="18">
        <v>9.1000000000000004E-3</v>
      </c>
      <c r="G62" s="18"/>
    </row>
    <row r="63" spans="1:7" x14ac:dyDescent="0.25">
      <c r="A63" s="14" t="s">
        <v>2063</v>
      </c>
      <c r="B63" s="15" t="s">
        <v>2064</v>
      </c>
      <c r="C63" s="15" t="s">
        <v>1262</v>
      </c>
      <c r="D63" s="16">
        <v>2463529</v>
      </c>
      <c r="E63" s="17">
        <v>3598.97</v>
      </c>
      <c r="F63" s="18">
        <v>8.9999999999999993E-3</v>
      </c>
      <c r="G63" s="18"/>
    </row>
    <row r="64" spans="1:7" x14ac:dyDescent="0.25">
      <c r="A64" s="14" t="s">
        <v>2065</v>
      </c>
      <c r="B64" s="15" t="s">
        <v>2066</v>
      </c>
      <c r="C64" s="15" t="s">
        <v>1241</v>
      </c>
      <c r="D64" s="16">
        <v>554685</v>
      </c>
      <c r="E64" s="17">
        <v>3334.21</v>
      </c>
      <c r="F64" s="18">
        <v>8.3999999999999995E-3</v>
      </c>
      <c r="G64" s="18"/>
    </row>
    <row r="65" spans="1:7" x14ac:dyDescent="0.25">
      <c r="A65" s="14" t="s">
        <v>2067</v>
      </c>
      <c r="B65" s="15" t="s">
        <v>2068</v>
      </c>
      <c r="C65" s="15" t="s">
        <v>1500</v>
      </c>
      <c r="D65" s="16">
        <v>238746</v>
      </c>
      <c r="E65" s="17">
        <v>3326.69</v>
      </c>
      <c r="F65" s="18">
        <v>8.3000000000000001E-3</v>
      </c>
      <c r="G65" s="18"/>
    </row>
    <row r="66" spans="1:7" x14ac:dyDescent="0.25">
      <c r="A66" s="14" t="s">
        <v>2069</v>
      </c>
      <c r="B66" s="15" t="s">
        <v>2070</v>
      </c>
      <c r="C66" s="15" t="s">
        <v>1804</v>
      </c>
      <c r="D66" s="16">
        <v>86303</v>
      </c>
      <c r="E66" s="17">
        <v>3309.42</v>
      </c>
      <c r="F66" s="18">
        <v>8.3000000000000001E-3</v>
      </c>
      <c r="G66" s="18"/>
    </row>
    <row r="67" spans="1:7" x14ac:dyDescent="0.25">
      <c r="A67" s="14" t="s">
        <v>1972</v>
      </c>
      <c r="B67" s="15" t="s">
        <v>1973</v>
      </c>
      <c r="C67" s="15" t="s">
        <v>1289</v>
      </c>
      <c r="D67" s="16">
        <v>491542</v>
      </c>
      <c r="E67" s="17">
        <v>3297.76</v>
      </c>
      <c r="F67" s="18">
        <v>8.3000000000000001E-3</v>
      </c>
      <c r="G67" s="18"/>
    </row>
    <row r="68" spans="1:7" x14ac:dyDescent="0.25">
      <c r="A68" s="14" t="s">
        <v>2071</v>
      </c>
      <c r="B68" s="15" t="s">
        <v>2072</v>
      </c>
      <c r="C68" s="15" t="s">
        <v>1262</v>
      </c>
      <c r="D68" s="16">
        <v>131427</v>
      </c>
      <c r="E68" s="17">
        <v>3297.5</v>
      </c>
      <c r="F68" s="18">
        <v>8.3000000000000001E-3</v>
      </c>
      <c r="G68" s="18"/>
    </row>
    <row r="69" spans="1:7" x14ac:dyDescent="0.25">
      <c r="A69" s="14" t="s">
        <v>2073</v>
      </c>
      <c r="B69" s="15" t="s">
        <v>2074</v>
      </c>
      <c r="C69" s="15" t="s">
        <v>1238</v>
      </c>
      <c r="D69" s="16">
        <v>36835</v>
      </c>
      <c r="E69" s="17">
        <v>3290.53</v>
      </c>
      <c r="F69" s="18">
        <v>8.3000000000000001E-3</v>
      </c>
      <c r="G69" s="18"/>
    </row>
    <row r="70" spans="1:7" x14ac:dyDescent="0.25">
      <c r="A70" s="14" t="s">
        <v>2075</v>
      </c>
      <c r="B70" s="15" t="s">
        <v>2076</v>
      </c>
      <c r="C70" s="15" t="s">
        <v>1786</v>
      </c>
      <c r="D70" s="16">
        <v>466382</v>
      </c>
      <c r="E70" s="17">
        <v>3289.39</v>
      </c>
      <c r="F70" s="18">
        <v>8.3000000000000001E-3</v>
      </c>
      <c r="G70" s="18"/>
    </row>
    <row r="71" spans="1:7" x14ac:dyDescent="0.25">
      <c r="A71" s="14" t="s">
        <v>2077</v>
      </c>
      <c r="B71" s="15" t="s">
        <v>2078</v>
      </c>
      <c r="C71" s="15" t="s">
        <v>1241</v>
      </c>
      <c r="D71" s="16">
        <v>187622</v>
      </c>
      <c r="E71" s="17">
        <v>3224.85</v>
      </c>
      <c r="F71" s="18">
        <v>8.0999999999999996E-3</v>
      </c>
      <c r="G71" s="18"/>
    </row>
    <row r="72" spans="1:7" x14ac:dyDescent="0.25">
      <c r="A72" s="14" t="s">
        <v>2009</v>
      </c>
      <c r="B72" s="15" t="s">
        <v>2010</v>
      </c>
      <c r="C72" s="15" t="s">
        <v>1786</v>
      </c>
      <c r="D72" s="16">
        <v>219005</v>
      </c>
      <c r="E72" s="17">
        <v>3164.29</v>
      </c>
      <c r="F72" s="18">
        <v>7.9000000000000008E-3</v>
      </c>
      <c r="G72" s="18"/>
    </row>
    <row r="73" spans="1:7" x14ac:dyDescent="0.25">
      <c r="A73" s="14" t="s">
        <v>1993</v>
      </c>
      <c r="B73" s="15" t="s">
        <v>1994</v>
      </c>
      <c r="C73" s="15" t="s">
        <v>1244</v>
      </c>
      <c r="D73" s="16">
        <v>282140</v>
      </c>
      <c r="E73" s="17">
        <v>3137.4</v>
      </c>
      <c r="F73" s="18">
        <v>7.9000000000000008E-3</v>
      </c>
      <c r="G73" s="18"/>
    </row>
    <row r="74" spans="1:7" x14ac:dyDescent="0.25">
      <c r="A74" s="14" t="s">
        <v>1530</v>
      </c>
      <c r="B74" s="15" t="s">
        <v>1531</v>
      </c>
      <c r="C74" s="15" t="s">
        <v>1222</v>
      </c>
      <c r="D74" s="16">
        <v>162585</v>
      </c>
      <c r="E74" s="17">
        <v>3008.72</v>
      </c>
      <c r="F74" s="18">
        <v>7.4999999999999997E-3</v>
      </c>
      <c r="G74" s="18"/>
    </row>
    <row r="75" spans="1:7" x14ac:dyDescent="0.25">
      <c r="A75" s="14" t="s">
        <v>2079</v>
      </c>
      <c r="B75" s="15" t="s">
        <v>2080</v>
      </c>
      <c r="C75" s="15" t="s">
        <v>1309</v>
      </c>
      <c r="D75" s="16">
        <v>565425</v>
      </c>
      <c r="E75" s="17">
        <v>2907.42</v>
      </c>
      <c r="F75" s="18">
        <v>7.3000000000000001E-3</v>
      </c>
      <c r="G75" s="18"/>
    </row>
    <row r="76" spans="1:7" x14ac:dyDescent="0.25">
      <c r="A76" s="14" t="s">
        <v>2081</v>
      </c>
      <c r="B76" s="15" t="s">
        <v>2082</v>
      </c>
      <c r="C76" s="15" t="s">
        <v>1197</v>
      </c>
      <c r="D76" s="16">
        <v>803668</v>
      </c>
      <c r="E76" s="17">
        <v>2636.03</v>
      </c>
      <c r="F76" s="18">
        <v>6.6E-3</v>
      </c>
      <c r="G76" s="18"/>
    </row>
    <row r="77" spans="1:7" x14ac:dyDescent="0.25">
      <c r="A77" s="14" t="s">
        <v>2083</v>
      </c>
      <c r="B77" s="15" t="s">
        <v>2084</v>
      </c>
      <c r="C77" s="15" t="s">
        <v>1375</v>
      </c>
      <c r="D77" s="16">
        <v>771979</v>
      </c>
      <c r="E77" s="17">
        <v>2551.7800000000002</v>
      </c>
      <c r="F77" s="18">
        <v>6.4000000000000003E-3</v>
      </c>
      <c r="G77" s="18"/>
    </row>
    <row r="78" spans="1:7" x14ac:dyDescent="0.25">
      <c r="A78" s="14" t="s">
        <v>1995</v>
      </c>
      <c r="B78" s="15" t="s">
        <v>1996</v>
      </c>
      <c r="C78" s="15" t="s">
        <v>1262</v>
      </c>
      <c r="D78" s="16">
        <v>341415</v>
      </c>
      <c r="E78" s="17">
        <v>2319.06</v>
      </c>
      <c r="F78" s="18">
        <v>5.7999999999999996E-3</v>
      </c>
      <c r="G78" s="18"/>
    </row>
    <row r="79" spans="1:7" x14ac:dyDescent="0.25">
      <c r="A79" s="14" t="s">
        <v>2085</v>
      </c>
      <c r="B79" s="15" t="s">
        <v>2086</v>
      </c>
      <c r="C79" s="15" t="s">
        <v>1309</v>
      </c>
      <c r="D79" s="16">
        <v>1996056</v>
      </c>
      <c r="E79" s="17">
        <v>2194.06</v>
      </c>
      <c r="F79" s="18">
        <v>5.4999999999999997E-3</v>
      </c>
      <c r="G79" s="18"/>
    </row>
    <row r="80" spans="1:7" x14ac:dyDescent="0.25">
      <c r="A80" s="14" t="s">
        <v>1941</v>
      </c>
      <c r="B80" s="15" t="s">
        <v>1942</v>
      </c>
      <c r="C80" s="15" t="s">
        <v>1238</v>
      </c>
      <c r="D80" s="16">
        <v>98727</v>
      </c>
      <c r="E80" s="17">
        <v>2117.25</v>
      </c>
      <c r="F80" s="18">
        <v>5.3E-3</v>
      </c>
      <c r="G80" s="18"/>
    </row>
    <row r="81" spans="1:7" x14ac:dyDescent="0.25">
      <c r="A81" s="19" t="s">
        <v>125</v>
      </c>
      <c r="B81" s="25"/>
      <c r="C81" s="25"/>
      <c r="D81" s="26"/>
      <c r="E81" s="47">
        <v>388302.89</v>
      </c>
      <c r="F81" s="48">
        <v>0.97450000000000003</v>
      </c>
      <c r="G81" s="28"/>
    </row>
    <row r="82" spans="1:7" x14ac:dyDescent="0.25">
      <c r="A82" s="19" t="s">
        <v>1269</v>
      </c>
      <c r="B82" s="15"/>
      <c r="C82" s="15"/>
      <c r="D82" s="16"/>
      <c r="E82" s="17"/>
      <c r="F82" s="18"/>
      <c r="G82" s="18"/>
    </row>
    <row r="83" spans="1:7" x14ac:dyDescent="0.25">
      <c r="A83" s="19" t="s">
        <v>125</v>
      </c>
      <c r="B83" s="15"/>
      <c r="C83" s="15"/>
      <c r="D83" s="16"/>
      <c r="E83" s="56" t="s">
        <v>122</v>
      </c>
      <c r="F83" s="57" t="s">
        <v>122</v>
      </c>
      <c r="G83" s="18"/>
    </row>
    <row r="84" spans="1:7" x14ac:dyDescent="0.25">
      <c r="A84" s="31" t="s">
        <v>132</v>
      </c>
      <c r="B84" s="32"/>
      <c r="C84" s="32"/>
      <c r="D84" s="33"/>
      <c r="E84" s="37">
        <v>388302.89</v>
      </c>
      <c r="F84" s="38">
        <v>0.97450000000000003</v>
      </c>
      <c r="G84" s="28"/>
    </row>
    <row r="85" spans="1:7" x14ac:dyDescent="0.25">
      <c r="A85" s="14"/>
      <c r="B85" s="15"/>
      <c r="C85" s="15"/>
      <c r="D85" s="16"/>
      <c r="E85" s="17"/>
      <c r="F85" s="18"/>
      <c r="G85" s="18"/>
    </row>
    <row r="86" spans="1:7" x14ac:dyDescent="0.25">
      <c r="A86" s="14"/>
      <c r="B86" s="15"/>
      <c r="C86" s="15"/>
      <c r="D86" s="16"/>
      <c r="E86" s="17"/>
      <c r="F86" s="18"/>
      <c r="G86" s="18"/>
    </row>
    <row r="87" spans="1:7" x14ac:dyDescent="0.25">
      <c r="A87" s="19" t="s">
        <v>182</v>
      </c>
      <c r="B87" s="15"/>
      <c r="C87" s="15"/>
      <c r="D87" s="16"/>
      <c r="E87" s="17"/>
      <c r="F87" s="18"/>
      <c r="G87" s="18"/>
    </row>
    <row r="88" spans="1:7" x14ac:dyDescent="0.25">
      <c r="A88" s="14" t="s">
        <v>183</v>
      </c>
      <c r="B88" s="15"/>
      <c r="C88" s="15"/>
      <c r="D88" s="16"/>
      <c r="E88" s="17">
        <v>10430.17</v>
      </c>
      <c r="F88" s="18">
        <v>2.6200000000000001E-2</v>
      </c>
      <c r="G88" s="18">
        <v>6.4020999999999995E-2</v>
      </c>
    </row>
    <row r="89" spans="1:7" x14ac:dyDescent="0.25">
      <c r="A89" s="19" t="s">
        <v>125</v>
      </c>
      <c r="B89" s="25"/>
      <c r="C89" s="25"/>
      <c r="D89" s="26"/>
      <c r="E89" s="47">
        <v>10430.17</v>
      </c>
      <c r="F89" s="48">
        <v>2.6200000000000001E-2</v>
      </c>
      <c r="G89" s="28"/>
    </row>
    <row r="90" spans="1:7" x14ac:dyDescent="0.25">
      <c r="A90" s="14"/>
      <c r="B90" s="15"/>
      <c r="C90" s="15"/>
      <c r="D90" s="16"/>
      <c r="E90" s="17"/>
      <c r="F90" s="18"/>
      <c r="G90" s="18"/>
    </row>
    <row r="91" spans="1:7" x14ac:dyDescent="0.25">
      <c r="A91" s="31" t="s">
        <v>132</v>
      </c>
      <c r="B91" s="32"/>
      <c r="C91" s="32"/>
      <c r="D91" s="33"/>
      <c r="E91" s="29">
        <v>10430.17</v>
      </c>
      <c r="F91" s="30">
        <v>2.6200000000000001E-2</v>
      </c>
      <c r="G91" s="28"/>
    </row>
    <row r="92" spans="1:7" x14ac:dyDescent="0.25">
      <c r="A92" s="14" t="s">
        <v>184</v>
      </c>
      <c r="B92" s="15"/>
      <c r="C92" s="15"/>
      <c r="D92" s="16"/>
      <c r="E92" s="17">
        <v>1.8294519</v>
      </c>
      <c r="F92" s="18">
        <v>3.9999999999999998E-6</v>
      </c>
      <c r="G92" s="18"/>
    </row>
    <row r="93" spans="1:7" x14ac:dyDescent="0.25">
      <c r="A93" s="14" t="s">
        <v>185</v>
      </c>
      <c r="B93" s="15"/>
      <c r="C93" s="15"/>
      <c r="D93" s="16"/>
      <c r="E93" s="45">
        <v>-123.6994519</v>
      </c>
      <c r="F93" s="46">
        <v>-7.0399999999999998E-4</v>
      </c>
      <c r="G93" s="18">
        <v>6.4020999999999995E-2</v>
      </c>
    </row>
    <row r="94" spans="1:7" x14ac:dyDescent="0.25">
      <c r="A94" s="34" t="s">
        <v>186</v>
      </c>
      <c r="B94" s="35"/>
      <c r="C94" s="35"/>
      <c r="D94" s="36"/>
      <c r="E94" s="37">
        <v>398611.19</v>
      </c>
      <c r="F94" s="38">
        <v>1</v>
      </c>
      <c r="G94" s="38"/>
    </row>
    <row r="99" spans="1:5" x14ac:dyDescent="0.25">
      <c r="A99" s="1" t="s">
        <v>189</v>
      </c>
    </row>
    <row r="100" spans="1:5" x14ac:dyDescent="0.25">
      <c r="A100" s="40" t="s">
        <v>190</v>
      </c>
      <c r="B100" s="41" t="s">
        <v>122</v>
      </c>
    </row>
    <row r="101" spans="1:5" x14ac:dyDescent="0.25">
      <c r="A101" t="s">
        <v>191</v>
      </c>
    </row>
    <row r="102" spans="1:5" x14ac:dyDescent="0.25">
      <c r="A102" t="s">
        <v>192</v>
      </c>
      <c r="B102" t="s">
        <v>193</v>
      </c>
      <c r="C102" t="s">
        <v>193</v>
      </c>
    </row>
    <row r="103" spans="1:5" x14ac:dyDescent="0.25">
      <c r="B103" s="42">
        <v>45473</v>
      </c>
      <c r="C103" s="42">
        <v>45504</v>
      </c>
    </row>
    <row r="104" spans="1:5" x14ac:dyDescent="0.25">
      <c r="A104" t="s">
        <v>197</v>
      </c>
      <c r="B104">
        <v>46.393000000000001</v>
      </c>
      <c r="C104">
        <v>48.121000000000002</v>
      </c>
      <c r="E104" s="39"/>
    </row>
    <row r="105" spans="1:5" x14ac:dyDescent="0.25">
      <c r="A105" t="s">
        <v>198</v>
      </c>
      <c r="B105">
        <v>40.585999999999999</v>
      </c>
      <c r="C105">
        <v>42.097000000000001</v>
      </c>
      <c r="E105" s="39"/>
    </row>
    <row r="106" spans="1:5" x14ac:dyDescent="0.25">
      <c r="A106" t="s">
        <v>676</v>
      </c>
      <c r="B106">
        <v>42.600999999999999</v>
      </c>
      <c r="C106">
        <v>44.134</v>
      </c>
      <c r="E106" s="39"/>
    </row>
    <row r="107" spans="1:5" x14ac:dyDescent="0.25">
      <c r="A107" t="s">
        <v>677</v>
      </c>
      <c r="B107">
        <v>37.018999999999998</v>
      </c>
      <c r="C107">
        <v>38.35</v>
      </c>
      <c r="E107" s="39"/>
    </row>
    <row r="108" spans="1:5" x14ac:dyDescent="0.25">
      <c r="E108" s="39"/>
    </row>
    <row r="109" spans="1:5" x14ac:dyDescent="0.25">
      <c r="A109" t="s">
        <v>208</v>
      </c>
      <c r="B109" s="41" t="s">
        <v>122</v>
      </c>
    </row>
    <row r="110" spans="1:5" x14ac:dyDescent="0.25">
      <c r="A110" t="s">
        <v>209</v>
      </c>
      <c r="B110" s="41" t="s">
        <v>122</v>
      </c>
    </row>
    <row r="111" spans="1:5" ht="30" customHeight="1" x14ac:dyDescent="0.25">
      <c r="A111" s="40" t="s">
        <v>210</v>
      </c>
      <c r="B111" s="41" t="s">
        <v>122</v>
      </c>
    </row>
    <row r="112" spans="1:5" ht="30" customHeight="1" x14ac:dyDescent="0.25">
      <c r="A112" s="40" t="s">
        <v>211</v>
      </c>
      <c r="B112" s="41" t="s">
        <v>122</v>
      </c>
    </row>
    <row r="113" spans="1:4" x14ac:dyDescent="0.25">
      <c r="A113" t="s">
        <v>1270</v>
      </c>
      <c r="B113" s="44">
        <v>0.1966255719721017</v>
      </c>
    </row>
    <row r="114" spans="1:4" ht="45" customHeight="1" x14ac:dyDescent="0.25">
      <c r="A114" s="40" t="s">
        <v>213</v>
      </c>
      <c r="B114" s="41" t="s">
        <v>122</v>
      </c>
    </row>
    <row r="115" spans="1:4" ht="45" customHeight="1" x14ac:dyDescent="0.25">
      <c r="A115" s="40" t="s">
        <v>214</v>
      </c>
      <c r="B115" s="41" t="s">
        <v>122</v>
      </c>
    </row>
    <row r="116" spans="1:4" ht="30" customHeight="1" x14ac:dyDescent="0.25">
      <c r="A116" s="40" t="s">
        <v>215</v>
      </c>
      <c r="B116" s="41" t="s">
        <v>122</v>
      </c>
    </row>
    <row r="117" spans="1:4" x14ac:dyDescent="0.25">
      <c r="A117" t="s">
        <v>216</v>
      </c>
      <c r="B117" s="41" t="s">
        <v>122</v>
      </c>
    </row>
    <row r="118" spans="1:4" ht="30" customHeight="1" x14ac:dyDescent="0.25">
      <c r="A118" s="40" t="s">
        <v>217</v>
      </c>
      <c r="B118" s="41" t="s">
        <v>122</v>
      </c>
    </row>
    <row r="120" spans="1:4" ht="69.95" customHeight="1" x14ac:dyDescent="0.25">
      <c r="A120" s="74" t="s">
        <v>227</v>
      </c>
      <c r="B120" s="74" t="s">
        <v>228</v>
      </c>
      <c r="C120" s="74" t="s">
        <v>5</v>
      </c>
      <c r="D120" s="74" t="s">
        <v>6</v>
      </c>
    </row>
    <row r="121" spans="1:4" ht="69.95" customHeight="1" x14ac:dyDescent="0.25">
      <c r="A121" s="74" t="s">
        <v>2087</v>
      </c>
      <c r="B121" s="74"/>
      <c r="C121" s="74" t="s">
        <v>63</v>
      </c>
      <c r="D12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25"/>
  <sheetViews>
    <sheetView showGridLines="0" workbookViewId="0">
      <pane ySplit="4" topLeftCell="A182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2088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2089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137002</v>
      </c>
      <c r="E8" s="17">
        <v>2213.61</v>
      </c>
      <c r="F8" s="18">
        <v>4.9200000000000001E-2</v>
      </c>
      <c r="G8" s="18"/>
    </row>
    <row r="9" spans="1:8" x14ac:dyDescent="0.25">
      <c r="A9" s="14" t="s">
        <v>1464</v>
      </c>
      <c r="B9" s="15" t="s">
        <v>1465</v>
      </c>
      <c r="C9" s="15" t="s">
        <v>1320</v>
      </c>
      <c r="D9" s="16">
        <v>136000</v>
      </c>
      <c r="E9" s="17">
        <v>2135.06</v>
      </c>
      <c r="F9" s="18">
        <v>4.7399999999999998E-2</v>
      </c>
      <c r="G9" s="18"/>
    </row>
    <row r="10" spans="1:8" x14ac:dyDescent="0.25">
      <c r="A10" s="14" t="s">
        <v>1524</v>
      </c>
      <c r="B10" s="15" t="s">
        <v>1525</v>
      </c>
      <c r="C10" s="15" t="s">
        <v>1222</v>
      </c>
      <c r="D10" s="16">
        <v>234900</v>
      </c>
      <c r="E10" s="17">
        <v>1597.2</v>
      </c>
      <c r="F10" s="18">
        <v>3.5499999999999997E-2</v>
      </c>
      <c r="G10" s="18"/>
    </row>
    <row r="11" spans="1:8" x14ac:dyDescent="0.25">
      <c r="A11" s="14" t="s">
        <v>1310</v>
      </c>
      <c r="B11" s="15" t="s">
        <v>1311</v>
      </c>
      <c r="C11" s="15" t="s">
        <v>1312</v>
      </c>
      <c r="D11" s="16">
        <v>249900</v>
      </c>
      <c r="E11" s="17">
        <v>1304.98</v>
      </c>
      <c r="F11" s="18">
        <v>2.9000000000000001E-2</v>
      </c>
      <c r="G11" s="18"/>
    </row>
    <row r="12" spans="1:8" x14ac:dyDescent="0.25">
      <c r="A12" s="14" t="s">
        <v>1313</v>
      </c>
      <c r="B12" s="15" t="s">
        <v>1314</v>
      </c>
      <c r="C12" s="15" t="s">
        <v>1197</v>
      </c>
      <c r="D12" s="16">
        <v>530000</v>
      </c>
      <c r="E12" s="17">
        <v>1067.3699999999999</v>
      </c>
      <c r="F12" s="18">
        <v>2.3699999999999999E-2</v>
      </c>
      <c r="G12" s="18"/>
    </row>
    <row r="13" spans="1:8" x14ac:dyDescent="0.25">
      <c r="A13" s="14" t="s">
        <v>1343</v>
      </c>
      <c r="B13" s="15" t="s">
        <v>1344</v>
      </c>
      <c r="C13" s="15" t="s">
        <v>1197</v>
      </c>
      <c r="D13" s="16">
        <v>57600</v>
      </c>
      <c r="E13" s="17">
        <v>1041.3499999999999</v>
      </c>
      <c r="F13" s="18">
        <v>2.3099999999999999E-2</v>
      </c>
      <c r="G13" s="18"/>
    </row>
    <row r="14" spans="1:8" x14ac:dyDescent="0.25">
      <c r="A14" s="14" t="s">
        <v>1355</v>
      </c>
      <c r="B14" s="15" t="s">
        <v>1356</v>
      </c>
      <c r="C14" s="15" t="s">
        <v>1289</v>
      </c>
      <c r="D14" s="16">
        <v>438000</v>
      </c>
      <c r="E14" s="17">
        <v>937.32</v>
      </c>
      <c r="F14" s="18">
        <v>2.0799999999999999E-2</v>
      </c>
      <c r="G14" s="18"/>
    </row>
    <row r="15" spans="1:8" x14ac:dyDescent="0.25">
      <c r="A15" s="14" t="s">
        <v>1212</v>
      </c>
      <c r="B15" s="15" t="s">
        <v>1213</v>
      </c>
      <c r="C15" s="15" t="s">
        <v>1214</v>
      </c>
      <c r="D15" s="16">
        <v>27620</v>
      </c>
      <c r="E15" s="17">
        <v>831.6</v>
      </c>
      <c r="F15" s="18">
        <v>1.8499999999999999E-2</v>
      </c>
      <c r="G15" s="18"/>
    </row>
    <row r="16" spans="1:8" x14ac:dyDescent="0.25">
      <c r="A16" s="14" t="s">
        <v>1217</v>
      </c>
      <c r="B16" s="15" t="s">
        <v>1218</v>
      </c>
      <c r="C16" s="15" t="s">
        <v>1219</v>
      </c>
      <c r="D16" s="16">
        <v>198280</v>
      </c>
      <c r="E16" s="17">
        <v>824.84</v>
      </c>
      <c r="F16" s="18">
        <v>1.83E-2</v>
      </c>
      <c r="G16" s="18"/>
    </row>
    <row r="17" spans="1:7" x14ac:dyDescent="0.25">
      <c r="A17" s="14" t="s">
        <v>1332</v>
      </c>
      <c r="B17" s="15" t="s">
        <v>1333</v>
      </c>
      <c r="C17" s="15" t="s">
        <v>1197</v>
      </c>
      <c r="D17" s="16">
        <v>52051</v>
      </c>
      <c r="E17" s="17">
        <v>743.18</v>
      </c>
      <c r="F17" s="18">
        <v>1.6500000000000001E-2</v>
      </c>
      <c r="G17" s="18"/>
    </row>
    <row r="18" spans="1:7" x14ac:dyDescent="0.25">
      <c r="A18" s="14" t="s">
        <v>1245</v>
      </c>
      <c r="B18" s="15" t="s">
        <v>1246</v>
      </c>
      <c r="C18" s="15" t="s">
        <v>1197</v>
      </c>
      <c r="D18" s="16">
        <v>84018</v>
      </c>
      <c r="E18" s="17">
        <v>732.97</v>
      </c>
      <c r="F18" s="18">
        <v>1.6299999999999999E-2</v>
      </c>
      <c r="G18" s="18"/>
    </row>
    <row r="19" spans="1:7" x14ac:dyDescent="0.25">
      <c r="A19" s="14" t="s">
        <v>1330</v>
      </c>
      <c r="B19" s="15" t="s">
        <v>1331</v>
      </c>
      <c r="C19" s="15" t="s">
        <v>1249</v>
      </c>
      <c r="D19" s="16">
        <v>197046</v>
      </c>
      <c r="E19" s="17">
        <v>621.19000000000005</v>
      </c>
      <c r="F19" s="18">
        <v>1.38E-2</v>
      </c>
      <c r="G19" s="18"/>
    </row>
    <row r="20" spans="1:7" x14ac:dyDescent="0.25">
      <c r="A20" s="14" t="s">
        <v>1276</v>
      </c>
      <c r="B20" s="15" t="s">
        <v>1277</v>
      </c>
      <c r="C20" s="15" t="s">
        <v>1194</v>
      </c>
      <c r="D20" s="16">
        <v>3520000</v>
      </c>
      <c r="E20" s="17">
        <v>572.70000000000005</v>
      </c>
      <c r="F20" s="18">
        <v>1.2699999999999999E-2</v>
      </c>
      <c r="G20" s="18"/>
    </row>
    <row r="21" spans="1:7" x14ac:dyDescent="0.25">
      <c r="A21" s="14" t="s">
        <v>2090</v>
      </c>
      <c r="B21" s="15" t="s">
        <v>2091</v>
      </c>
      <c r="C21" s="15" t="s">
        <v>1804</v>
      </c>
      <c r="D21" s="16">
        <v>87916</v>
      </c>
      <c r="E21" s="17">
        <v>534.66</v>
      </c>
      <c r="F21" s="18">
        <v>1.1900000000000001E-2</v>
      </c>
      <c r="G21" s="18"/>
    </row>
    <row r="22" spans="1:7" x14ac:dyDescent="0.25">
      <c r="A22" s="14" t="s">
        <v>1195</v>
      </c>
      <c r="B22" s="15" t="s">
        <v>1196</v>
      </c>
      <c r="C22" s="15" t="s">
        <v>1197</v>
      </c>
      <c r="D22" s="16">
        <v>42644</v>
      </c>
      <c r="E22" s="17">
        <v>518.08000000000004</v>
      </c>
      <c r="F22" s="18">
        <v>1.15E-2</v>
      </c>
      <c r="G22" s="18"/>
    </row>
    <row r="23" spans="1:7" x14ac:dyDescent="0.25">
      <c r="A23" s="14" t="s">
        <v>1227</v>
      </c>
      <c r="B23" s="15" t="s">
        <v>1228</v>
      </c>
      <c r="C23" s="15" t="s">
        <v>1229</v>
      </c>
      <c r="D23" s="16">
        <v>13308</v>
      </c>
      <c r="E23" s="17">
        <v>507.7</v>
      </c>
      <c r="F23" s="18">
        <v>1.1299999999999999E-2</v>
      </c>
      <c r="G23" s="18"/>
    </row>
    <row r="24" spans="1:7" x14ac:dyDescent="0.25">
      <c r="A24" s="14" t="s">
        <v>1281</v>
      </c>
      <c r="B24" s="15" t="s">
        <v>1282</v>
      </c>
      <c r="C24" s="15" t="s">
        <v>1283</v>
      </c>
      <c r="D24" s="16">
        <v>110400</v>
      </c>
      <c r="E24" s="17">
        <v>497.63</v>
      </c>
      <c r="F24" s="18">
        <v>1.11E-2</v>
      </c>
      <c r="G24" s="18"/>
    </row>
    <row r="25" spans="1:7" x14ac:dyDescent="0.25">
      <c r="A25" s="14" t="s">
        <v>1410</v>
      </c>
      <c r="B25" s="15" t="s">
        <v>1411</v>
      </c>
      <c r="C25" s="15" t="s">
        <v>1238</v>
      </c>
      <c r="D25" s="16">
        <v>81840</v>
      </c>
      <c r="E25" s="17">
        <v>454.13</v>
      </c>
      <c r="F25" s="18">
        <v>1.01E-2</v>
      </c>
      <c r="G25" s="18"/>
    </row>
    <row r="26" spans="1:7" x14ac:dyDescent="0.25">
      <c r="A26" s="14" t="s">
        <v>1284</v>
      </c>
      <c r="B26" s="15" t="s">
        <v>1285</v>
      </c>
      <c r="C26" s="15" t="s">
        <v>1286</v>
      </c>
      <c r="D26" s="16">
        <v>9000</v>
      </c>
      <c r="E26" s="17">
        <v>443.06</v>
      </c>
      <c r="F26" s="18">
        <v>9.7999999999999997E-3</v>
      </c>
      <c r="G26" s="18"/>
    </row>
    <row r="27" spans="1:7" x14ac:dyDescent="0.25">
      <c r="A27" s="14" t="s">
        <v>1380</v>
      </c>
      <c r="B27" s="15" t="s">
        <v>1381</v>
      </c>
      <c r="C27" s="15" t="s">
        <v>1382</v>
      </c>
      <c r="D27" s="16">
        <v>213750</v>
      </c>
      <c r="E27" s="17">
        <v>410.64</v>
      </c>
      <c r="F27" s="18">
        <v>9.1000000000000004E-3</v>
      </c>
      <c r="G27" s="18"/>
    </row>
    <row r="28" spans="1:7" x14ac:dyDescent="0.25">
      <c r="A28" s="14" t="s">
        <v>1800</v>
      </c>
      <c r="B28" s="15" t="s">
        <v>1801</v>
      </c>
      <c r="C28" s="15" t="s">
        <v>1786</v>
      </c>
      <c r="D28" s="16">
        <v>61022</v>
      </c>
      <c r="E28" s="17">
        <v>371.81</v>
      </c>
      <c r="F28" s="18">
        <v>8.3000000000000001E-3</v>
      </c>
      <c r="G28" s="18"/>
    </row>
    <row r="29" spans="1:7" x14ac:dyDescent="0.25">
      <c r="A29" s="14" t="s">
        <v>1361</v>
      </c>
      <c r="B29" s="15" t="s">
        <v>1362</v>
      </c>
      <c r="C29" s="15" t="s">
        <v>1197</v>
      </c>
      <c r="D29" s="16">
        <v>152500</v>
      </c>
      <c r="E29" s="17">
        <v>358.68</v>
      </c>
      <c r="F29" s="18">
        <v>8.0000000000000002E-3</v>
      </c>
      <c r="G29" s="18"/>
    </row>
    <row r="30" spans="1:7" x14ac:dyDescent="0.25">
      <c r="A30" s="14" t="s">
        <v>1278</v>
      </c>
      <c r="B30" s="15" t="s">
        <v>1279</v>
      </c>
      <c r="C30" s="15" t="s">
        <v>1280</v>
      </c>
      <c r="D30" s="16">
        <v>10500</v>
      </c>
      <c r="E30" s="17">
        <v>332.79</v>
      </c>
      <c r="F30" s="18">
        <v>7.4000000000000003E-3</v>
      </c>
      <c r="G30" s="18"/>
    </row>
    <row r="31" spans="1:7" x14ac:dyDescent="0.25">
      <c r="A31" s="14" t="s">
        <v>1349</v>
      </c>
      <c r="B31" s="15" t="s">
        <v>1350</v>
      </c>
      <c r="C31" s="15" t="s">
        <v>1340</v>
      </c>
      <c r="D31" s="16">
        <v>7183</v>
      </c>
      <c r="E31" s="17">
        <v>315</v>
      </c>
      <c r="F31" s="18">
        <v>7.0000000000000001E-3</v>
      </c>
      <c r="G31" s="18"/>
    </row>
    <row r="32" spans="1:7" x14ac:dyDescent="0.25">
      <c r="A32" s="14" t="s">
        <v>1215</v>
      </c>
      <c r="B32" s="15" t="s">
        <v>1216</v>
      </c>
      <c r="C32" s="15" t="s">
        <v>1208</v>
      </c>
      <c r="D32" s="16">
        <v>2375</v>
      </c>
      <c r="E32" s="17">
        <v>311.5</v>
      </c>
      <c r="F32" s="18">
        <v>6.8999999999999999E-3</v>
      </c>
      <c r="G32" s="18"/>
    </row>
    <row r="33" spans="1:7" x14ac:dyDescent="0.25">
      <c r="A33" s="14" t="s">
        <v>1419</v>
      </c>
      <c r="B33" s="15" t="s">
        <v>1420</v>
      </c>
      <c r="C33" s="15" t="s">
        <v>1200</v>
      </c>
      <c r="D33" s="16">
        <v>11300</v>
      </c>
      <c r="E33" s="17">
        <v>305.74</v>
      </c>
      <c r="F33" s="18">
        <v>6.7999999999999996E-3</v>
      </c>
      <c r="G33" s="18"/>
    </row>
    <row r="34" spans="1:7" x14ac:dyDescent="0.25">
      <c r="A34" s="14" t="s">
        <v>1287</v>
      </c>
      <c r="B34" s="15" t="s">
        <v>1288</v>
      </c>
      <c r="C34" s="15" t="s">
        <v>1289</v>
      </c>
      <c r="D34" s="16">
        <v>46000</v>
      </c>
      <c r="E34" s="17">
        <v>296.36</v>
      </c>
      <c r="F34" s="18">
        <v>6.6E-3</v>
      </c>
      <c r="G34" s="18"/>
    </row>
    <row r="35" spans="1:7" x14ac:dyDescent="0.25">
      <c r="A35" s="14" t="s">
        <v>1253</v>
      </c>
      <c r="B35" s="15" t="s">
        <v>1254</v>
      </c>
      <c r="C35" s="15" t="s">
        <v>1255</v>
      </c>
      <c r="D35" s="16">
        <v>84700</v>
      </c>
      <c r="E35" s="17">
        <v>283.07</v>
      </c>
      <c r="F35" s="18">
        <v>6.3E-3</v>
      </c>
      <c r="G35" s="18"/>
    </row>
    <row r="36" spans="1:7" x14ac:dyDescent="0.25">
      <c r="A36" s="14" t="s">
        <v>1305</v>
      </c>
      <c r="B36" s="15" t="s">
        <v>1306</v>
      </c>
      <c r="C36" s="15" t="s">
        <v>1289</v>
      </c>
      <c r="D36" s="16">
        <v>4011</v>
      </c>
      <c r="E36" s="17">
        <v>273.02999999999997</v>
      </c>
      <c r="F36" s="18">
        <v>6.1000000000000004E-3</v>
      </c>
      <c r="G36" s="18"/>
    </row>
    <row r="37" spans="1:7" x14ac:dyDescent="0.25">
      <c r="A37" s="14" t="s">
        <v>1192</v>
      </c>
      <c r="B37" s="15" t="s">
        <v>1193</v>
      </c>
      <c r="C37" s="15" t="s">
        <v>1194</v>
      </c>
      <c r="D37" s="16">
        <v>17500</v>
      </c>
      <c r="E37" s="17">
        <v>261.02</v>
      </c>
      <c r="F37" s="18">
        <v>5.7999999999999996E-3</v>
      </c>
      <c r="G37" s="18"/>
    </row>
    <row r="38" spans="1:7" x14ac:dyDescent="0.25">
      <c r="A38" s="14" t="s">
        <v>1421</v>
      </c>
      <c r="B38" s="15" t="s">
        <v>1422</v>
      </c>
      <c r="C38" s="15" t="s">
        <v>1191</v>
      </c>
      <c r="D38" s="16">
        <v>17400</v>
      </c>
      <c r="E38" s="17">
        <v>255.56</v>
      </c>
      <c r="F38" s="18">
        <v>5.7000000000000002E-3</v>
      </c>
      <c r="G38" s="18"/>
    </row>
    <row r="39" spans="1:7" x14ac:dyDescent="0.25">
      <c r="A39" s="14" t="s">
        <v>1225</v>
      </c>
      <c r="B39" s="15" t="s">
        <v>1765</v>
      </c>
      <c r="C39" s="15" t="s">
        <v>1208</v>
      </c>
      <c r="D39" s="16">
        <v>31996</v>
      </c>
      <c r="E39" s="17">
        <v>253.73</v>
      </c>
      <c r="F39" s="18">
        <v>5.5999999999999999E-3</v>
      </c>
      <c r="G39" s="18"/>
    </row>
    <row r="40" spans="1:7" x14ac:dyDescent="0.25">
      <c r="A40" s="14" t="s">
        <v>1423</v>
      </c>
      <c r="B40" s="15" t="s">
        <v>1424</v>
      </c>
      <c r="C40" s="15" t="s">
        <v>1222</v>
      </c>
      <c r="D40" s="16">
        <v>9600</v>
      </c>
      <c r="E40" s="17">
        <v>248.7</v>
      </c>
      <c r="F40" s="18">
        <v>5.4999999999999997E-3</v>
      </c>
      <c r="G40" s="18"/>
    </row>
    <row r="41" spans="1:7" x14ac:dyDescent="0.25">
      <c r="A41" s="14" t="s">
        <v>1198</v>
      </c>
      <c r="B41" s="15" t="s">
        <v>1199</v>
      </c>
      <c r="C41" s="15" t="s">
        <v>1200</v>
      </c>
      <c r="D41" s="16">
        <v>45346</v>
      </c>
      <c r="E41" s="17">
        <v>224.62</v>
      </c>
      <c r="F41" s="18">
        <v>5.0000000000000001E-3</v>
      </c>
      <c r="G41" s="18"/>
    </row>
    <row r="42" spans="1:7" x14ac:dyDescent="0.25">
      <c r="A42" s="14" t="s">
        <v>1784</v>
      </c>
      <c r="B42" s="15" t="s">
        <v>1785</v>
      </c>
      <c r="C42" s="15" t="s">
        <v>1786</v>
      </c>
      <c r="D42" s="16">
        <v>17831</v>
      </c>
      <c r="E42" s="17">
        <v>203.4</v>
      </c>
      <c r="F42" s="18">
        <v>4.4999999999999997E-3</v>
      </c>
      <c r="G42" s="18"/>
    </row>
    <row r="43" spans="1:7" x14ac:dyDescent="0.25">
      <c r="A43" s="14" t="s">
        <v>1366</v>
      </c>
      <c r="B43" s="15" t="s">
        <v>1367</v>
      </c>
      <c r="C43" s="15" t="s">
        <v>1191</v>
      </c>
      <c r="D43" s="16">
        <v>12943</v>
      </c>
      <c r="E43" s="17">
        <v>199.88</v>
      </c>
      <c r="F43" s="18">
        <v>4.4000000000000003E-3</v>
      </c>
      <c r="G43" s="18"/>
    </row>
    <row r="44" spans="1:7" x14ac:dyDescent="0.25">
      <c r="A44" s="14" t="s">
        <v>1538</v>
      </c>
      <c r="B44" s="15" t="s">
        <v>1539</v>
      </c>
      <c r="C44" s="15" t="s">
        <v>1329</v>
      </c>
      <c r="D44" s="16">
        <v>30649</v>
      </c>
      <c r="E44" s="17">
        <v>196.78</v>
      </c>
      <c r="F44" s="18">
        <v>4.4000000000000003E-3</v>
      </c>
      <c r="G44" s="18"/>
    </row>
    <row r="45" spans="1:7" x14ac:dyDescent="0.25">
      <c r="A45" s="14" t="s">
        <v>1542</v>
      </c>
      <c r="B45" s="15" t="s">
        <v>1543</v>
      </c>
      <c r="C45" s="15" t="s">
        <v>1340</v>
      </c>
      <c r="D45" s="16">
        <v>3039</v>
      </c>
      <c r="E45" s="17">
        <v>191.62</v>
      </c>
      <c r="F45" s="18">
        <v>4.3E-3</v>
      </c>
      <c r="G45" s="18"/>
    </row>
    <row r="46" spans="1:7" x14ac:dyDescent="0.25">
      <c r="A46" s="14" t="s">
        <v>1503</v>
      </c>
      <c r="B46" s="15" t="s">
        <v>1504</v>
      </c>
      <c r="C46" s="15" t="s">
        <v>1340</v>
      </c>
      <c r="D46" s="16">
        <v>10131</v>
      </c>
      <c r="E46" s="17">
        <v>189.27</v>
      </c>
      <c r="F46" s="18">
        <v>4.1999999999999997E-3</v>
      </c>
      <c r="G46" s="18"/>
    </row>
    <row r="47" spans="1:7" x14ac:dyDescent="0.25">
      <c r="A47" s="14" t="s">
        <v>1916</v>
      </c>
      <c r="B47" s="15" t="s">
        <v>1917</v>
      </c>
      <c r="C47" s="15" t="s">
        <v>1194</v>
      </c>
      <c r="D47" s="16">
        <v>16423</v>
      </c>
      <c r="E47" s="17">
        <v>186.8</v>
      </c>
      <c r="F47" s="18">
        <v>4.1000000000000003E-3</v>
      </c>
      <c r="G47" s="18"/>
    </row>
    <row r="48" spans="1:7" x14ac:dyDescent="0.25">
      <c r="A48" s="14" t="s">
        <v>1201</v>
      </c>
      <c r="B48" s="15" t="s">
        <v>1202</v>
      </c>
      <c r="C48" s="15" t="s">
        <v>1191</v>
      </c>
      <c r="D48" s="16">
        <v>9713</v>
      </c>
      <c r="E48" s="17">
        <v>185.7</v>
      </c>
      <c r="F48" s="18">
        <v>4.1000000000000003E-3</v>
      </c>
      <c r="G48" s="18"/>
    </row>
    <row r="49" spans="1:7" x14ac:dyDescent="0.25">
      <c r="A49" s="14" t="s">
        <v>1239</v>
      </c>
      <c r="B49" s="15" t="s">
        <v>1240</v>
      </c>
      <c r="C49" s="15" t="s">
        <v>1241</v>
      </c>
      <c r="D49" s="16">
        <v>4800</v>
      </c>
      <c r="E49" s="17">
        <v>184.91</v>
      </c>
      <c r="F49" s="18">
        <v>4.1000000000000003E-3</v>
      </c>
      <c r="G49" s="18"/>
    </row>
    <row r="50" spans="1:7" x14ac:dyDescent="0.25">
      <c r="A50" s="14" t="s">
        <v>1357</v>
      </c>
      <c r="B50" s="15" t="s">
        <v>1358</v>
      </c>
      <c r="C50" s="15" t="s">
        <v>1191</v>
      </c>
      <c r="D50" s="16">
        <v>12732</v>
      </c>
      <c r="E50" s="17">
        <v>182.6</v>
      </c>
      <c r="F50" s="18">
        <v>4.1000000000000003E-3</v>
      </c>
      <c r="G50" s="18"/>
    </row>
    <row r="51" spans="1:7" x14ac:dyDescent="0.25">
      <c r="A51" s="14" t="s">
        <v>1234</v>
      </c>
      <c r="B51" s="15" t="s">
        <v>1235</v>
      </c>
      <c r="C51" s="15" t="s">
        <v>1208</v>
      </c>
      <c r="D51" s="16">
        <v>7104</v>
      </c>
      <c r="E51" s="17">
        <v>179.8</v>
      </c>
      <c r="F51" s="18">
        <v>4.0000000000000001E-3</v>
      </c>
      <c r="G51" s="18"/>
    </row>
    <row r="52" spans="1:7" x14ac:dyDescent="0.25">
      <c r="A52" s="14" t="s">
        <v>1303</v>
      </c>
      <c r="B52" s="15" t="s">
        <v>1304</v>
      </c>
      <c r="C52" s="15" t="s">
        <v>1289</v>
      </c>
      <c r="D52" s="16">
        <v>32161</v>
      </c>
      <c r="E52" s="17">
        <v>179.07</v>
      </c>
      <c r="F52" s="18">
        <v>4.0000000000000001E-3</v>
      </c>
      <c r="G52" s="18"/>
    </row>
    <row r="53" spans="1:7" x14ac:dyDescent="0.25">
      <c r="A53" s="14" t="s">
        <v>1258</v>
      </c>
      <c r="B53" s="15" t="s">
        <v>1259</v>
      </c>
      <c r="C53" s="15" t="s">
        <v>1197</v>
      </c>
      <c r="D53" s="16">
        <v>15317</v>
      </c>
      <c r="E53" s="17">
        <v>178.61</v>
      </c>
      <c r="F53" s="18">
        <v>4.0000000000000001E-3</v>
      </c>
      <c r="G53" s="18"/>
    </row>
    <row r="54" spans="1:7" x14ac:dyDescent="0.25">
      <c r="A54" s="14" t="s">
        <v>1811</v>
      </c>
      <c r="B54" s="15" t="s">
        <v>1812</v>
      </c>
      <c r="C54" s="15" t="s">
        <v>1219</v>
      </c>
      <c r="D54" s="16">
        <v>9465</v>
      </c>
      <c r="E54" s="17">
        <v>176.66</v>
      </c>
      <c r="F54" s="18">
        <v>3.8999999999999998E-3</v>
      </c>
      <c r="G54" s="18"/>
    </row>
    <row r="55" spans="1:7" x14ac:dyDescent="0.25">
      <c r="A55" s="14" t="s">
        <v>2092</v>
      </c>
      <c r="B55" s="15" t="s">
        <v>2093</v>
      </c>
      <c r="C55" s="15" t="s">
        <v>1418</v>
      </c>
      <c r="D55" s="16">
        <v>50000</v>
      </c>
      <c r="E55" s="17">
        <v>173.53</v>
      </c>
      <c r="F55" s="18">
        <v>3.8999999999999998E-3</v>
      </c>
      <c r="G55" s="18"/>
    </row>
    <row r="56" spans="1:7" x14ac:dyDescent="0.25">
      <c r="A56" s="14" t="s">
        <v>1819</v>
      </c>
      <c r="B56" s="15" t="s">
        <v>1820</v>
      </c>
      <c r="C56" s="15" t="s">
        <v>1222</v>
      </c>
      <c r="D56" s="16">
        <v>72852</v>
      </c>
      <c r="E56" s="17">
        <v>158.19999999999999</v>
      </c>
      <c r="F56" s="18">
        <v>3.5000000000000001E-3</v>
      </c>
      <c r="G56" s="18"/>
    </row>
    <row r="57" spans="1:7" x14ac:dyDescent="0.25">
      <c r="A57" s="14" t="s">
        <v>1404</v>
      </c>
      <c r="B57" s="15" t="s">
        <v>1405</v>
      </c>
      <c r="C57" s="15" t="s">
        <v>1382</v>
      </c>
      <c r="D57" s="16">
        <v>3653</v>
      </c>
      <c r="E57" s="17">
        <v>156.69999999999999</v>
      </c>
      <c r="F57" s="18">
        <v>3.5000000000000001E-3</v>
      </c>
      <c r="G57" s="18"/>
    </row>
    <row r="58" spans="1:7" x14ac:dyDescent="0.25">
      <c r="A58" s="14" t="s">
        <v>1398</v>
      </c>
      <c r="B58" s="15" t="s">
        <v>1399</v>
      </c>
      <c r="C58" s="15" t="s">
        <v>1340</v>
      </c>
      <c r="D58" s="16">
        <v>3130</v>
      </c>
      <c r="E58" s="17">
        <v>151.25</v>
      </c>
      <c r="F58" s="18">
        <v>3.3999999999999998E-3</v>
      </c>
      <c r="G58" s="18"/>
    </row>
    <row r="59" spans="1:7" x14ac:dyDescent="0.25">
      <c r="A59" s="14" t="s">
        <v>1203</v>
      </c>
      <c r="B59" s="15" t="s">
        <v>1204</v>
      </c>
      <c r="C59" s="15" t="s">
        <v>1205</v>
      </c>
      <c r="D59" s="16">
        <v>4344</v>
      </c>
      <c r="E59" s="17">
        <v>148.22</v>
      </c>
      <c r="F59" s="18">
        <v>3.3E-3</v>
      </c>
      <c r="G59" s="18"/>
    </row>
    <row r="60" spans="1:7" x14ac:dyDescent="0.25">
      <c r="A60" s="14" t="s">
        <v>1782</v>
      </c>
      <c r="B60" s="15" t="s">
        <v>1783</v>
      </c>
      <c r="C60" s="15" t="s">
        <v>1340</v>
      </c>
      <c r="D60" s="16">
        <v>7844</v>
      </c>
      <c r="E60" s="17">
        <v>144.53</v>
      </c>
      <c r="F60" s="18">
        <v>3.2000000000000002E-3</v>
      </c>
      <c r="G60" s="18"/>
    </row>
    <row r="61" spans="1:7" x14ac:dyDescent="0.25">
      <c r="A61" s="14" t="s">
        <v>1378</v>
      </c>
      <c r="B61" s="15" t="s">
        <v>1379</v>
      </c>
      <c r="C61" s="15" t="s">
        <v>1289</v>
      </c>
      <c r="D61" s="16">
        <v>80316</v>
      </c>
      <c r="E61" s="17">
        <v>144.47999999999999</v>
      </c>
      <c r="F61" s="18">
        <v>3.2000000000000002E-3</v>
      </c>
      <c r="G61" s="18"/>
    </row>
    <row r="62" spans="1:7" x14ac:dyDescent="0.25">
      <c r="A62" s="14" t="s">
        <v>1776</v>
      </c>
      <c r="B62" s="15" t="s">
        <v>1777</v>
      </c>
      <c r="C62" s="15" t="s">
        <v>1197</v>
      </c>
      <c r="D62" s="16">
        <v>23417</v>
      </c>
      <c r="E62" s="17">
        <v>142.56</v>
      </c>
      <c r="F62" s="18">
        <v>3.2000000000000002E-3</v>
      </c>
      <c r="G62" s="18"/>
    </row>
    <row r="63" spans="1:7" x14ac:dyDescent="0.25">
      <c r="A63" s="14" t="s">
        <v>1223</v>
      </c>
      <c r="B63" s="15" t="s">
        <v>1224</v>
      </c>
      <c r="C63" s="15" t="s">
        <v>1191</v>
      </c>
      <c r="D63" s="16">
        <v>2068</v>
      </c>
      <c r="E63" s="17">
        <v>139.6</v>
      </c>
      <c r="F63" s="18">
        <v>3.0999999999999999E-3</v>
      </c>
      <c r="G63" s="18"/>
    </row>
    <row r="64" spans="1:7" x14ac:dyDescent="0.25">
      <c r="A64" s="14" t="s">
        <v>2094</v>
      </c>
      <c r="B64" s="15" t="s">
        <v>2095</v>
      </c>
      <c r="C64" s="15" t="s">
        <v>2029</v>
      </c>
      <c r="D64" s="16">
        <v>19930</v>
      </c>
      <c r="E64" s="17">
        <v>137.76</v>
      </c>
      <c r="F64" s="18">
        <v>3.0999999999999999E-3</v>
      </c>
      <c r="G64" s="18"/>
    </row>
    <row r="65" spans="1:7" x14ac:dyDescent="0.25">
      <c r="A65" s="14" t="s">
        <v>2096</v>
      </c>
      <c r="B65" s="15" t="s">
        <v>2097</v>
      </c>
      <c r="C65" s="15" t="s">
        <v>1262</v>
      </c>
      <c r="D65" s="16">
        <v>27474</v>
      </c>
      <c r="E65" s="17">
        <v>136.91999999999999</v>
      </c>
      <c r="F65" s="18">
        <v>3.0000000000000001E-3</v>
      </c>
      <c r="G65" s="18"/>
    </row>
    <row r="66" spans="1:7" x14ac:dyDescent="0.25">
      <c r="A66" s="14" t="s">
        <v>1496</v>
      </c>
      <c r="B66" s="15" t="s">
        <v>1497</v>
      </c>
      <c r="C66" s="15" t="s">
        <v>1222</v>
      </c>
      <c r="D66" s="16">
        <v>483</v>
      </c>
      <c r="E66" s="17">
        <v>133.99</v>
      </c>
      <c r="F66" s="18">
        <v>3.0000000000000001E-3</v>
      </c>
      <c r="G66" s="18"/>
    </row>
    <row r="67" spans="1:7" x14ac:dyDescent="0.25">
      <c r="A67" s="14" t="s">
        <v>1768</v>
      </c>
      <c r="B67" s="15" t="s">
        <v>1769</v>
      </c>
      <c r="C67" s="15" t="s">
        <v>1365</v>
      </c>
      <c r="D67" s="16">
        <v>57773</v>
      </c>
      <c r="E67" s="17">
        <v>132.56</v>
      </c>
      <c r="F67" s="18">
        <v>2.8999999999999998E-3</v>
      </c>
      <c r="G67" s="18"/>
    </row>
    <row r="68" spans="1:7" x14ac:dyDescent="0.25">
      <c r="A68" s="14" t="s">
        <v>1389</v>
      </c>
      <c r="B68" s="15" t="s">
        <v>1390</v>
      </c>
      <c r="C68" s="15" t="s">
        <v>1244</v>
      </c>
      <c r="D68" s="16">
        <v>18446</v>
      </c>
      <c r="E68" s="17">
        <v>131.97999999999999</v>
      </c>
      <c r="F68" s="18">
        <v>2.8999999999999998E-3</v>
      </c>
      <c r="G68" s="18"/>
    </row>
    <row r="69" spans="1:7" x14ac:dyDescent="0.25">
      <c r="A69" s="14" t="s">
        <v>1476</v>
      </c>
      <c r="B69" s="15" t="s">
        <v>1477</v>
      </c>
      <c r="C69" s="15" t="s">
        <v>1191</v>
      </c>
      <c r="D69" s="16">
        <v>451</v>
      </c>
      <c r="E69" s="17">
        <v>128.02000000000001</v>
      </c>
      <c r="F69" s="18">
        <v>2.8E-3</v>
      </c>
      <c r="G69" s="18"/>
    </row>
    <row r="70" spans="1:7" x14ac:dyDescent="0.25">
      <c r="A70" s="14" t="s">
        <v>1189</v>
      </c>
      <c r="B70" s="15" t="s">
        <v>1190</v>
      </c>
      <c r="C70" s="15" t="s">
        <v>1191</v>
      </c>
      <c r="D70" s="16">
        <v>7350</v>
      </c>
      <c r="E70" s="17">
        <v>126.37</v>
      </c>
      <c r="F70" s="18">
        <v>2.8E-3</v>
      </c>
      <c r="G70" s="18"/>
    </row>
    <row r="71" spans="1:7" x14ac:dyDescent="0.25">
      <c r="A71" s="14" t="s">
        <v>1368</v>
      </c>
      <c r="B71" s="15" t="s">
        <v>1369</v>
      </c>
      <c r="C71" s="15" t="s">
        <v>1370</v>
      </c>
      <c r="D71" s="16">
        <v>52173</v>
      </c>
      <c r="E71" s="17">
        <v>126.06</v>
      </c>
      <c r="F71" s="18">
        <v>2.8E-3</v>
      </c>
      <c r="G71" s="18"/>
    </row>
    <row r="72" spans="1:7" x14ac:dyDescent="0.25">
      <c r="A72" s="14" t="s">
        <v>1402</v>
      </c>
      <c r="B72" s="15" t="s">
        <v>1403</v>
      </c>
      <c r="C72" s="15" t="s">
        <v>1365</v>
      </c>
      <c r="D72" s="16">
        <v>2132</v>
      </c>
      <c r="E72" s="17">
        <v>124.49</v>
      </c>
      <c r="F72" s="18">
        <v>2.8E-3</v>
      </c>
      <c r="G72" s="18"/>
    </row>
    <row r="73" spans="1:7" x14ac:dyDescent="0.25">
      <c r="A73" s="14" t="s">
        <v>1462</v>
      </c>
      <c r="B73" s="15" t="s">
        <v>1463</v>
      </c>
      <c r="C73" s="15" t="s">
        <v>1244</v>
      </c>
      <c r="D73" s="16">
        <v>16500</v>
      </c>
      <c r="E73" s="17">
        <v>121.43</v>
      </c>
      <c r="F73" s="18">
        <v>2.7000000000000001E-3</v>
      </c>
      <c r="G73" s="18"/>
    </row>
    <row r="74" spans="1:7" x14ac:dyDescent="0.25">
      <c r="A74" s="14" t="s">
        <v>1336</v>
      </c>
      <c r="B74" s="15" t="s">
        <v>1337</v>
      </c>
      <c r="C74" s="15" t="s">
        <v>1238</v>
      </c>
      <c r="D74" s="16">
        <v>985</v>
      </c>
      <c r="E74" s="17">
        <v>119.25</v>
      </c>
      <c r="F74" s="18">
        <v>2.5999999999999999E-3</v>
      </c>
      <c r="G74" s="18"/>
    </row>
    <row r="75" spans="1:7" x14ac:dyDescent="0.25">
      <c r="A75" s="14" t="s">
        <v>2098</v>
      </c>
      <c r="B75" s="15" t="s">
        <v>2099</v>
      </c>
      <c r="C75" s="15" t="s">
        <v>1238</v>
      </c>
      <c r="D75" s="16">
        <v>6013</v>
      </c>
      <c r="E75" s="17">
        <v>118.83</v>
      </c>
      <c r="F75" s="18">
        <v>2.5999999999999999E-3</v>
      </c>
      <c r="G75" s="18"/>
    </row>
    <row r="76" spans="1:7" x14ac:dyDescent="0.25">
      <c r="A76" s="14" t="s">
        <v>1265</v>
      </c>
      <c r="B76" s="15" t="s">
        <v>1266</v>
      </c>
      <c r="C76" s="15" t="s">
        <v>1191</v>
      </c>
      <c r="D76" s="16">
        <v>3697</v>
      </c>
      <c r="E76" s="17">
        <v>117.26</v>
      </c>
      <c r="F76" s="18">
        <v>2.5999999999999999E-3</v>
      </c>
      <c r="G76" s="18"/>
    </row>
    <row r="77" spans="1:7" x14ac:dyDescent="0.25">
      <c r="A77" s="14" t="s">
        <v>1425</v>
      </c>
      <c r="B77" s="15" t="s">
        <v>1426</v>
      </c>
      <c r="C77" s="15" t="s">
        <v>1427</v>
      </c>
      <c r="D77" s="16">
        <v>8022</v>
      </c>
      <c r="E77" s="17">
        <v>113.37</v>
      </c>
      <c r="F77" s="18">
        <v>2.5000000000000001E-3</v>
      </c>
      <c r="G77" s="18"/>
    </row>
    <row r="78" spans="1:7" x14ac:dyDescent="0.25">
      <c r="A78" s="14" t="s">
        <v>2049</v>
      </c>
      <c r="B78" s="15" t="s">
        <v>2050</v>
      </c>
      <c r="C78" s="15" t="s">
        <v>1262</v>
      </c>
      <c r="D78" s="16">
        <v>22890</v>
      </c>
      <c r="E78" s="17">
        <v>112.92</v>
      </c>
      <c r="F78" s="18">
        <v>2.5000000000000001E-3</v>
      </c>
      <c r="G78" s="18"/>
    </row>
    <row r="79" spans="1:7" x14ac:dyDescent="0.25">
      <c r="A79" s="14" t="s">
        <v>1536</v>
      </c>
      <c r="B79" s="15" t="s">
        <v>1537</v>
      </c>
      <c r="C79" s="15" t="s">
        <v>1440</v>
      </c>
      <c r="D79" s="16">
        <v>2547</v>
      </c>
      <c r="E79" s="17">
        <v>112.85</v>
      </c>
      <c r="F79" s="18">
        <v>2.5000000000000001E-3</v>
      </c>
      <c r="G79" s="18"/>
    </row>
    <row r="80" spans="1:7" x14ac:dyDescent="0.25">
      <c r="A80" s="14" t="s">
        <v>1414</v>
      </c>
      <c r="B80" s="15" t="s">
        <v>1415</v>
      </c>
      <c r="C80" s="15" t="s">
        <v>1262</v>
      </c>
      <c r="D80" s="16">
        <v>6500</v>
      </c>
      <c r="E80" s="17">
        <v>112.68</v>
      </c>
      <c r="F80" s="18">
        <v>2.5000000000000001E-3</v>
      </c>
      <c r="G80" s="18"/>
    </row>
    <row r="81" spans="1:7" x14ac:dyDescent="0.25">
      <c r="A81" s="14" t="s">
        <v>1792</v>
      </c>
      <c r="B81" s="15" t="s">
        <v>1793</v>
      </c>
      <c r="C81" s="15" t="s">
        <v>1191</v>
      </c>
      <c r="D81" s="16">
        <v>4083</v>
      </c>
      <c r="E81" s="17">
        <v>111.49</v>
      </c>
      <c r="F81" s="18">
        <v>2.5000000000000001E-3</v>
      </c>
      <c r="G81" s="18"/>
    </row>
    <row r="82" spans="1:7" x14ac:dyDescent="0.25">
      <c r="A82" s="14" t="s">
        <v>1321</v>
      </c>
      <c r="B82" s="15" t="s">
        <v>1322</v>
      </c>
      <c r="C82" s="15" t="s">
        <v>1208</v>
      </c>
      <c r="D82" s="16">
        <v>2013</v>
      </c>
      <c r="E82" s="17">
        <v>110.48</v>
      </c>
      <c r="F82" s="18">
        <v>2.5000000000000001E-3</v>
      </c>
      <c r="G82" s="18"/>
    </row>
    <row r="83" spans="1:7" x14ac:dyDescent="0.25">
      <c r="A83" s="14" t="s">
        <v>1452</v>
      </c>
      <c r="B83" s="15" t="s">
        <v>1453</v>
      </c>
      <c r="C83" s="15" t="s">
        <v>1289</v>
      </c>
      <c r="D83" s="16">
        <v>6680</v>
      </c>
      <c r="E83" s="17">
        <v>110.33</v>
      </c>
      <c r="F83" s="18">
        <v>2.3999999999999998E-3</v>
      </c>
      <c r="G83" s="18"/>
    </row>
    <row r="84" spans="1:7" x14ac:dyDescent="0.25">
      <c r="A84" s="14" t="s">
        <v>1490</v>
      </c>
      <c r="B84" s="15" t="s">
        <v>1491</v>
      </c>
      <c r="C84" s="15" t="s">
        <v>1289</v>
      </c>
      <c r="D84" s="16">
        <v>7740</v>
      </c>
      <c r="E84" s="17">
        <v>109.64</v>
      </c>
      <c r="F84" s="18">
        <v>2.3999999999999998E-3</v>
      </c>
      <c r="G84" s="18"/>
    </row>
    <row r="85" spans="1:7" x14ac:dyDescent="0.25">
      <c r="A85" s="14" t="s">
        <v>1770</v>
      </c>
      <c r="B85" s="15" t="s">
        <v>1771</v>
      </c>
      <c r="C85" s="15" t="s">
        <v>1208</v>
      </c>
      <c r="D85" s="16">
        <v>2204</v>
      </c>
      <c r="E85" s="17">
        <v>109.38</v>
      </c>
      <c r="F85" s="18">
        <v>2.3999999999999998E-3</v>
      </c>
      <c r="G85" s="18"/>
    </row>
    <row r="86" spans="1:7" x14ac:dyDescent="0.25">
      <c r="A86" s="14" t="s">
        <v>1383</v>
      </c>
      <c r="B86" s="15" t="s">
        <v>1384</v>
      </c>
      <c r="C86" s="15" t="s">
        <v>1289</v>
      </c>
      <c r="D86" s="16">
        <v>5944</v>
      </c>
      <c r="E86" s="17">
        <v>109.26</v>
      </c>
      <c r="F86" s="18">
        <v>2.3999999999999998E-3</v>
      </c>
      <c r="G86" s="18"/>
    </row>
    <row r="87" spans="1:7" x14ac:dyDescent="0.25">
      <c r="A87" s="14" t="s">
        <v>1766</v>
      </c>
      <c r="B87" s="15" t="s">
        <v>1767</v>
      </c>
      <c r="C87" s="15" t="s">
        <v>1317</v>
      </c>
      <c r="D87" s="16">
        <v>8632</v>
      </c>
      <c r="E87" s="17">
        <v>108.56</v>
      </c>
      <c r="F87" s="18">
        <v>2.3999999999999998E-3</v>
      </c>
      <c r="G87" s="18"/>
    </row>
    <row r="88" spans="1:7" x14ac:dyDescent="0.25">
      <c r="A88" s="14" t="s">
        <v>1512</v>
      </c>
      <c r="B88" s="15" t="s">
        <v>1513</v>
      </c>
      <c r="C88" s="15" t="s">
        <v>1205</v>
      </c>
      <c r="D88" s="16">
        <v>17002</v>
      </c>
      <c r="E88" s="17">
        <v>108.08</v>
      </c>
      <c r="F88" s="18">
        <v>2.3999999999999998E-3</v>
      </c>
      <c r="G88" s="18"/>
    </row>
    <row r="89" spans="1:7" x14ac:dyDescent="0.25">
      <c r="A89" s="14" t="s">
        <v>1518</v>
      </c>
      <c r="B89" s="15" t="s">
        <v>1519</v>
      </c>
      <c r="C89" s="15" t="s">
        <v>1375</v>
      </c>
      <c r="D89" s="16">
        <v>3374</v>
      </c>
      <c r="E89" s="17">
        <v>107.51</v>
      </c>
      <c r="F89" s="18">
        <v>2.3999999999999998E-3</v>
      </c>
      <c r="G89" s="18"/>
    </row>
    <row r="90" spans="1:7" x14ac:dyDescent="0.25">
      <c r="A90" s="14" t="s">
        <v>1297</v>
      </c>
      <c r="B90" s="15" t="s">
        <v>1298</v>
      </c>
      <c r="C90" s="15" t="s">
        <v>1241</v>
      </c>
      <c r="D90" s="16">
        <v>1555</v>
      </c>
      <c r="E90" s="17">
        <v>106.65</v>
      </c>
      <c r="F90" s="18">
        <v>2.3999999999999998E-3</v>
      </c>
      <c r="G90" s="18"/>
    </row>
    <row r="91" spans="1:7" x14ac:dyDescent="0.25">
      <c r="A91" s="14" t="s">
        <v>2100</v>
      </c>
      <c r="B91" s="15" t="s">
        <v>2101</v>
      </c>
      <c r="C91" s="15" t="s">
        <v>1205</v>
      </c>
      <c r="D91" s="16">
        <v>622</v>
      </c>
      <c r="E91" s="17">
        <v>105.15</v>
      </c>
      <c r="F91" s="18">
        <v>2.3E-3</v>
      </c>
      <c r="G91" s="18"/>
    </row>
    <row r="92" spans="1:7" x14ac:dyDescent="0.25">
      <c r="A92" s="14" t="s">
        <v>1986</v>
      </c>
      <c r="B92" s="15" t="s">
        <v>1987</v>
      </c>
      <c r="C92" s="15" t="s">
        <v>1329</v>
      </c>
      <c r="D92" s="16">
        <v>5689</v>
      </c>
      <c r="E92" s="17">
        <v>104.46</v>
      </c>
      <c r="F92" s="18">
        <v>2.3E-3</v>
      </c>
      <c r="G92" s="18"/>
    </row>
    <row r="93" spans="1:7" x14ac:dyDescent="0.25">
      <c r="A93" s="14" t="s">
        <v>1232</v>
      </c>
      <c r="B93" s="15" t="s">
        <v>1233</v>
      </c>
      <c r="C93" s="15" t="s">
        <v>1211</v>
      </c>
      <c r="D93" s="16">
        <v>4116</v>
      </c>
      <c r="E93" s="17">
        <v>101.1</v>
      </c>
      <c r="F93" s="18">
        <v>2.2000000000000001E-3</v>
      </c>
      <c r="G93" s="18"/>
    </row>
    <row r="94" spans="1:7" x14ac:dyDescent="0.25">
      <c r="A94" s="14" t="s">
        <v>1815</v>
      </c>
      <c r="B94" s="15" t="s">
        <v>1816</v>
      </c>
      <c r="C94" s="15" t="s">
        <v>1317</v>
      </c>
      <c r="D94" s="16">
        <v>37400</v>
      </c>
      <c r="E94" s="17">
        <v>100.4</v>
      </c>
      <c r="F94" s="18">
        <v>2.2000000000000001E-3</v>
      </c>
      <c r="G94" s="18"/>
    </row>
    <row r="95" spans="1:7" x14ac:dyDescent="0.25">
      <c r="A95" s="14" t="s">
        <v>1809</v>
      </c>
      <c r="B95" s="15" t="s">
        <v>1810</v>
      </c>
      <c r="C95" s="15" t="s">
        <v>1289</v>
      </c>
      <c r="D95" s="16">
        <v>2280</v>
      </c>
      <c r="E95" s="17">
        <v>98.61</v>
      </c>
      <c r="F95" s="18">
        <v>2.2000000000000001E-3</v>
      </c>
      <c r="G95" s="18"/>
    </row>
    <row r="96" spans="1:7" x14ac:dyDescent="0.25">
      <c r="A96" s="14" t="s">
        <v>1807</v>
      </c>
      <c r="B96" s="15" t="s">
        <v>1808</v>
      </c>
      <c r="C96" s="15" t="s">
        <v>1241</v>
      </c>
      <c r="D96" s="16">
        <v>1761</v>
      </c>
      <c r="E96" s="17">
        <v>94.29</v>
      </c>
      <c r="F96" s="18">
        <v>2.0999999999999999E-3</v>
      </c>
      <c r="G96" s="18"/>
    </row>
    <row r="97" spans="1:7" x14ac:dyDescent="0.25">
      <c r="A97" s="14" t="s">
        <v>1780</v>
      </c>
      <c r="B97" s="15" t="s">
        <v>1781</v>
      </c>
      <c r="C97" s="15" t="s">
        <v>1320</v>
      </c>
      <c r="D97" s="16">
        <v>27780</v>
      </c>
      <c r="E97" s="17">
        <v>94.16</v>
      </c>
      <c r="F97" s="18">
        <v>2.0999999999999999E-3</v>
      </c>
      <c r="G97" s="18"/>
    </row>
    <row r="98" spans="1:7" x14ac:dyDescent="0.25">
      <c r="A98" s="14" t="s">
        <v>1772</v>
      </c>
      <c r="B98" s="15" t="s">
        <v>1773</v>
      </c>
      <c r="C98" s="15" t="s">
        <v>1289</v>
      </c>
      <c r="D98" s="16">
        <v>6182</v>
      </c>
      <c r="E98" s="17">
        <v>93.82</v>
      </c>
      <c r="F98" s="18">
        <v>2.0999999999999999E-3</v>
      </c>
      <c r="G98" s="18"/>
    </row>
    <row r="99" spans="1:7" x14ac:dyDescent="0.25">
      <c r="A99" s="14" t="s">
        <v>1295</v>
      </c>
      <c r="B99" s="15" t="s">
        <v>1296</v>
      </c>
      <c r="C99" s="15" t="s">
        <v>1238</v>
      </c>
      <c r="D99" s="16">
        <v>6000</v>
      </c>
      <c r="E99" s="17">
        <v>92.26</v>
      </c>
      <c r="F99" s="18">
        <v>2E-3</v>
      </c>
      <c r="G99" s="18"/>
    </row>
    <row r="100" spans="1:7" x14ac:dyDescent="0.25">
      <c r="A100" s="14" t="s">
        <v>1787</v>
      </c>
      <c r="B100" s="15" t="s">
        <v>1788</v>
      </c>
      <c r="C100" s="15" t="s">
        <v>1317</v>
      </c>
      <c r="D100" s="16">
        <v>2500</v>
      </c>
      <c r="E100" s="17">
        <v>89.93</v>
      </c>
      <c r="F100" s="18">
        <v>2E-3</v>
      </c>
      <c r="G100" s="18"/>
    </row>
    <row r="101" spans="1:7" x14ac:dyDescent="0.25">
      <c r="A101" s="14" t="s">
        <v>2102</v>
      </c>
      <c r="B101" s="15" t="s">
        <v>2103</v>
      </c>
      <c r="C101" s="15" t="s">
        <v>1252</v>
      </c>
      <c r="D101" s="16">
        <v>12769</v>
      </c>
      <c r="E101" s="17">
        <v>86.19</v>
      </c>
      <c r="F101" s="18">
        <v>1.9E-3</v>
      </c>
      <c r="G101" s="18"/>
    </row>
    <row r="102" spans="1:7" x14ac:dyDescent="0.25">
      <c r="A102" s="14" t="s">
        <v>1794</v>
      </c>
      <c r="B102" s="15" t="s">
        <v>1795</v>
      </c>
      <c r="C102" s="15" t="s">
        <v>1317</v>
      </c>
      <c r="D102" s="16">
        <v>4075</v>
      </c>
      <c r="E102" s="17">
        <v>74</v>
      </c>
      <c r="F102" s="18">
        <v>1.6000000000000001E-3</v>
      </c>
      <c r="G102" s="18"/>
    </row>
    <row r="103" spans="1:7" x14ac:dyDescent="0.25">
      <c r="A103" s="14" t="s">
        <v>1256</v>
      </c>
      <c r="B103" s="15" t="s">
        <v>1257</v>
      </c>
      <c r="C103" s="15" t="s">
        <v>1191</v>
      </c>
      <c r="D103" s="16">
        <v>5400</v>
      </c>
      <c r="E103" s="17">
        <v>67.349999999999994</v>
      </c>
      <c r="F103" s="18">
        <v>1.5E-3</v>
      </c>
      <c r="G103" s="18"/>
    </row>
    <row r="104" spans="1:7" x14ac:dyDescent="0.25">
      <c r="A104" s="14" t="s">
        <v>1385</v>
      </c>
      <c r="B104" s="15" t="s">
        <v>1386</v>
      </c>
      <c r="C104" s="15" t="s">
        <v>1191</v>
      </c>
      <c r="D104" s="16">
        <v>17500</v>
      </c>
      <c r="E104" s="17">
        <v>63.41</v>
      </c>
      <c r="F104" s="18">
        <v>1.4E-3</v>
      </c>
      <c r="G104" s="18"/>
    </row>
    <row r="105" spans="1:7" x14ac:dyDescent="0.25">
      <c r="A105" s="14" t="s">
        <v>1802</v>
      </c>
      <c r="B105" s="15" t="s">
        <v>1803</v>
      </c>
      <c r="C105" s="15" t="s">
        <v>1804</v>
      </c>
      <c r="D105" s="16">
        <v>123</v>
      </c>
      <c r="E105" s="17">
        <v>52.15</v>
      </c>
      <c r="F105" s="18">
        <v>1.1999999999999999E-3</v>
      </c>
      <c r="G105" s="18"/>
    </row>
    <row r="106" spans="1:7" x14ac:dyDescent="0.25">
      <c r="A106" s="14" t="s">
        <v>2104</v>
      </c>
      <c r="B106" s="15" t="s">
        <v>2105</v>
      </c>
      <c r="C106" s="15" t="s">
        <v>1317</v>
      </c>
      <c r="D106" s="16">
        <v>12000</v>
      </c>
      <c r="E106" s="17">
        <v>41.13</v>
      </c>
      <c r="F106" s="18">
        <v>8.9999999999999998E-4</v>
      </c>
      <c r="G106" s="18"/>
    </row>
    <row r="107" spans="1:7" x14ac:dyDescent="0.25">
      <c r="A107" s="14" t="s">
        <v>1434</v>
      </c>
      <c r="B107" s="15" t="s">
        <v>1435</v>
      </c>
      <c r="C107" s="15" t="s">
        <v>1382</v>
      </c>
      <c r="D107" s="16">
        <v>300</v>
      </c>
      <c r="E107" s="17">
        <v>12.34</v>
      </c>
      <c r="F107" s="18">
        <v>2.9999999999999997E-4</v>
      </c>
      <c r="G107" s="18"/>
    </row>
    <row r="108" spans="1:7" x14ac:dyDescent="0.25">
      <c r="A108" s="19" t="s">
        <v>125</v>
      </c>
      <c r="B108" s="25"/>
      <c r="C108" s="25"/>
      <c r="D108" s="26"/>
      <c r="E108" s="47">
        <v>30443.919999999998</v>
      </c>
      <c r="F108" s="48">
        <v>0.67610000000000003</v>
      </c>
      <c r="G108" s="28"/>
    </row>
    <row r="109" spans="1:7" x14ac:dyDescent="0.25">
      <c r="A109" s="19" t="s">
        <v>1269</v>
      </c>
      <c r="B109" s="15"/>
      <c r="C109" s="15"/>
      <c r="D109" s="16"/>
      <c r="E109" s="17"/>
      <c r="F109" s="18"/>
      <c r="G109" s="18"/>
    </row>
    <row r="110" spans="1:7" x14ac:dyDescent="0.25">
      <c r="A110" s="19" t="s">
        <v>125</v>
      </c>
      <c r="B110" s="15"/>
      <c r="C110" s="15"/>
      <c r="D110" s="16"/>
      <c r="E110" s="56" t="s">
        <v>122</v>
      </c>
      <c r="F110" s="57" t="s">
        <v>122</v>
      </c>
      <c r="G110" s="18"/>
    </row>
    <row r="111" spans="1:7" x14ac:dyDescent="0.25">
      <c r="A111" s="31" t="s">
        <v>132</v>
      </c>
      <c r="B111" s="32"/>
      <c r="C111" s="32"/>
      <c r="D111" s="33"/>
      <c r="E111" s="37">
        <v>30443.919999999998</v>
      </c>
      <c r="F111" s="38">
        <v>0.67610000000000003</v>
      </c>
      <c r="G111" s="28"/>
    </row>
    <row r="112" spans="1:7" x14ac:dyDescent="0.25">
      <c r="A112" s="14"/>
      <c r="B112" s="15"/>
      <c r="C112" s="15"/>
      <c r="D112" s="16"/>
      <c r="E112" s="17"/>
      <c r="F112" s="18"/>
      <c r="G112" s="18"/>
    </row>
    <row r="113" spans="1:7" x14ac:dyDescent="0.25">
      <c r="A113" s="19" t="s">
        <v>1558</v>
      </c>
      <c r="B113" s="15"/>
      <c r="C113" s="15"/>
      <c r="D113" s="16"/>
      <c r="E113" s="17"/>
      <c r="F113" s="18"/>
      <c r="G113" s="18"/>
    </row>
    <row r="114" spans="1:7" x14ac:dyDescent="0.25">
      <c r="A114" s="19" t="s">
        <v>1559</v>
      </c>
      <c r="B114" s="15"/>
      <c r="C114" s="15"/>
      <c r="D114" s="16"/>
      <c r="E114" s="17"/>
      <c r="F114" s="18"/>
      <c r="G114" s="18"/>
    </row>
    <row r="115" spans="1:7" x14ac:dyDescent="0.25">
      <c r="A115" s="14" t="s">
        <v>1824</v>
      </c>
      <c r="B115" s="15"/>
      <c r="C115" s="15" t="s">
        <v>1804</v>
      </c>
      <c r="D115" s="16">
        <v>180</v>
      </c>
      <c r="E115" s="17">
        <v>76.319999999999993</v>
      </c>
      <c r="F115" s="18">
        <v>1.694E-3</v>
      </c>
      <c r="G115" s="18"/>
    </row>
    <row r="116" spans="1:7" x14ac:dyDescent="0.25">
      <c r="A116" s="14" t="s">
        <v>1626</v>
      </c>
      <c r="B116" s="15"/>
      <c r="C116" s="15" t="s">
        <v>1382</v>
      </c>
      <c r="D116" s="61">
        <v>-300</v>
      </c>
      <c r="E116" s="45">
        <v>-12.43</v>
      </c>
      <c r="F116" s="46">
        <v>-2.7500000000000002E-4</v>
      </c>
      <c r="G116" s="18"/>
    </row>
    <row r="117" spans="1:7" x14ac:dyDescent="0.25">
      <c r="A117" s="14" t="s">
        <v>1655</v>
      </c>
      <c r="B117" s="15"/>
      <c r="C117" s="15" t="s">
        <v>1208</v>
      </c>
      <c r="D117" s="61">
        <v>-1050</v>
      </c>
      <c r="E117" s="45">
        <v>-26.75</v>
      </c>
      <c r="F117" s="46">
        <v>-5.9400000000000002E-4</v>
      </c>
      <c r="G117" s="18"/>
    </row>
    <row r="118" spans="1:7" x14ac:dyDescent="0.25">
      <c r="A118" s="14" t="s">
        <v>1657</v>
      </c>
      <c r="B118" s="15"/>
      <c r="C118" s="15" t="s">
        <v>1191</v>
      </c>
      <c r="D118" s="61">
        <v>-17500</v>
      </c>
      <c r="E118" s="45">
        <v>-63.81</v>
      </c>
      <c r="F118" s="46">
        <v>-1.4159999999999999E-3</v>
      </c>
      <c r="G118" s="18"/>
    </row>
    <row r="119" spans="1:7" x14ac:dyDescent="0.25">
      <c r="A119" s="14" t="s">
        <v>1678</v>
      </c>
      <c r="B119" s="15"/>
      <c r="C119" s="15" t="s">
        <v>1191</v>
      </c>
      <c r="D119" s="61">
        <v>-5400</v>
      </c>
      <c r="E119" s="45">
        <v>-67.64</v>
      </c>
      <c r="F119" s="46">
        <v>-1.5009999999999999E-3</v>
      </c>
      <c r="G119" s="18"/>
    </row>
    <row r="120" spans="1:7" x14ac:dyDescent="0.25">
      <c r="A120" s="14" t="s">
        <v>1702</v>
      </c>
      <c r="B120" s="15"/>
      <c r="C120" s="15" t="s">
        <v>1289</v>
      </c>
      <c r="D120" s="61">
        <v>-1250</v>
      </c>
      <c r="E120" s="45">
        <v>-85.66</v>
      </c>
      <c r="F120" s="46">
        <v>-1.902E-3</v>
      </c>
      <c r="G120" s="18"/>
    </row>
    <row r="121" spans="1:7" x14ac:dyDescent="0.25">
      <c r="A121" s="14" t="s">
        <v>1674</v>
      </c>
      <c r="B121" s="15"/>
      <c r="C121" s="15" t="s">
        <v>1340</v>
      </c>
      <c r="D121" s="61">
        <v>-2100</v>
      </c>
      <c r="E121" s="45">
        <v>-92.51</v>
      </c>
      <c r="F121" s="46">
        <v>-2.0539999999999998E-3</v>
      </c>
      <c r="G121" s="18"/>
    </row>
    <row r="122" spans="1:7" x14ac:dyDescent="0.25">
      <c r="A122" s="14" t="s">
        <v>1707</v>
      </c>
      <c r="B122" s="15"/>
      <c r="C122" s="15" t="s">
        <v>1238</v>
      </c>
      <c r="D122" s="61">
        <v>-6000</v>
      </c>
      <c r="E122" s="45">
        <v>-92.9</v>
      </c>
      <c r="F122" s="46">
        <v>-2.062E-3</v>
      </c>
      <c r="G122" s="18"/>
    </row>
    <row r="123" spans="1:7" x14ac:dyDescent="0.25">
      <c r="A123" s="14" t="s">
        <v>1694</v>
      </c>
      <c r="B123" s="15"/>
      <c r="C123" s="15" t="s">
        <v>1194</v>
      </c>
      <c r="D123" s="61">
        <v>-7125</v>
      </c>
      <c r="E123" s="45">
        <v>-106.35</v>
      </c>
      <c r="F123" s="46">
        <v>-2.3609999999999998E-3</v>
      </c>
      <c r="G123" s="18"/>
    </row>
    <row r="124" spans="1:7" x14ac:dyDescent="0.25">
      <c r="A124" s="14" t="s">
        <v>1635</v>
      </c>
      <c r="B124" s="15"/>
      <c r="C124" s="15" t="s">
        <v>1262</v>
      </c>
      <c r="D124" s="61">
        <v>-6500</v>
      </c>
      <c r="E124" s="45">
        <v>-113.16</v>
      </c>
      <c r="F124" s="46">
        <v>-2.5119999999999999E-3</v>
      </c>
      <c r="G124" s="18"/>
    </row>
    <row r="125" spans="1:7" x14ac:dyDescent="0.25">
      <c r="A125" s="14" t="s">
        <v>1611</v>
      </c>
      <c r="B125" s="15"/>
      <c r="C125" s="15" t="s">
        <v>1244</v>
      </c>
      <c r="D125" s="61">
        <v>-16500</v>
      </c>
      <c r="E125" s="45">
        <v>-122.26</v>
      </c>
      <c r="F125" s="46">
        <v>-2.7139999999999998E-3</v>
      </c>
      <c r="G125" s="18"/>
    </row>
    <row r="126" spans="1:7" x14ac:dyDescent="0.25">
      <c r="A126" s="14" t="s">
        <v>1660</v>
      </c>
      <c r="B126" s="15"/>
      <c r="C126" s="15" t="s">
        <v>1191</v>
      </c>
      <c r="D126" s="61">
        <v>-7350</v>
      </c>
      <c r="E126" s="45">
        <v>-126.84</v>
      </c>
      <c r="F126" s="46">
        <v>-2.8159999999999999E-3</v>
      </c>
      <c r="G126" s="18"/>
    </row>
    <row r="127" spans="1:7" x14ac:dyDescent="0.25">
      <c r="A127" s="14" t="s">
        <v>1570</v>
      </c>
      <c r="B127" s="15"/>
      <c r="C127" s="15" t="s">
        <v>1329</v>
      </c>
      <c r="D127" s="61">
        <v>-20000</v>
      </c>
      <c r="E127" s="45">
        <v>-129.26</v>
      </c>
      <c r="F127" s="46">
        <v>-2.8700000000000002E-3</v>
      </c>
      <c r="G127" s="18"/>
    </row>
    <row r="128" spans="1:7" x14ac:dyDescent="0.25">
      <c r="A128" s="14" t="s">
        <v>1661</v>
      </c>
      <c r="B128" s="15"/>
      <c r="C128" s="15" t="s">
        <v>1289</v>
      </c>
      <c r="D128" s="61">
        <v>-80316</v>
      </c>
      <c r="E128" s="45">
        <v>-145.51</v>
      </c>
      <c r="F128" s="46">
        <v>-3.2309999999999999E-3</v>
      </c>
      <c r="G128" s="18"/>
    </row>
    <row r="129" spans="1:7" x14ac:dyDescent="0.25">
      <c r="A129" s="14" t="s">
        <v>1623</v>
      </c>
      <c r="B129" s="15"/>
      <c r="C129" s="15" t="s">
        <v>1241</v>
      </c>
      <c r="D129" s="61">
        <v>-4800</v>
      </c>
      <c r="E129" s="45">
        <v>-186.14</v>
      </c>
      <c r="F129" s="46">
        <v>-4.1330000000000004E-3</v>
      </c>
      <c r="G129" s="18"/>
    </row>
    <row r="130" spans="1:7" x14ac:dyDescent="0.25">
      <c r="A130" s="14" t="s">
        <v>1697</v>
      </c>
      <c r="B130" s="15"/>
      <c r="C130" s="15" t="s">
        <v>1229</v>
      </c>
      <c r="D130" s="61">
        <v>-5250</v>
      </c>
      <c r="E130" s="45">
        <v>-201.18</v>
      </c>
      <c r="F130" s="46">
        <v>-4.4669999999999996E-3</v>
      </c>
      <c r="G130" s="18"/>
    </row>
    <row r="131" spans="1:7" x14ac:dyDescent="0.25">
      <c r="A131" s="14" t="s">
        <v>1633</v>
      </c>
      <c r="B131" s="15"/>
      <c r="C131" s="15" t="s">
        <v>1200</v>
      </c>
      <c r="D131" s="61">
        <v>-7800</v>
      </c>
      <c r="E131" s="45">
        <v>-211.92</v>
      </c>
      <c r="F131" s="46">
        <v>-4.705E-3</v>
      </c>
      <c r="G131" s="18"/>
    </row>
    <row r="132" spans="1:7" x14ac:dyDescent="0.25">
      <c r="A132" s="14" t="s">
        <v>1631</v>
      </c>
      <c r="B132" s="15"/>
      <c r="C132" s="15" t="s">
        <v>1222</v>
      </c>
      <c r="D132" s="61">
        <v>-9600</v>
      </c>
      <c r="E132" s="45">
        <v>-249.81</v>
      </c>
      <c r="F132" s="46">
        <v>-5.5469999999999998E-3</v>
      </c>
      <c r="G132" s="18"/>
    </row>
    <row r="133" spans="1:7" x14ac:dyDescent="0.25">
      <c r="A133" s="14" t="s">
        <v>1632</v>
      </c>
      <c r="B133" s="15"/>
      <c r="C133" s="15" t="s">
        <v>1191</v>
      </c>
      <c r="D133" s="61">
        <v>-17400</v>
      </c>
      <c r="E133" s="45">
        <v>-257.32</v>
      </c>
      <c r="F133" s="46">
        <v>-5.7140000000000003E-3</v>
      </c>
      <c r="G133" s="18"/>
    </row>
    <row r="134" spans="1:7" x14ac:dyDescent="0.25">
      <c r="A134" s="14" t="s">
        <v>1696</v>
      </c>
      <c r="B134" s="15"/>
      <c r="C134" s="15" t="s">
        <v>1255</v>
      </c>
      <c r="D134" s="61">
        <v>-84700</v>
      </c>
      <c r="E134" s="45">
        <v>-282.73</v>
      </c>
      <c r="F134" s="46">
        <v>-6.2779999999999997E-3</v>
      </c>
      <c r="G134" s="18"/>
    </row>
    <row r="135" spans="1:7" x14ac:dyDescent="0.25">
      <c r="A135" s="14" t="s">
        <v>1710</v>
      </c>
      <c r="B135" s="15"/>
      <c r="C135" s="15" t="s">
        <v>1289</v>
      </c>
      <c r="D135" s="61">
        <v>-46000</v>
      </c>
      <c r="E135" s="45">
        <v>-295.94</v>
      </c>
      <c r="F135" s="46">
        <v>-6.5709999999999996E-3</v>
      </c>
      <c r="G135" s="18"/>
    </row>
    <row r="136" spans="1:7" x14ac:dyDescent="0.25">
      <c r="A136" s="14" t="s">
        <v>1716</v>
      </c>
      <c r="B136" s="15"/>
      <c r="C136" s="15" t="s">
        <v>1280</v>
      </c>
      <c r="D136" s="61">
        <v>-10500</v>
      </c>
      <c r="E136" s="45">
        <v>-335.38</v>
      </c>
      <c r="F136" s="46">
        <v>-7.4469999999999996E-3</v>
      </c>
      <c r="G136" s="18"/>
    </row>
    <row r="137" spans="1:7" x14ac:dyDescent="0.25">
      <c r="A137" s="14" t="s">
        <v>1698</v>
      </c>
      <c r="B137" s="15"/>
      <c r="C137" s="15" t="s">
        <v>1197</v>
      </c>
      <c r="D137" s="61">
        <v>-38250</v>
      </c>
      <c r="E137" s="45">
        <v>-336.14</v>
      </c>
      <c r="F137" s="46">
        <v>-7.4640000000000001E-3</v>
      </c>
      <c r="G137" s="18"/>
    </row>
    <row r="138" spans="1:7" x14ac:dyDescent="0.25">
      <c r="A138" s="14" t="s">
        <v>1668</v>
      </c>
      <c r="B138" s="15"/>
      <c r="C138" s="15" t="s">
        <v>1197</v>
      </c>
      <c r="D138" s="61">
        <v>-152500</v>
      </c>
      <c r="E138" s="45">
        <v>-361.27</v>
      </c>
      <c r="F138" s="46">
        <v>-8.0219999999999996E-3</v>
      </c>
      <c r="G138" s="18"/>
    </row>
    <row r="139" spans="1:7" x14ac:dyDescent="0.25">
      <c r="A139" s="14" t="s">
        <v>1659</v>
      </c>
      <c r="B139" s="15"/>
      <c r="C139" s="15" t="s">
        <v>1382</v>
      </c>
      <c r="D139" s="61">
        <v>-213750</v>
      </c>
      <c r="E139" s="45">
        <v>-413.65</v>
      </c>
      <c r="F139" s="46">
        <v>-9.1850000000000005E-3</v>
      </c>
      <c r="G139" s="18"/>
    </row>
    <row r="140" spans="1:7" x14ac:dyDescent="0.25">
      <c r="A140" s="14" t="s">
        <v>1715</v>
      </c>
      <c r="B140" s="15"/>
      <c r="C140" s="15" t="s">
        <v>1214</v>
      </c>
      <c r="D140" s="61">
        <v>-13750</v>
      </c>
      <c r="E140" s="45">
        <v>-415.44</v>
      </c>
      <c r="F140" s="46">
        <v>-9.2250000000000006E-3</v>
      </c>
      <c r="G140" s="18"/>
    </row>
    <row r="141" spans="1:7" x14ac:dyDescent="0.25">
      <c r="A141" s="14" t="s">
        <v>1712</v>
      </c>
      <c r="B141" s="15"/>
      <c r="C141" s="15" t="s">
        <v>1286</v>
      </c>
      <c r="D141" s="61">
        <v>-9000</v>
      </c>
      <c r="E141" s="45">
        <v>-444.86</v>
      </c>
      <c r="F141" s="46">
        <v>-9.8779999999999996E-3</v>
      </c>
      <c r="G141" s="18"/>
    </row>
    <row r="142" spans="1:7" x14ac:dyDescent="0.25">
      <c r="A142" s="14" t="s">
        <v>1639</v>
      </c>
      <c r="B142" s="15"/>
      <c r="C142" s="15" t="s">
        <v>1238</v>
      </c>
      <c r="D142" s="61">
        <v>-81840</v>
      </c>
      <c r="E142" s="45">
        <v>-454.66</v>
      </c>
      <c r="F142" s="46">
        <v>-1.0096000000000001E-2</v>
      </c>
      <c r="G142" s="18"/>
    </row>
    <row r="143" spans="1:7" x14ac:dyDescent="0.25">
      <c r="A143" s="14" t="s">
        <v>1714</v>
      </c>
      <c r="B143" s="15"/>
      <c r="C143" s="15" t="s">
        <v>1283</v>
      </c>
      <c r="D143" s="61">
        <v>-110400</v>
      </c>
      <c r="E143" s="45">
        <v>-496.86</v>
      </c>
      <c r="F143" s="46">
        <v>-1.1032999999999999E-2</v>
      </c>
      <c r="G143" s="18"/>
    </row>
    <row r="144" spans="1:7" x14ac:dyDescent="0.25">
      <c r="A144" s="14" t="s">
        <v>1687</v>
      </c>
      <c r="B144" s="15"/>
      <c r="C144" s="15" t="s">
        <v>1249</v>
      </c>
      <c r="D144" s="61">
        <v>-160125</v>
      </c>
      <c r="E144" s="45">
        <v>-508</v>
      </c>
      <c r="F144" s="46">
        <v>-1.128E-2</v>
      </c>
      <c r="G144" s="18"/>
    </row>
    <row r="145" spans="1:7" x14ac:dyDescent="0.25">
      <c r="A145" s="14" t="s">
        <v>1686</v>
      </c>
      <c r="B145" s="15"/>
      <c r="C145" s="15" t="s">
        <v>1197</v>
      </c>
      <c r="D145" s="61">
        <v>-37500</v>
      </c>
      <c r="E145" s="45">
        <v>-539.25</v>
      </c>
      <c r="F145" s="46">
        <v>-1.1974E-2</v>
      </c>
      <c r="G145" s="18"/>
    </row>
    <row r="146" spans="1:7" x14ac:dyDescent="0.25">
      <c r="A146" s="14" t="s">
        <v>1675</v>
      </c>
      <c r="B146" s="15"/>
      <c r="C146" s="15" t="s">
        <v>1219</v>
      </c>
      <c r="D146" s="61">
        <v>-132000</v>
      </c>
      <c r="E146" s="45">
        <v>-547.14</v>
      </c>
      <c r="F146" s="46">
        <v>-1.2149E-2</v>
      </c>
      <c r="G146" s="18"/>
    </row>
    <row r="147" spans="1:7" x14ac:dyDescent="0.25">
      <c r="A147" s="14" t="s">
        <v>2106</v>
      </c>
      <c r="B147" s="15"/>
      <c r="C147" s="15" t="s">
        <v>1365</v>
      </c>
      <c r="D147" s="61">
        <v>-161200</v>
      </c>
      <c r="E147" s="45">
        <v>-555.9</v>
      </c>
      <c r="F147" s="46">
        <v>-1.2344000000000001E-2</v>
      </c>
      <c r="G147" s="18"/>
    </row>
    <row r="148" spans="1:7" x14ac:dyDescent="0.25">
      <c r="A148" s="14" t="s">
        <v>1717</v>
      </c>
      <c r="B148" s="15"/>
      <c r="C148" s="15" t="s">
        <v>1194</v>
      </c>
      <c r="D148" s="61">
        <v>-3520000</v>
      </c>
      <c r="E148" s="45">
        <v>-578.34</v>
      </c>
      <c r="F148" s="46">
        <v>-1.2841999999999999E-2</v>
      </c>
      <c r="G148" s="18"/>
    </row>
    <row r="149" spans="1:7" x14ac:dyDescent="0.25">
      <c r="A149" s="14" t="s">
        <v>1671</v>
      </c>
      <c r="B149" s="15"/>
      <c r="C149" s="15" t="s">
        <v>1289</v>
      </c>
      <c r="D149" s="61">
        <v>-438000</v>
      </c>
      <c r="E149" s="45">
        <v>-940.82</v>
      </c>
      <c r="F149" s="46">
        <v>-2.0891E-2</v>
      </c>
      <c r="G149" s="18"/>
    </row>
    <row r="150" spans="1:7" x14ac:dyDescent="0.25">
      <c r="A150" s="14" t="s">
        <v>1679</v>
      </c>
      <c r="B150" s="15"/>
      <c r="C150" s="15" t="s">
        <v>1197</v>
      </c>
      <c r="D150" s="61">
        <v>-57600</v>
      </c>
      <c r="E150" s="45">
        <v>-1046.22</v>
      </c>
      <c r="F150" s="46">
        <v>-2.3231999999999999E-2</v>
      </c>
      <c r="G150" s="18"/>
    </row>
    <row r="151" spans="1:7" x14ac:dyDescent="0.25">
      <c r="A151" s="14" t="s">
        <v>1699</v>
      </c>
      <c r="B151" s="15"/>
      <c r="C151" s="15" t="s">
        <v>1197</v>
      </c>
      <c r="D151" s="61">
        <v>-530000</v>
      </c>
      <c r="E151" s="45">
        <v>-1065.72</v>
      </c>
      <c r="F151" s="46">
        <v>-2.3664999999999999E-2</v>
      </c>
      <c r="G151" s="18"/>
    </row>
    <row r="152" spans="1:7" x14ac:dyDescent="0.25">
      <c r="A152" s="14" t="s">
        <v>1700</v>
      </c>
      <c r="B152" s="15"/>
      <c r="C152" s="15" t="s">
        <v>1312</v>
      </c>
      <c r="D152" s="61">
        <v>-249900</v>
      </c>
      <c r="E152" s="45">
        <v>-1302.0999999999999</v>
      </c>
      <c r="F152" s="46">
        <v>-2.8913999999999999E-2</v>
      </c>
      <c r="G152" s="18"/>
    </row>
    <row r="153" spans="1:7" x14ac:dyDescent="0.25">
      <c r="A153" s="14" t="s">
        <v>1578</v>
      </c>
      <c r="B153" s="15"/>
      <c r="C153" s="15" t="s">
        <v>1222</v>
      </c>
      <c r="D153" s="61">
        <v>-234900</v>
      </c>
      <c r="E153" s="45">
        <v>-1606.83</v>
      </c>
      <c r="F153" s="46">
        <v>-3.5680999999999997E-2</v>
      </c>
      <c r="G153" s="18"/>
    </row>
    <row r="154" spans="1:7" x14ac:dyDescent="0.25">
      <c r="A154" s="14" t="s">
        <v>1718</v>
      </c>
      <c r="B154" s="15"/>
      <c r="C154" s="15" t="s">
        <v>1197</v>
      </c>
      <c r="D154" s="61">
        <v>-106700</v>
      </c>
      <c r="E154" s="45">
        <v>-1736.65</v>
      </c>
      <c r="F154" s="46">
        <v>-3.8563E-2</v>
      </c>
      <c r="G154" s="18"/>
    </row>
    <row r="155" spans="1:7" x14ac:dyDescent="0.25">
      <c r="A155" s="14" t="s">
        <v>1610</v>
      </c>
      <c r="B155" s="15"/>
      <c r="C155" s="15" t="s">
        <v>1320</v>
      </c>
      <c r="D155" s="61">
        <v>-136000</v>
      </c>
      <c r="E155" s="45">
        <v>-2149.6799999999998</v>
      </c>
      <c r="F155" s="46">
        <v>-4.7735E-2</v>
      </c>
      <c r="G155" s="18"/>
    </row>
    <row r="156" spans="1:7" x14ac:dyDescent="0.25">
      <c r="A156" s="19" t="s">
        <v>125</v>
      </c>
      <c r="B156" s="25"/>
      <c r="C156" s="25"/>
      <c r="D156" s="26"/>
      <c r="E156" s="62">
        <v>-18628.71</v>
      </c>
      <c r="F156" s="63">
        <v>-0.41364899999999999</v>
      </c>
      <c r="G156" s="28"/>
    </row>
    <row r="157" spans="1:7" x14ac:dyDescent="0.25">
      <c r="A157" s="14"/>
      <c r="B157" s="15"/>
      <c r="C157" s="15"/>
      <c r="D157" s="16"/>
      <c r="E157" s="17"/>
      <c r="F157" s="18"/>
      <c r="G157" s="18"/>
    </row>
    <row r="158" spans="1:7" x14ac:dyDescent="0.25">
      <c r="A158" s="14"/>
      <c r="B158" s="15"/>
      <c r="C158" s="15"/>
      <c r="D158" s="16"/>
      <c r="E158" s="17"/>
      <c r="F158" s="18"/>
      <c r="G158" s="18"/>
    </row>
    <row r="159" spans="1:7" x14ac:dyDescent="0.25">
      <c r="A159" s="14"/>
      <c r="B159" s="15"/>
      <c r="C159" s="15"/>
      <c r="D159" s="16"/>
      <c r="E159" s="17"/>
      <c r="F159" s="18"/>
      <c r="G159" s="18"/>
    </row>
    <row r="160" spans="1:7" x14ac:dyDescent="0.25">
      <c r="A160" s="31" t="s">
        <v>132</v>
      </c>
      <c r="B160" s="32"/>
      <c r="C160" s="32"/>
      <c r="D160" s="33"/>
      <c r="E160" s="64">
        <v>-18628.71</v>
      </c>
      <c r="F160" s="65">
        <v>-0.41364899999999999</v>
      </c>
      <c r="G160" s="28"/>
    </row>
    <row r="161" spans="1:7" x14ac:dyDescent="0.25">
      <c r="A161" s="14"/>
      <c r="B161" s="15"/>
      <c r="C161" s="15"/>
      <c r="D161" s="16"/>
      <c r="E161" s="17"/>
      <c r="F161" s="18"/>
      <c r="G161" s="18"/>
    </row>
    <row r="162" spans="1:7" x14ac:dyDescent="0.25">
      <c r="A162" s="19" t="s">
        <v>123</v>
      </c>
      <c r="B162" s="15"/>
      <c r="C162" s="15"/>
      <c r="D162" s="16"/>
      <c r="E162" s="17"/>
      <c r="F162" s="18"/>
      <c r="G162" s="18"/>
    </row>
    <row r="163" spans="1:7" x14ac:dyDescent="0.25">
      <c r="A163" s="19" t="s">
        <v>231</v>
      </c>
      <c r="B163" s="15"/>
      <c r="C163" s="15"/>
      <c r="D163" s="16"/>
      <c r="E163" s="17"/>
      <c r="F163" s="18"/>
      <c r="G163" s="18"/>
    </row>
    <row r="164" spans="1:7" x14ac:dyDescent="0.25">
      <c r="A164" s="14" t="s">
        <v>1833</v>
      </c>
      <c r="B164" s="15" t="s">
        <v>1834</v>
      </c>
      <c r="C164" s="15" t="s">
        <v>237</v>
      </c>
      <c r="D164" s="16">
        <v>2500000</v>
      </c>
      <c r="E164" s="17">
        <v>2463.2800000000002</v>
      </c>
      <c r="F164" s="18">
        <v>5.4699999999999999E-2</v>
      </c>
      <c r="G164" s="18">
        <v>8.1929000000000002E-2</v>
      </c>
    </row>
    <row r="165" spans="1:7" x14ac:dyDescent="0.25">
      <c r="A165" s="14" t="s">
        <v>781</v>
      </c>
      <c r="B165" s="15" t="s">
        <v>782</v>
      </c>
      <c r="C165" s="15" t="s">
        <v>237</v>
      </c>
      <c r="D165" s="16">
        <v>500000</v>
      </c>
      <c r="E165" s="17">
        <v>498.77</v>
      </c>
      <c r="F165" s="18">
        <v>1.11E-2</v>
      </c>
      <c r="G165" s="18">
        <v>7.5999999999999998E-2</v>
      </c>
    </row>
    <row r="166" spans="1:7" x14ac:dyDescent="0.25">
      <c r="A166" s="19" t="s">
        <v>125</v>
      </c>
      <c r="B166" s="25"/>
      <c r="C166" s="25"/>
      <c r="D166" s="26"/>
      <c r="E166" s="47">
        <v>2962.05</v>
      </c>
      <c r="F166" s="48">
        <v>6.5799999999999997E-2</v>
      </c>
      <c r="G166" s="28"/>
    </row>
    <row r="167" spans="1:7" x14ac:dyDescent="0.25">
      <c r="A167" s="14"/>
      <c r="B167" s="15"/>
      <c r="C167" s="15"/>
      <c r="D167" s="16"/>
      <c r="E167" s="17"/>
      <c r="F167" s="18"/>
      <c r="G167" s="18"/>
    </row>
    <row r="168" spans="1:7" x14ac:dyDescent="0.25">
      <c r="A168" s="19" t="s">
        <v>467</v>
      </c>
      <c r="B168" s="15"/>
      <c r="C168" s="15"/>
      <c r="D168" s="16"/>
      <c r="E168" s="17"/>
      <c r="F168" s="18"/>
      <c r="G168" s="18"/>
    </row>
    <row r="169" spans="1:7" x14ac:dyDescent="0.25">
      <c r="A169" s="14" t="s">
        <v>896</v>
      </c>
      <c r="B169" s="15" t="s">
        <v>897</v>
      </c>
      <c r="C169" s="15" t="s">
        <v>129</v>
      </c>
      <c r="D169" s="16">
        <v>2650000</v>
      </c>
      <c r="E169" s="17">
        <v>2688.16</v>
      </c>
      <c r="F169" s="18">
        <v>5.9700000000000003E-2</v>
      </c>
      <c r="G169" s="18">
        <v>7.0831736100000001E-2</v>
      </c>
    </row>
    <row r="170" spans="1:7" x14ac:dyDescent="0.25">
      <c r="A170" s="14" t="s">
        <v>719</v>
      </c>
      <c r="B170" s="15" t="s">
        <v>720</v>
      </c>
      <c r="C170" s="15" t="s">
        <v>129</v>
      </c>
      <c r="D170" s="16">
        <v>2500000</v>
      </c>
      <c r="E170" s="17">
        <v>2517.4299999999998</v>
      </c>
      <c r="F170" s="18">
        <v>5.5899999999999998E-2</v>
      </c>
      <c r="G170" s="18">
        <v>6.9556195441999993E-2</v>
      </c>
    </row>
    <row r="171" spans="1:7" x14ac:dyDescent="0.25">
      <c r="A171" s="14" t="s">
        <v>468</v>
      </c>
      <c r="B171" s="15" t="s">
        <v>469</v>
      </c>
      <c r="C171" s="15" t="s">
        <v>129</v>
      </c>
      <c r="D171" s="16">
        <v>1000000</v>
      </c>
      <c r="E171" s="17">
        <v>1009.92</v>
      </c>
      <c r="F171" s="18">
        <v>2.24E-2</v>
      </c>
      <c r="G171" s="18">
        <v>6.9636864056000003E-2</v>
      </c>
    </row>
    <row r="172" spans="1:7" x14ac:dyDescent="0.25">
      <c r="A172" s="19" t="s">
        <v>125</v>
      </c>
      <c r="B172" s="25"/>
      <c r="C172" s="25"/>
      <c r="D172" s="26"/>
      <c r="E172" s="47">
        <v>6215.51</v>
      </c>
      <c r="F172" s="48">
        <v>0.13800000000000001</v>
      </c>
      <c r="G172" s="28"/>
    </row>
    <row r="173" spans="1:7" x14ac:dyDescent="0.25">
      <c r="A173" s="14"/>
      <c r="B173" s="15"/>
      <c r="C173" s="15"/>
      <c r="D173" s="16"/>
      <c r="E173" s="17"/>
      <c r="F173" s="18"/>
      <c r="G173" s="18"/>
    </row>
    <row r="174" spans="1:7" x14ac:dyDescent="0.25">
      <c r="A174" s="19" t="s">
        <v>130</v>
      </c>
      <c r="B174" s="15"/>
      <c r="C174" s="15"/>
      <c r="D174" s="16"/>
      <c r="E174" s="17"/>
      <c r="F174" s="18"/>
      <c r="G174" s="18"/>
    </row>
    <row r="175" spans="1:7" x14ac:dyDescent="0.25">
      <c r="A175" s="19" t="s">
        <v>125</v>
      </c>
      <c r="B175" s="15"/>
      <c r="C175" s="15"/>
      <c r="D175" s="16"/>
      <c r="E175" s="56" t="s">
        <v>122</v>
      </c>
      <c r="F175" s="57" t="s">
        <v>122</v>
      </c>
      <c r="G175" s="18"/>
    </row>
    <row r="176" spans="1:7" x14ac:dyDescent="0.25">
      <c r="A176" s="14"/>
      <c r="B176" s="15"/>
      <c r="C176" s="15"/>
      <c r="D176" s="16"/>
      <c r="E176" s="17"/>
      <c r="F176" s="18"/>
      <c r="G176" s="18"/>
    </row>
    <row r="177" spans="1:7" x14ac:dyDescent="0.25">
      <c r="A177" s="19" t="s">
        <v>131</v>
      </c>
      <c r="B177" s="15"/>
      <c r="C177" s="15"/>
      <c r="D177" s="16"/>
      <c r="E177" s="17"/>
      <c r="F177" s="18"/>
      <c r="G177" s="18"/>
    </row>
    <row r="178" spans="1:7" x14ac:dyDescent="0.25">
      <c r="A178" s="19" t="s">
        <v>125</v>
      </c>
      <c r="B178" s="15"/>
      <c r="C178" s="15"/>
      <c r="D178" s="16"/>
      <c r="E178" s="56" t="s">
        <v>122</v>
      </c>
      <c r="F178" s="57" t="s">
        <v>122</v>
      </c>
      <c r="G178" s="18"/>
    </row>
    <row r="179" spans="1:7" x14ac:dyDescent="0.25">
      <c r="A179" s="14"/>
      <c r="B179" s="15"/>
      <c r="C179" s="15"/>
      <c r="D179" s="16"/>
      <c r="E179" s="17"/>
      <c r="F179" s="18"/>
      <c r="G179" s="18"/>
    </row>
    <row r="180" spans="1:7" x14ac:dyDescent="0.25">
      <c r="A180" s="31" t="s">
        <v>132</v>
      </c>
      <c r="B180" s="32"/>
      <c r="C180" s="32"/>
      <c r="D180" s="33"/>
      <c r="E180" s="29">
        <v>9177.56</v>
      </c>
      <c r="F180" s="30">
        <v>0.20380000000000001</v>
      </c>
      <c r="G180" s="28"/>
    </row>
    <row r="181" spans="1:7" x14ac:dyDescent="0.25">
      <c r="A181" s="14"/>
      <c r="B181" s="15"/>
      <c r="C181" s="15"/>
      <c r="D181" s="16"/>
      <c r="E181" s="17"/>
      <c r="F181" s="18"/>
      <c r="G181" s="18"/>
    </row>
    <row r="182" spans="1:7" x14ac:dyDescent="0.25">
      <c r="A182" s="19" t="s">
        <v>182</v>
      </c>
      <c r="B182" s="15"/>
      <c r="C182" s="15"/>
      <c r="D182" s="16"/>
      <c r="E182" s="17"/>
      <c r="F182" s="18"/>
      <c r="G182" s="18"/>
    </row>
    <row r="183" spans="1:7" x14ac:dyDescent="0.25">
      <c r="A183" s="14" t="s">
        <v>183</v>
      </c>
      <c r="B183" s="15"/>
      <c r="C183" s="15"/>
      <c r="D183" s="16"/>
      <c r="E183" s="17">
        <v>4888.1400000000003</v>
      </c>
      <c r="F183" s="18">
        <v>0.1085</v>
      </c>
      <c r="G183" s="18">
        <v>6.4020999999999995E-2</v>
      </c>
    </row>
    <row r="184" spans="1:7" x14ac:dyDescent="0.25">
      <c r="A184" s="19" t="s">
        <v>125</v>
      </c>
      <c r="B184" s="25"/>
      <c r="C184" s="25"/>
      <c r="D184" s="26"/>
      <c r="E184" s="47">
        <v>4888.1400000000003</v>
      </c>
      <c r="F184" s="48">
        <v>0.1085</v>
      </c>
      <c r="G184" s="28"/>
    </row>
    <row r="185" spans="1:7" x14ac:dyDescent="0.25">
      <c r="A185" s="14"/>
      <c r="B185" s="15"/>
      <c r="C185" s="15"/>
      <c r="D185" s="16"/>
      <c r="E185" s="17"/>
      <c r="F185" s="18"/>
      <c r="G185" s="18"/>
    </row>
    <row r="186" spans="1:7" x14ac:dyDescent="0.25">
      <c r="A186" s="31" t="s">
        <v>132</v>
      </c>
      <c r="B186" s="32"/>
      <c r="C186" s="32"/>
      <c r="D186" s="33"/>
      <c r="E186" s="29">
        <v>4888.1400000000003</v>
      </c>
      <c r="F186" s="30">
        <v>0.1085</v>
      </c>
      <c r="G186" s="28"/>
    </row>
    <row r="187" spans="1:7" x14ac:dyDescent="0.25">
      <c r="A187" s="14" t="s">
        <v>184</v>
      </c>
      <c r="B187" s="15"/>
      <c r="C187" s="15"/>
      <c r="D187" s="16"/>
      <c r="E187" s="17">
        <v>338.68965700000001</v>
      </c>
      <c r="F187" s="18">
        <v>7.5199999999999998E-3</v>
      </c>
      <c r="G187" s="18"/>
    </row>
    <row r="188" spans="1:7" x14ac:dyDescent="0.25">
      <c r="A188" s="14" t="s">
        <v>185</v>
      </c>
      <c r="B188" s="15"/>
      <c r="C188" s="15"/>
      <c r="D188" s="16"/>
      <c r="E188" s="17">
        <v>184.640343</v>
      </c>
      <c r="F188" s="18">
        <v>4.0800000000000003E-3</v>
      </c>
      <c r="G188" s="18">
        <v>6.4020999999999995E-2</v>
      </c>
    </row>
    <row r="189" spans="1:7" x14ac:dyDescent="0.25">
      <c r="A189" s="34" t="s">
        <v>186</v>
      </c>
      <c r="B189" s="35"/>
      <c r="C189" s="35"/>
      <c r="D189" s="36"/>
      <c r="E189" s="37">
        <v>45032.95</v>
      </c>
      <c r="F189" s="38">
        <v>1</v>
      </c>
      <c r="G189" s="38"/>
    </row>
    <row r="191" spans="1:7" x14ac:dyDescent="0.25">
      <c r="A191" s="1" t="s">
        <v>1761</v>
      </c>
    </row>
    <row r="192" spans="1:7" x14ac:dyDescent="0.25">
      <c r="A192" s="1" t="s">
        <v>188</v>
      </c>
    </row>
    <row r="194" spans="1:5" x14ac:dyDescent="0.25">
      <c r="A194" s="1" t="s">
        <v>189</v>
      </c>
    </row>
    <row r="195" spans="1:5" x14ac:dyDescent="0.25">
      <c r="A195" s="40" t="s">
        <v>190</v>
      </c>
      <c r="B195" s="41" t="s">
        <v>122</v>
      </c>
    </row>
    <row r="196" spans="1:5" x14ac:dyDescent="0.25">
      <c r="A196" t="s">
        <v>191</v>
      </c>
    </row>
    <row r="197" spans="1:5" x14ac:dyDescent="0.25">
      <c r="A197" t="s">
        <v>192</v>
      </c>
      <c r="B197" t="s">
        <v>193</v>
      </c>
      <c r="C197" t="s">
        <v>193</v>
      </c>
    </row>
    <row r="198" spans="1:5" x14ac:dyDescent="0.25">
      <c r="B198" s="42">
        <v>45473</v>
      </c>
      <c r="C198" s="42">
        <v>45504</v>
      </c>
    </row>
    <row r="199" spans="1:5" x14ac:dyDescent="0.25">
      <c r="A199" t="s">
        <v>195</v>
      </c>
      <c r="B199">
        <v>25.264800000000001</v>
      </c>
      <c r="C199">
        <v>25.691500000000001</v>
      </c>
      <c r="E199" s="39"/>
    </row>
    <row r="200" spans="1:5" x14ac:dyDescent="0.25">
      <c r="A200" t="s">
        <v>197</v>
      </c>
      <c r="B200">
        <v>25.255700000000001</v>
      </c>
      <c r="C200">
        <v>25.682300000000001</v>
      </c>
      <c r="E200" s="39"/>
    </row>
    <row r="201" spans="1:5" x14ac:dyDescent="0.25">
      <c r="A201" t="s">
        <v>198</v>
      </c>
      <c r="B201">
        <v>18.358799999999999</v>
      </c>
      <c r="C201">
        <v>18.668900000000001</v>
      </c>
      <c r="E201" s="39"/>
    </row>
    <row r="202" spans="1:5" x14ac:dyDescent="0.25">
      <c r="A202" t="s">
        <v>673</v>
      </c>
      <c r="B202">
        <v>15.7728</v>
      </c>
      <c r="C202">
        <v>15.959</v>
      </c>
      <c r="E202" s="39"/>
    </row>
    <row r="203" spans="1:5" x14ac:dyDescent="0.25">
      <c r="A203" t="s">
        <v>206</v>
      </c>
      <c r="B203">
        <v>23.1341</v>
      </c>
      <c r="C203">
        <v>23.504799999999999</v>
      </c>
      <c r="E203" s="39"/>
    </row>
    <row r="204" spans="1:5" x14ac:dyDescent="0.25">
      <c r="A204" t="s">
        <v>676</v>
      </c>
      <c r="B204">
        <v>23.121300000000002</v>
      </c>
      <c r="C204">
        <v>23.492100000000001</v>
      </c>
      <c r="E204" s="39"/>
    </row>
    <row r="205" spans="1:5" x14ac:dyDescent="0.25">
      <c r="A205" t="s">
        <v>677</v>
      </c>
      <c r="B205">
        <v>15.98</v>
      </c>
      <c r="C205">
        <v>16.2362</v>
      </c>
      <c r="E205" s="39"/>
    </row>
    <row r="206" spans="1:5" x14ac:dyDescent="0.25">
      <c r="A206" t="s">
        <v>678</v>
      </c>
      <c r="B206">
        <v>14.1816</v>
      </c>
      <c r="C206">
        <v>14.328799999999999</v>
      </c>
      <c r="E206" s="39"/>
    </row>
    <row r="207" spans="1:5" x14ac:dyDescent="0.25">
      <c r="E207" s="39"/>
    </row>
    <row r="208" spans="1:5" x14ac:dyDescent="0.25">
      <c r="A208" t="s">
        <v>680</v>
      </c>
    </row>
    <row r="210" spans="1:4" x14ac:dyDescent="0.25">
      <c r="A210" s="51" t="s">
        <v>681</v>
      </c>
      <c r="B210" s="51" t="s">
        <v>682</v>
      </c>
      <c r="C210" s="51" t="s">
        <v>683</v>
      </c>
      <c r="D210" s="51" t="s">
        <v>684</v>
      </c>
    </row>
    <row r="211" spans="1:4" x14ac:dyDescent="0.25">
      <c r="A211" s="51" t="s">
        <v>687</v>
      </c>
      <c r="B211" s="51"/>
      <c r="C211" s="51">
        <v>0.08</v>
      </c>
      <c r="D211" s="51">
        <v>0.08</v>
      </c>
    </row>
    <row r="212" spans="1:4" x14ac:dyDescent="0.25">
      <c r="A212" s="51" t="s">
        <v>691</v>
      </c>
      <c r="B212" s="51"/>
      <c r="C212" s="51">
        <v>0.08</v>
      </c>
      <c r="D212" s="51">
        <v>0.08</v>
      </c>
    </row>
    <row r="214" spans="1:4" x14ac:dyDescent="0.25">
      <c r="A214" t="s">
        <v>209</v>
      </c>
      <c r="B214" s="41" t="s">
        <v>122</v>
      </c>
    </row>
    <row r="215" spans="1:4" ht="30" customHeight="1" x14ac:dyDescent="0.25">
      <c r="A215" s="40" t="s">
        <v>210</v>
      </c>
      <c r="B215" s="41" t="s">
        <v>122</v>
      </c>
    </row>
    <row r="216" spans="1:4" ht="30" customHeight="1" x14ac:dyDescent="0.25">
      <c r="A216" s="40" t="s">
        <v>211</v>
      </c>
      <c r="B216" s="41" t="s">
        <v>122</v>
      </c>
    </row>
    <row r="217" spans="1:4" x14ac:dyDescent="0.25">
      <c r="A217" t="s">
        <v>1270</v>
      </c>
      <c r="B217" s="44">
        <v>6.4411998393716896</v>
      </c>
    </row>
    <row r="218" spans="1:4" ht="45" customHeight="1" x14ac:dyDescent="0.25">
      <c r="A218" s="40" t="s">
        <v>213</v>
      </c>
      <c r="B218" s="44">
        <v>76.319550000000007</v>
      </c>
    </row>
    <row r="219" spans="1:4" ht="45" customHeight="1" x14ac:dyDescent="0.25">
      <c r="A219" s="40" t="s">
        <v>214</v>
      </c>
      <c r="B219" s="41" t="s">
        <v>122</v>
      </c>
    </row>
    <row r="220" spans="1:4" ht="30" customHeight="1" x14ac:dyDescent="0.25">
      <c r="A220" s="40" t="s">
        <v>215</v>
      </c>
      <c r="B220" s="41" t="s">
        <v>122</v>
      </c>
    </row>
    <row r="221" spans="1:4" x14ac:dyDescent="0.25">
      <c r="A221" t="s">
        <v>216</v>
      </c>
      <c r="B221" s="41" t="s">
        <v>122</v>
      </c>
    </row>
    <row r="222" spans="1:4" ht="30" customHeight="1" x14ac:dyDescent="0.25">
      <c r="A222" s="40" t="s">
        <v>217</v>
      </c>
      <c r="B222" s="41" t="s">
        <v>122</v>
      </c>
    </row>
    <row r="224" spans="1:4" ht="69.95" customHeight="1" x14ac:dyDescent="0.25">
      <c r="A224" s="74" t="s">
        <v>227</v>
      </c>
      <c r="B224" s="74" t="s">
        <v>228</v>
      </c>
      <c r="C224" s="74" t="s">
        <v>5</v>
      </c>
      <c r="D224" s="74" t="s">
        <v>6</v>
      </c>
    </row>
    <row r="225" spans="1:4" ht="69.95" customHeight="1" x14ac:dyDescent="0.25">
      <c r="A225" s="74" t="s">
        <v>2107</v>
      </c>
      <c r="B225" s="74"/>
      <c r="C225" s="74" t="s">
        <v>65</v>
      </c>
      <c r="D22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7"/>
  <sheetViews>
    <sheetView showGridLines="0" workbookViewId="0">
      <pane ySplit="4" topLeftCell="A5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2108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2109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1195</v>
      </c>
      <c r="B8" s="15" t="s">
        <v>1196</v>
      </c>
      <c r="C8" s="15" t="s">
        <v>1197</v>
      </c>
      <c r="D8" s="16">
        <v>530874</v>
      </c>
      <c r="E8" s="17">
        <v>6449.59</v>
      </c>
      <c r="F8" s="18">
        <v>7.3499999999999996E-2</v>
      </c>
      <c r="G8" s="18"/>
    </row>
    <row r="9" spans="1:8" x14ac:dyDescent="0.25">
      <c r="A9" s="14" t="s">
        <v>1274</v>
      </c>
      <c r="B9" s="15" t="s">
        <v>1275</v>
      </c>
      <c r="C9" s="15" t="s">
        <v>1197</v>
      </c>
      <c r="D9" s="16">
        <v>359113</v>
      </c>
      <c r="E9" s="17">
        <v>5802.37</v>
      </c>
      <c r="F9" s="18">
        <v>6.6199999999999995E-2</v>
      </c>
      <c r="G9" s="18"/>
    </row>
    <row r="10" spans="1:8" x14ac:dyDescent="0.25">
      <c r="A10" s="14" t="s">
        <v>1503</v>
      </c>
      <c r="B10" s="15" t="s">
        <v>1504</v>
      </c>
      <c r="C10" s="15" t="s">
        <v>1340</v>
      </c>
      <c r="D10" s="16">
        <v>269626</v>
      </c>
      <c r="E10" s="17">
        <v>5037.29</v>
      </c>
      <c r="F10" s="18">
        <v>5.74E-2</v>
      </c>
      <c r="G10" s="18"/>
    </row>
    <row r="11" spans="1:8" x14ac:dyDescent="0.25">
      <c r="A11" s="14" t="s">
        <v>1227</v>
      </c>
      <c r="B11" s="15" t="s">
        <v>1228</v>
      </c>
      <c r="C11" s="15" t="s">
        <v>1229</v>
      </c>
      <c r="D11" s="16">
        <v>128534</v>
      </c>
      <c r="E11" s="17">
        <v>4903.57</v>
      </c>
      <c r="F11" s="18">
        <v>5.5899999999999998E-2</v>
      </c>
      <c r="G11" s="18"/>
    </row>
    <row r="12" spans="1:8" x14ac:dyDescent="0.25">
      <c r="A12" s="14" t="s">
        <v>1402</v>
      </c>
      <c r="B12" s="15" t="s">
        <v>1403</v>
      </c>
      <c r="C12" s="15" t="s">
        <v>1365</v>
      </c>
      <c r="D12" s="16">
        <v>80583</v>
      </c>
      <c r="E12" s="17">
        <v>4705.24</v>
      </c>
      <c r="F12" s="18">
        <v>5.3600000000000002E-2</v>
      </c>
      <c r="G12" s="18"/>
    </row>
    <row r="13" spans="1:8" x14ac:dyDescent="0.25">
      <c r="A13" s="14" t="s">
        <v>1398</v>
      </c>
      <c r="B13" s="15" t="s">
        <v>1399</v>
      </c>
      <c r="C13" s="15" t="s">
        <v>1340</v>
      </c>
      <c r="D13" s="16">
        <v>91898</v>
      </c>
      <c r="E13" s="17">
        <v>4440.79</v>
      </c>
      <c r="F13" s="18">
        <v>5.0599999999999999E-2</v>
      </c>
      <c r="G13" s="18"/>
    </row>
    <row r="14" spans="1:8" x14ac:dyDescent="0.25">
      <c r="A14" s="14" t="s">
        <v>1212</v>
      </c>
      <c r="B14" s="15" t="s">
        <v>1213</v>
      </c>
      <c r="C14" s="15" t="s">
        <v>1214</v>
      </c>
      <c r="D14" s="16">
        <v>138295</v>
      </c>
      <c r="E14" s="17">
        <v>4163.8599999999997</v>
      </c>
      <c r="F14" s="18">
        <v>4.7500000000000001E-2</v>
      </c>
      <c r="G14" s="18"/>
    </row>
    <row r="15" spans="1:8" x14ac:dyDescent="0.25">
      <c r="A15" s="14" t="s">
        <v>1189</v>
      </c>
      <c r="B15" s="15" t="s">
        <v>1190</v>
      </c>
      <c r="C15" s="15" t="s">
        <v>1191</v>
      </c>
      <c r="D15" s="16">
        <v>200022</v>
      </c>
      <c r="E15" s="17">
        <v>3439.08</v>
      </c>
      <c r="F15" s="18">
        <v>3.9199999999999999E-2</v>
      </c>
      <c r="G15" s="18"/>
    </row>
    <row r="16" spans="1:8" x14ac:dyDescent="0.25">
      <c r="A16" s="14" t="s">
        <v>1512</v>
      </c>
      <c r="B16" s="15" t="s">
        <v>1513</v>
      </c>
      <c r="C16" s="15" t="s">
        <v>1205</v>
      </c>
      <c r="D16" s="16">
        <v>517678</v>
      </c>
      <c r="E16" s="17">
        <v>3290.88</v>
      </c>
      <c r="F16" s="18">
        <v>3.7499999999999999E-2</v>
      </c>
      <c r="G16" s="18"/>
    </row>
    <row r="17" spans="1:7" x14ac:dyDescent="0.25">
      <c r="A17" s="14" t="s">
        <v>1245</v>
      </c>
      <c r="B17" s="15" t="s">
        <v>1246</v>
      </c>
      <c r="C17" s="15" t="s">
        <v>1197</v>
      </c>
      <c r="D17" s="16">
        <v>376404</v>
      </c>
      <c r="E17" s="17">
        <v>3283.75</v>
      </c>
      <c r="F17" s="18">
        <v>3.7400000000000003E-2</v>
      </c>
      <c r="G17" s="18"/>
    </row>
    <row r="18" spans="1:7" x14ac:dyDescent="0.25">
      <c r="A18" s="14" t="s">
        <v>1886</v>
      </c>
      <c r="B18" s="15" t="s">
        <v>1887</v>
      </c>
      <c r="C18" s="15" t="s">
        <v>1241</v>
      </c>
      <c r="D18" s="16">
        <v>75565</v>
      </c>
      <c r="E18" s="17">
        <v>3271.85</v>
      </c>
      <c r="F18" s="18">
        <v>3.73E-2</v>
      </c>
      <c r="G18" s="18"/>
    </row>
    <row r="19" spans="1:7" x14ac:dyDescent="0.25">
      <c r="A19" s="14" t="s">
        <v>1217</v>
      </c>
      <c r="B19" s="15" t="s">
        <v>1218</v>
      </c>
      <c r="C19" s="15" t="s">
        <v>1219</v>
      </c>
      <c r="D19" s="16">
        <v>699696</v>
      </c>
      <c r="E19" s="17">
        <v>2910.74</v>
      </c>
      <c r="F19" s="18">
        <v>3.32E-2</v>
      </c>
      <c r="G19" s="18"/>
    </row>
    <row r="20" spans="1:7" x14ac:dyDescent="0.25">
      <c r="A20" s="14" t="s">
        <v>1236</v>
      </c>
      <c r="B20" s="15" t="s">
        <v>1237</v>
      </c>
      <c r="C20" s="15" t="s">
        <v>1238</v>
      </c>
      <c r="D20" s="16">
        <v>82493</v>
      </c>
      <c r="E20" s="17">
        <v>2853.39</v>
      </c>
      <c r="F20" s="18">
        <v>3.2500000000000001E-2</v>
      </c>
      <c r="G20" s="18"/>
    </row>
    <row r="21" spans="1:7" x14ac:dyDescent="0.25">
      <c r="A21" s="14" t="s">
        <v>1220</v>
      </c>
      <c r="B21" s="15" t="s">
        <v>1221</v>
      </c>
      <c r="C21" s="15" t="s">
        <v>1222</v>
      </c>
      <c r="D21" s="16">
        <v>23811</v>
      </c>
      <c r="E21" s="17">
        <v>2830.46</v>
      </c>
      <c r="F21" s="18">
        <v>3.2300000000000002E-2</v>
      </c>
      <c r="G21" s="18"/>
    </row>
    <row r="22" spans="1:7" x14ac:dyDescent="0.25">
      <c r="A22" s="14" t="s">
        <v>1345</v>
      </c>
      <c r="B22" s="15" t="s">
        <v>1346</v>
      </c>
      <c r="C22" s="15" t="s">
        <v>1286</v>
      </c>
      <c r="D22" s="16">
        <v>889547</v>
      </c>
      <c r="E22" s="17">
        <v>2811.41</v>
      </c>
      <c r="F22" s="18">
        <v>3.2099999999999997E-2</v>
      </c>
      <c r="G22" s="18"/>
    </row>
    <row r="23" spans="1:7" x14ac:dyDescent="0.25">
      <c r="A23" s="14" t="s">
        <v>1336</v>
      </c>
      <c r="B23" s="15" t="s">
        <v>1337</v>
      </c>
      <c r="C23" s="15" t="s">
        <v>1238</v>
      </c>
      <c r="D23" s="16">
        <v>21659</v>
      </c>
      <c r="E23" s="17">
        <v>2622.14</v>
      </c>
      <c r="F23" s="18">
        <v>2.9899999999999999E-2</v>
      </c>
      <c r="G23" s="18"/>
    </row>
    <row r="24" spans="1:7" x14ac:dyDescent="0.25">
      <c r="A24" s="14" t="s">
        <v>1490</v>
      </c>
      <c r="B24" s="15" t="s">
        <v>1491</v>
      </c>
      <c r="C24" s="15" t="s">
        <v>1289</v>
      </c>
      <c r="D24" s="16">
        <v>170554</v>
      </c>
      <c r="E24" s="17">
        <v>2416.0700000000002</v>
      </c>
      <c r="F24" s="18">
        <v>2.75E-2</v>
      </c>
      <c r="G24" s="18"/>
    </row>
    <row r="25" spans="1:7" x14ac:dyDescent="0.25">
      <c r="A25" s="14" t="s">
        <v>1234</v>
      </c>
      <c r="B25" s="15" t="s">
        <v>1235</v>
      </c>
      <c r="C25" s="15" t="s">
        <v>1208</v>
      </c>
      <c r="D25" s="16">
        <v>92204</v>
      </c>
      <c r="E25" s="17">
        <v>2333.6799999999998</v>
      </c>
      <c r="F25" s="18">
        <v>2.6599999999999999E-2</v>
      </c>
      <c r="G25" s="18"/>
    </row>
    <row r="26" spans="1:7" x14ac:dyDescent="0.25">
      <c r="A26" s="14" t="s">
        <v>1258</v>
      </c>
      <c r="B26" s="15" t="s">
        <v>1259</v>
      </c>
      <c r="C26" s="15" t="s">
        <v>1197</v>
      </c>
      <c r="D26" s="16">
        <v>188278</v>
      </c>
      <c r="E26" s="17">
        <v>2195.5100000000002</v>
      </c>
      <c r="F26" s="18">
        <v>2.5000000000000001E-2</v>
      </c>
      <c r="G26" s="18"/>
    </row>
    <row r="27" spans="1:7" x14ac:dyDescent="0.25">
      <c r="A27" s="14" t="s">
        <v>1225</v>
      </c>
      <c r="B27" s="15" t="s">
        <v>1226</v>
      </c>
      <c r="C27" s="15" t="s">
        <v>1208</v>
      </c>
      <c r="D27" s="16">
        <v>187820</v>
      </c>
      <c r="E27" s="17">
        <v>2172.42</v>
      </c>
      <c r="F27" s="18">
        <v>2.4799999999999999E-2</v>
      </c>
      <c r="G27" s="18"/>
    </row>
    <row r="28" spans="1:7" x14ac:dyDescent="0.25">
      <c r="A28" s="14" t="s">
        <v>1482</v>
      </c>
      <c r="B28" s="15" t="s">
        <v>1483</v>
      </c>
      <c r="C28" s="15" t="s">
        <v>1249</v>
      </c>
      <c r="D28" s="16">
        <v>26061</v>
      </c>
      <c r="E28" s="17">
        <v>2058</v>
      </c>
      <c r="F28" s="18">
        <v>2.35E-2</v>
      </c>
      <c r="G28" s="18"/>
    </row>
    <row r="29" spans="1:7" x14ac:dyDescent="0.25">
      <c r="A29" s="14" t="s">
        <v>1789</v>
      </c>
      <c r="B29" s="15" t="s">
        <v>1790</v>
      </c>
      <c r="C29" s="15" t="s">
        <v>1791</v>
      </c>
      <c r="D29" s="16">
        <v>141229</v>
      </c>
      <c r="E29" s="17">
        <v>2052.06</v>
      </c>
      <c r="F29" s="18">
        <v>2.3400000000000001E-2</v>
      </c>
      <c r="G29" s="18"/>
    </row>
    <row r="30" spans="1:7" x14ac:dyDescent="0.25">
      <c r="A30" s="14" t="s">
        <v>1929</v>
      </c>
      <c r="B30" s="15" t="s">
        <v>1930</v>
      </c>
      <c r="C30" s="15" t="s">
        <v>1317</v>
      </c>
      <c r="D30" s="16">
        <v>58670</v>
      </c>
      <c r="E30" s="17">
        <v>1888.91</v>
      </c>
      <c r="F30" s="18">
        <v>2.1499999999999998E-2</v>
      </c>
      <c r="G30" s="18"/>
    </row>
    <row r="31" spans="1:7" x14ac:dyDescent="0.25">
      <c r="A31" s="14" t="s">
        <v>1947</v>
      </c>
      <c r="B31" s="15" t="s">
        <v>1948</v>
      </c>
      <c r="C31" s="15" t="s">
        <v>1262</v>
      </c>
      <c r="D31" s="16">
        <v>68232</v>
      </c>
      <c r="E31" s="17">
        <v>1774.65</v>
      </c>
      <c r="F31" s="18">
        <v>2.0199999999999999E-2</v>
      </c>
      <c r="G31" s="18"/>
    </row>
    <row r="32" spans="1:7" x14ac:dyDescent="0.25">
      <c r="A32" s="14" t="s">
        <v>1466</v>
      </c>
      <c r="B32" s="15" t="s">
        <v>1467</v>
      </c>
      <c r="C32" s="15" t="s">
        <v>1294</v>
      </c>
      <c r="D32" s="16">
        <v>159495</v>
      </c>
      <c r="E32" s="17">
        <v>1576.21</v>
      </c>
      <c r="F32" s="18">
        <v>1.7999999999999999E-2</v>
      </c>
      <c r="G32" s="18"/>
    </row>
    <row r="33" spans="1:7" x14ac:dyDescent="0.25">
      <c r="A33" s="14" t="s">
        <v>1986</v>
      </c>
      <c r="B33" s="15" t="s">
        <v>1987</v>
      </c>
      <c r="C33" s="15" t="s">
        <v>1329</v>
      </c>
      <c r="D33" s="16">
        <v>81612</v>
      </c>
      <c r="E33" s="17">
        <v>1498.6</v>
      </c>
      <c r="F33" s="18">
        <v>1.7100000000000001E-2</v>
      </c>
      <c r="G33" s="18"/>
    </row>
    <row r="34" spans="1:7" x14ac:dyDescent="0.25">
      <c r="A34" s="14" t="s">
        <v>1295</v>
      </c>
      <c r="B34" s="15" t="s">
        <v>1296</v>
      </c>
      <c r="C34" s="15" t="s">
        <v>1238</v>
      </c>
      <c r="D34" s="16">
        <v>91151</v>
      </c>
      <c r="E34" s="17">
        <v>1401.54</v>
      </c>
      <c r="F34" s="18">
        <v>1.6E-2</v>
      </c>
      <c r="G34" s="18"/>
    </row>
    <row r="35" spans="1:7" x14ac:dyDescent="0.25">
      <c r="A35" s="14" t="s">
        <v>1935</v>
      </c>
      <c r="B35" s="15" t="s">
        <v>1936</v>
      </c>
      <c r="C35" s="15" t="s">
        <v>1238</v>
      </c>
      <c r="D35" s="16">
        <v>94496</v>
      </c>
      <c r="E35" s="17">
        <v>1400.24</v>
      </c>
      <c r="F35" s="18">
        <v>1.6E-2</v>
      </c>
      <c r="G35" s="18"/>
    </row>
    <row r="36" spans="1:7" x14ac:dyDescent="0.25">
      <c r="A36" s="14" t="s">
        <v>1332</v>
      </c>
      <c r="B36" s="15" t="s">
        <v>1333</v>
      </c>
      <c r="C36" s="15" t="s">
        <v>1197</v>
      </c>
      <c r="D36" s="16">
        <v>77403</v>
      </c>
      <c r="E36" s="17">
        <v>1105.1600000000001</v>
      </c>
      <c r="F36" s="18">
        <v>1.26E-2</v>
      </c>
      <c r="G36" s="18"/>
    </row>
    <row r="37" spans="1:7" x14ac:dyDescent="0.25">
      <c r="A37" s="19" t="s">
        <v>125</v>
      </c>
      <c r="B37" s="25"/>
      <c r="C37" s="25"/>
      <c r="D37" s="26"/>
      <c r="E37" s="47">
        <v>86689.46</v>
      </c>
      <c r="F37" s="48">
        <v>0.98829999999999996</v>
      </c>
      <c r="G37" s="28"/>
    </row>
    <row r="38" spans="1:7" x14ac:dyDescent="0.25">
      <c r="A38" s="19" t="s">
        <v>1269</v>
      </c>
      <c r="B38" s="15"/>
      <c r="C38" s="15"/>
      <c r="D38" s="16"/>
      <c r="E38" s="17"/>
      <c r="F38" s="18"/>
      <c r="G38" s="18"/>
    </row>
    <row r="39" spans="1:7" x14ac:dyDescent="0.25">
      <c r="A39" s="19" t="s">
        <v>125</v>
      </c>
      <c r="B39" s="15"/>
      <c r="C39" s="15"/>
      <c r="D39" s="16"/>
      <c r="E39" s="56" t="s">
        <v>122</v>
      </c>
      <c r="F39" s="57" t="s">
        <v>122</v>
      </c>
      <c r="G39" s="18"/>
    </row>
    <row r="40" spans="1:7" x14ac:dyDescent="0.25">
      <c r="A40" s="31" t="s">
        <v>132</v>
      </c>
      <c r="B40" s="32"/>
      <c r="C40" s="32"/>
      <c r="D40" s="33"/>
      <c r="E40" s="37">
        <v>86689.46</v>
      </c>
      <c r="F40" s="38">
        <v>0.98829999999999996</v>
      </c>
      <c r="G40" s="28"/>
    </row>
    <row r="41" spans="1:7" x14ac:dyDescent="0.25">
      <c r="A41" s="14"/>
      <c r="B41" s="15"/>
      <c r="C41" s="15"/>
      <c r="D41" s="16"/>
      <c r="E41" s="17"/>
      <c r="F41" s="18"/>
      <c r="G41" s="18"/>
    </row>
    <row r="42" spans="1:7" x14ac:dyDescent="0.25">
      <c r="A42" s="14"/>
      <c r="B42" s="15"/>
      <c r="C42" s="15"/>
      <c r="D42" s="16"/>
      <c r="E42" s="17"/>
      <c r="F42" s="18"/>
      <c r="G42" s="18"/>
    </row>
    <row r="43" spans="1:7" x14ac:dyDescent="0.25">
      <c r="A43" s="19" t="s">
        <v>182</v>
      </c>
      <c r="B43" s="15"/>
      <c r="C43" s="15"/>
      <c r="D43" s="16"/>
      <c r="E43" s="17"/>
      <c r="F43" s="18"/>
      <c r="G43" s="18"/>
    </row>
    <row r="44" spans="1:7" x14ac:dyDescent="0.25">
      <c r="A44" s="14" t="s">
        <v>183</v>
      </c>
      <c r="B44" s="15"/>
      <c r="C44" s="15"/>
      <c r="D44" s="16"/>
      <c r="E44" s="17">
        <v>730.87</v>
      </c>
      <c r="F44" s="18">
        <v>8.3000000000000001E-3</v>
      </c>
      <c r="G44" s="18">
        <v>6.4020999999999995E-2</v>
      </c>
    </row>
    <row r="45" spans="1:7" x14ac:dyDescent="0.25">
      <c r="A45" s="19" t="s">
        <v>125</v>
      </c>
      <c r="B45" s="25"/>
      <c r="C45" s="25"/>
      <c r="D45" s="26"/>
      <c r="E45" s="47">
        <v>730.87</v>
      </c>
      <c r="F45" s="48">
        <v>8.3000000000000001E-3</v>
      </c>
      <c r="G45" s="28"/>
    </row>
    <row r="46" spans="1:7" x14ac:dyDescent="0.25">
      <c r="A46" s="14"/>
      <c r="B46" s="15"/>
      <c r="C46" s="15"/>
      <c r="D46" s="16"/>
      <c r="E46" s="17"/>
      <c r="F46" s="18"/>
      <c r="G46" s="18"/>
    </row>
    <row r="47" spans="1:7" x14ac:dyDescent="0.25">
      <c r="A47" s="31" t="s">
        <v>132</v>
      </c>
      <c r="B47" s="32"/>
      <c r="C47" s="32"/>
      <c r="D47" s="33"/>
      <c r="E47" s="29">
        <v>730.87</v>
      </c>
      <c r="F47" s="30">
        <v>8.3000000000000001E-3</v>
      </c>
      <c r="G47" s="28"/>
    </row>
    <row r="48" spans="1:7" x14ac:dyDescent="0.25">
      <c r="A48" s="14" t="s">
        <v>184</v>
      </c>
      <c r="B48" s="15"/>
      <c r="C48" s="15"/>
      <c r="D48" s="16"/>
      <c r="E48" s="17">
        <v>0.1281949</v>
      </c>
      <c r="F48" s="18">
        <v>9.9999999999999995E-7</v>
      </c>
      <c r="G48" s="18"/>
    </row>
    <row r="49" spans="1:7" x14ac:dyDescent="0.25">
      <c r="A49" s="14" t="s">
        <v>185</v>
      </c>
      <c r="B49" s="15"/>
      <c r="C49" s="15"/>
      <c r="D49" s="16"/>
      <c r="E49" s="17">
        <v>290.23180509999997</v>
      </c>
      <c r="F49" s="18">
        <v>3.3990000000000001E-3</v>
      </c>
      <c r="G49" s="18">
        <v>6.4020999999999995E-2</v>
      </c>
    </row>
    <row r="50" spans="1:7" x14ac:dyDescent="0.25">
      <c r="A50" s="34" t="s">
        <v>186</v>
      </c>
      <c r="B50" s="35"/>
      <c r="C50" s="35"/>
      <c r="D50" s="36"/>
      <c r="E50" s="37">
        <v>87710.69</v>
      </c>
      <c r="F50" s="38">
        <v>1</v>
      </c>
      <c r="G50" s="38"/>
    </row>
    <row r="55" spans="1:7" x14ac:dyDescent="0.25">
      <c r="A55" s="1" t="s">
        <v>189</v>
      </c>
    </row>
    <row r="56" spans="1:7" x14ac:dyDescent="0.25">
      <c r="A56" s="40" t="s">
        <v>190</v>
      </c>
      <c r="B56" s="41" t="s">
        <v>122</v>
      </c>
    </row>
    <row r="57" spans="1:7" x14ac:dyDescent="0.25">
      <c r="A57" t="s">
        <v>191</v>
      </c>
    </row>
    <row r="58" spans="1:7" x14ac:dyDescent="0.25">
      <c r="A58" t="s">
        <v>192</v>
      </c>
      <c r="B58" t="s">
        <v>193</v>
      </c>
      <c r="C58" t="s">
        <v>193</v>
      </c>
    </row>
    <row r="59" spans="1:7" x14ac:dyDescent="0.25">
      <c r="B59" s="42">
        <v>45473</v>
      </c>
      <c r="C59" s="42">
        <v>45504</v>
      </c>
    </row>
    <row r="60" spans="1:7" x14ac:dyDescent="0.25">
      <c r="A60" t="s">
        <v>712</v>
      </c>
      <c r="B60">
        <v>16.622</v>
      </c>
      <c r="C60">
        <v>17.126999999999999</v>
      </c>
      <c r="E60" s="39"/>
    </row>
    <row r="61" spans="1:7" x14ac:dyDescent="0.25">
      <c r="A61" t="s">
        <v>198</v>
      </c>
      <c r="B61">
        <v>16.620999999999999</v>
      </c>
      <c r="C61">
        <v>17.126999999999999</v>
      </c>
      <c r="E61" s="39"/>
    </row>
    <row r="62" spans="1:7" x14ac:dyDescent="0.25">
      <c r="A62" t="s">
        <v>713</v>
      </c>
      <c r="B62">
        <v>16.093</v>
      </c>
      <c r="C62">
        <v>16.559999999999999</v>
      </c>
      <c r="E62" s="39"/>
    </row>
    <row r="63" spans="1:7" x14ac:dyDescent="0.25">
      <c r="A63" t="s">
        <v>677</v>
      </c>
      <c r="B63">
        <v>16.091999999999999</v>
      </c>
      <c r="C63">
        <v>16.559000000000001</v>
      </c>
      <c r="E63" s="39"/>
    </row>
    <row r="64" spans="1:7" x14ac:dyDescent="0.25">
      <c r="E64" s="39"/>
    </row>
    <row r="65" spans="1:4" x14ac:dyDescent="0.25">
      <c r="A65" t="s">
        <v>208</v>
      </c>
      <c r="B65" s="41" t="s">
        <v>122</v>
      </c>
    </row>
    <row r="66" spans="1:4" x14ac:dyDescent="0.25">
      <c r="A66" t="s">
        <v>209</v>
      </c>
      <c r="B66" s="41" t="s">
        <v>122</v>
      </c>
    </row>
    <row r="67" spans="1:4" ht="30" customHeight="1" x14ac:dyDescent="0.25">
      <c r="A67" s="40" t="s">
        <v>210</v>
      </c>
      <c r="B67" s="41" t="s">
        <v>122</v>
      </c>
    </row>
    <row r="68" spans="1:4" ht="30" customHeight="1" x14ac:dyDescent="0.25">
      <c r="A68" s="40" t="s">
        <v>211</v>
      </c>
      <c r="B68" s="41" t="s">
        <v>122</v>
      </c>
    </row>
    <row r="69" spans="1:4" x14ac:dyDescent="0.25">
      <c r="A69" t="s">
        <v>1270</v>
      </c>
      <c r="B69" s="44">
        <v>0.48111383804832869</v>
      </c>
    </row>
    <row r="70" spans="1:4" ht="45" customHeight="1" x14ac:dyDescent="0.25">
      <c r="A70" s="40" t="s">
        <v>213</v>
      </c>
      <c r="B70" s="41" t="s">
        <v>122</v>
      </c>
    </row>
    <row r="71" spans="1:4" ht="45" customHeight="1" x14ac:dyDescent="0.25">
      <c r="A71" s="40" t="s">
        <v>214</v>
      </c>
      <c r="B71" s="41" t="s">
        <v>122</v>
      </c>
    </row>
    <row r="72" spans="1:4" ht="30" customHeight="1" x14ac:dyDescent="0.25">
      <c r="A72" s="40" t="s">
        <v>215</v>
      </c>
      <c r="B72" s="41" t="s">
        <v>122</v>
      </c>
    </row>
    <row r="73" spans="1:4" x14ac:dyDescent="0.25">
      <c r="A73" t="s">
        <v>216</v>
      </c>
      <c r="B73" s="41" t="s">
        <v>122</v>
      </c>
    </row>
    <row r="74" spans="1:4" ht="30" customHeight="1" x14ac:dyDescent="0.25">
      <c r="A74" s="40" t="s">
        <v>217</v>
      </c>
      <c r="B74" s="41" t="s">
        <v>122</v>
      </c>
    </row>
    <row r="76" spans="1:4" ht="69.95" customHeight="1" x14ac:dyDescent="0.25">
      <c r="A76" s="74" t="s">
        <v>227</v>
      </c>
      <c r="B76" s="74" t="s">
        <v>228</v>
      </c>
      <c r="C76" s="74" t="s">
        <v>5</v>
      </c>
      <c r="D76" s="74" t="s">
        <v>6</v>
      </c>
    </row>
    <row r="77" spans="1:4" ht="69.95" customHeight="1" x14ac:dyDescent="0.25">
      <c r="A77" s="74" t="s">
        <v>2110</v>
      </c>
      <c r="B77" s="74"/>
      <c r="C77" s="74" t="s">
        <v>55</v>
      </c>
      <c r="D7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8"/>
  <sheetViews>
    <sheetView showGridLines="0" workbookViewId="0">
      <pane ySplit="4" topLeftCell="A56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2111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2112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1503</v>
      </c>
      <c r="B8" s="15" t="s">
        <v>1504</v>
      </c>
      <c r="C8" s="15" t="s">
        <v>1340</v>
      </c>
      <c r="D8" s="16">
        <v>14340</v>
      </c>
      <c r="E8" s="17">
        <v>267.91000000000003</v>
      </c>
      <c r="F8" s="18">
        <v>5.6500000000000002E-2</v>
      </c>
      <c r="G8" s="18"/>
    </row>
    <row r="9" spans="1:8" x14ac:dyDescent="0.25">
      <c r="A9" s="14" t="s">
        <v>1198</v>
      </c>
      <c r="B9" s="15" t="s">
        <v>1199</v>
      </c>
      <c r="C9" s="15" t="s">
        <v>1200</v>
      </c>
      <c r="D9" s="16">
        <v>52236</v>
      </c>
      <c r="E9" s="17">
        <v>258.75</v>
      </c>
      <c r="F9" s="18">
        <v>5.4600000000000003E-2</v>
      </c>
      <c r="G9" s="18"/>
    </row>
    <row r="10" spans="1:8" x14ac:dyDescent="0.25">
      <c r="A10" s="14" t="s">
        <v>1349</v>
      </c>
      <c r="B10" s="15" t="s">
        <v>1350</v>
      </c>
      <c r="C10" s="15" t="s">
        <v>1340</v>
      </c>
      <c r="D10" s="16">
        <v>5760</v>
      </c>
      <c r="E10" s="17">
        <v>252.6</v>
      </c>
      <c r="F10" s="18">
        <v>5.33E-2</v>
      </c>
      <c r="G10" s="18"/>
    </row>
    <row r="11" spans="1:8" x14ac:dyDescent="0.25">
      <c r="A11" s="14" t="s">
        <v>1310</v>
      </c>
      <c r="B11" s="15" t="s">
        <v>1311</v>
      </c>
      <c r="C11" s="15" t="s">
        <v>1312</v>
      </c>
      <c r="D11" s="16">
        <v>47118</v>
      </c>
      <c r="E11" s="17">
        <v>246.05</v>
      </c>
      <c r="F11" s="18">
        <v>5.1900000000000002E-2</v>
      </c>
      <c r="G11" s="18"/>
    </row>
    <row r="12" spans="1:8" x14ac:dyDescent="0.25">
      <c r="A12" s="14" t="s">
        <v>1419</v>
      </c>
      <c r="B12" s="15" t="s">
        <v>1420</v>
      </c>
      <c r="C12" s="15" t="s">
        <v>1200</v>
      </c>
      <c r="D12" s="16">
        <v>9091</v>
      </c>
      <c r="E12" s="17">
        <v>245.97</v>
      </c>
      <c r="F12" s="18">
        <v>5.1900000000000002E-2</v>
      </c>
      <c r="G12" s="18"/>
    </row>
    <row r="13" spans="1:8" x14ac:dyDescent="0.25">
      <c r="A13" s="14" t="s">
        <v>1522</v>
      </c>
      <c r="B13" s="15" t="s">
        <v>1523</v>
      </c>
      <c r="C13" s="15" t="s">
        <v>1340</v>
      </c>
      <c r="D13" s="16">
        <v>13762</v>
      </c>
      <c r="E13" s="17">
        <v>226.05</v>
      </c>
      <c r="F13" s="18">
        <v>4.7699999999999999E-2</v>
      </c>
      <c r="G13" s="18"/>
    </row>
    <row r="14" spans="1:8" x14ac:dyDescent="0.25">
      <c r="A14" s="14" t="s">
        <v>1232</v>
      </c>
      <c r="B14" s="15" t="s">
        <v>1233</v>
      </c>
      <c r="C14" s="15" t="s">
        <v>1211</v>
      </c>
      <c r="D14" s="16">
        <v>8790</v>
      </c>
      <c r="E14" s="17">
        <v>215.91</v>
      </c>
      <c r="F14" s="18">
        <v>4.5499999999999999E-2</v>
      </c>
      <c r="G14" s="18"/>
    </row>
    <row r="15" spans="1:8" x14ac:dyDescent="0.25">
      <c r="A15" s="14" t="s">
        <v>1274</v>
      </c>
      <c r="B15" s="15" t="s">
        <v>1275</v>
      </c>
      <c r="C15" s="15" t="s">
        <v>1197</v>
      </c>
      <c r="D15" s="16">
        <v>12920</v>
      </c>
      <c r="E15" s="17">
        <v>208.75</v>
      </c>
      <c r="F15" s="18">
        <v>4.3999999999999997E-2</v>
      </c>
      <c r="G15" s="18"/>
    </row>
    <row r="16" spans="1:8" x14ac:dyDescent="0.25">
      <c r="A16" s="14" t="s">
        <v>1450</v>
      </c>
      <c r="B16" s="15" t="s">
        <v>1451</v>
      </c>
      <c r="C16" s="15" t="s">
        <v>1238</v>
      </c>
      <c r="D16" s="16">
        <v>6633</v>
      </c>
      <c r="E16" s="17">
        <v>204.59</v>
      </c>
      <c r="F16" s="18">
        <v>4.3099999999999999E-2</v>
      </c>
      <c r="G16" s="18"/>
    </row>
    <row r="17" spans="1:7" x14ac:dyDescent="0.25">
      <c r="A17" s="14" t="s">
        <v>1203</v>
      </c>
      <c r="B17" s="15" t="s">
        <v>1204</v>
      </c>
      <c r="C17" s="15" t="s">
        <v>1205</v>
      </c>
      <c r="D17" s="16">
        <v>5502</v>
      </c>
      <c r="E17" s="17">
        <v>187.73</v>
      </c>
      <c r="F17" s="18">
        <v>3.9600000000000003E-2</v>
      </c>
      <c r="G17" s="18"/>
    </row>
    <row r="18" spans="1:7" x14ac:dyDescent="0.25">
      <c r="A18" s="14" t="s">
        <v>1209</v>
      </c>
      <c r="B18" s="15" t="s">
        <v>1210</v>
      </c>
      <c r="C18" s="15" t="s">
        <v>1211</v>
      </c>
      <c r="D18" s="16">
        <v>3115</v>
      </c>
      <c r="E18" s="17">
        <v>180.19</v>
      </c>
      <c r="F18" s="18">
        <v>3.7999999999999999E-2</v>
      </c>
      <c r="G18" s="18"/>
    </row>
    <row r="19" spans="1:7" x14ac:dyDescent="0.25">
      <c r="A19" s="14" t="s">
        <v>1215</v>
      </c>
      <c r="B19" s="15" t="s">
        <v>1216</v>
      </c>
      <c r="C19" s="15" t="s">
        <v>1208</v>
      </c>
      <c r="D19" s="16">
        <v>1361</v>
      </c>
      <c r="E19" s="17">
        <v>178.51</v>
      </c>
      <c r="F19" s="18">
        <v>3.7600000000000001E-2</v>
      </c>
      <c r="G19" s="18"/>
    </row>
    <row r="20" spans="1:7" x14ac:dyDescent="0.25">
      <c r="A20" s="14" t="s">
        <v>1345</v>
      </c>
      <c r="B20" s="15" t="s">
        <v>1346</v>
      </c>
      <c r="C20" s="15" t="s">
        <v>1286</v>
      </c>
      <c r="D20" s="16">
        <v>52489</v>
      </c>
      <c r="E20" s="17">
        <v>165.89</v>
      </c>
      <c r="F20" s="18">
        <v>3.5000000000000003E-2</v>
      </c>
      <c r="G20" s="18"/>
    </row>
    <row r="21" spans="1:7" x14ac:dyDescent="0.25">
      <c r="A21" s="14" t="s">
        <v>1206</v>
      </c>
      <c r="B21" s="15" t="s">
        <v>1207</v>
      </c>
      <c r="C21" s="15" t="s">
        <v>1208</v>
      </c>
      <c r="D21" s="16">
        <v>1654</v>
      </c>
      <c r="E21" s="17">
        <v>159.85</v>
      </c>
      <c r="F21" s="18">
        <v>3.3700000000000001E-2</v>
      </c>
      <c r="G21" s="18"/>
    </row>
    <row r="22" spans="1:7" x14ac:dyDescent="0.25">
      <c r="A22" s="14" t="s">
        <v>1359</v>
      </c>
      <c r="B22" s="15" t="s">
        <v>1360</v>
      </c>
      <c r="C22" s="15" t="s">
        <v>1340</v>
      </c>
      <c r="D22" s="16">
        <v>9662</v>
      </c>
      <c r="E22" s="17">
        <v>150.19</v>
      </c>
      <c r="F22" s="18">
        <v>3.1699999999999999E-2</v>
      </c>
      <c r="G22" s="18"/>
    </row>
    <row r="23" spans="1:7" x14ac:dyDescent="0.25">
      <c r="A23" s="14" t="s">
        <v>1284</v>
      </c>
      <c r="B23" s="15" t="s">
        <v>1285</v>
      </c>
      <c r="C23" s="15" t="s">
        <v>1286</v>
      </c>
      <c r="D23" s="16">
        <v>2935</v>
      </c>
      <c r="E23" s="17">
        <v>144.49</v>
      </c>
      <c r="F23" s="18">
        <v>3.0499999999999999E-2</v>
      </c>
      <c r="G23" s="18"/>
    </row>
    <row r="24" spans="1:7" x14ac:dyDescent="0.25">
      <c r="A24" s="14" t="s">
        <v>1321</v>
      </c>
      <c r="B24" s="15" t="s">
        <v>1322</v>
      </c>
      <c r="C24" s="15" t="s">
        <v>1208</v>
      </c>
      <c r="D24" s="16">
        <v>2262</v>
      </c>
      <c r="E24" s="17">
        <v>124.15</v>
      </c>
      <c r="F24" s="18">
        <v>2.6200000000000001E-2</v>
      </c>
      <c r="G24" s="18"/>
    </row>
    <row r="25" spans="1:7" x14ac:dyDescent="0.25">
      <c r="A25" s="14" t="s">
        <v>1770</v>
      </c>
      <c r="B25" s="15" t="s">
        <v>1771</v>
      </c>
      <c r="C25" s="15" t="s">
        <v>1208</v>
      </c>
      <c r="D25" s="16">
        <v>2485</v>
      </c>
      <c r="E25" s="17">
        <v>123.32</v>
      </c>
      <c r="F25" s="18">
        <v>2.5999999999999999E-2</v>
      </c>
      <c r="G25" s="18"/>
    </row>
    <row r="26" spans="1:7" x14ac:dyDescent="0.25">
      <c r="A26" s="14" t="s">
        <v>1400</v>
      </c>
      <c r="B26" s="15" t="s">
        <v>1401</v>
      </c>
      <c r="C26" s="15" t="s">
        <v>1340</v>
      </c>
      <c r="D26" s="16">
        <v>2135</v>
      </c>
      <c r="E26" s="17">
        <v>120.8</v>
      </c>
      <c r="F26" s="18">
        <v>2.5499999999999998E-2</v>
      </c>
      <c r="G26" s="18"/>
    </row>
    <row r="27" spans="1:7" x14ac:dyDescent="0.25">
      <c r="A27" s="14" t="s">
        <v>1376</v>
      </c>
      <c r="B27" s="15" t="s">
        <v>1377</v>
      </c>
      <c r="C27" s="15" t="s">
        <v>1340</v>
      </c>
      <c r="D27" s="16">
        <v>22324</v>
      </c>
      <c r="E27" s="17">
        <v>116.53</v>
      </c>
      <c r="F27" s="18">
        <v>2.46E-2</v>
      </c>
      <c r="G27" s="18"/>
    </row>
    <row r="28" spans="1:7" x14ac:dyDescent="0.25">
      <c r="A28" s="14" t="s">
        <v>1501</v>
      </c>
      <c r="B28" s="15" t="s">
        <v>1502</v>
      </c>
      <c r="C28" s="15" t="s">
        <v>1252</v>
      </c>
      <c r="D28" s="16">
        <v>16890</v>
      </c>
      <c r="E28" s="17">
        <v>113.86</v>
      </c>
      <c r="F28" s="18">
        <v>2.4E-2</v>
      </c>
      <c r="G28" s="18"/>
    </row>
    <row r="29" spans="1:7" x14ac:dyDescent="0.25">
      <c r="A29" s="14" t="s">
        <v>1528</v>
      </c>
      <c r="B29" s="15" t="s">
        <v>1529</v>
      </c>
      <c r="C29" s="15" t="s">
        <v>1191</v>
      </c>
      <c r="D29" s="16">
        <v>2304</v>
      </c>
      <c r="E29" s="17">
        <v>113.43</v>
      </c>
      <c r="F29" s="18">
        <v>2.3900000000000001E-2</v>
      </c>
      <c r="G29" s="18"/>
    </row>
    <row r="30" spans="1:7" x14ac:dyDescent="0.25">
      <c r="A30" s="14" t="s">
        <v>1518</v>
      </c>
      <c r="B30" s="15" t="s">
        <v>1519</v>
      </c>
      <c r="C30" s="15" t="s">
        <v>1375</v>
      </c>
      <c r="D30" s="16">
        <v>3270</v>
      </c>
      <c r="E30" s="17">
        <v>104.2</v>
      </c>
      <c r="F30" s="18">
        <v>2.1999999999999999E-2</v>
      </c>
      <c r="G30" s="18"/>
    </row>
    <row r="31" spans="1:7" x14ac:dyDescent="0.25">
      <c r="A31" s="14" t="s">
        <v>1460</v>
      </c>
      <c r="B31" s="15" t="s">
        <v>1461</v>
      </c>
      <c r="C31" s="15" t="s">
        <v>1238</v>
      </c>
      <c r="D31" s="16">
        <v>5340</v>
      </c>
      <c r="E31" s="17">
        <v>98.78</v>
      </c>
      <c r="F31" s="18">
        <v>2.0799999999999999E-2</v>
      </c>
      <c r="G31" s="18"/>
    </row>
    <row r="32" spans="1:7" x14ac:dyDescent="0.25">
      <c r="A32" s="14" t="s">
        <v>2113</v>
      </c>
      <c r="B32" s="15" t="s">
        <v>2114</v>
      </c>
      <c r="C32" s="15" t="s">
        <v>1205</v>
      </c>
      <c r="D32" s="16">
        <v>6855</v>
      </c>
      <c r="E32" s="17">
        <v>98.76</v>
      </c>
      <c r="F32" s="18">
        <v>2.0799999999999999E-2</v>
      </c>
      <c r="G32" s="18"/>
    </row>
    <row r="33" spans="1:7" x14ac:dyDescent="0.25">
      <c r="A33" s="14" t="s">
        <v>1327</v>
      </c>
      <c r="B33" s="15" t="s">
        <v>1328</v>
      </c>
      <c r="C33" s="15" t="s">
        <v>1329</v>
      </c>
      <c r="D33" s="16">
        <v>9772</v>
      </c>
      <c r="E33" s="17">
        <v>96.51</v>
      </c>
      <c r="F33" s="18">
        <v>2.0400000000000001E-2</v>
      </c>
      <c r="G33" s="18"/>
    </row>
    <row r="34" spans="1:7" x14ac:dyDescent="0.25">
      <c r="A34" s="14" t="s">
        <v>1512</v>
      </c>
      <c r="B34" s="15" t="s">
        <v>1513</v>
      </c>
      <c r="C34" s="15" t="s">
        <v>1205</v>
      </c>
      <c r="D34" s="16">
        <v>14536</v>
      </c>
      <c r="E34" s="17">
        <v>92.41</v>
      </c>
      <c r="F34" s="18">
        <v>1.95E-2</v>
      </c>
      <c r="G34" s="18"/>
    </row>
    <row r="35" spans="1:7" x14ac:dyDescent="0.25">
      <c r="A35" s="14" t="s">
        <v>1482</v>
      </c>
      <c r="B35" s="15" t="s">
        <v>1483</v>
      </c>
      <c r="C35" s="15" t="s">
        <v>1249</v>
      </c>
      <c r="D35" s="16">
        <v>1152</v>
      </c>
      <c r="E35" s="17">
        <v>90.97</v>
      </c>
      <c r="F35" s="18">
        <v>1.9199999999999998E-2</v>
      </c>
      <c r="G35" s="18"/>
    </row>
    <row r="36" spans="1:7" x14ac:dyDescent="0.25">
      <c r="A36" s="14" t="s">
        <v>1260</v>
      </c>
      <c r="B36" s="15" t="s">
        <v>1261</v>
      </c>
      <c r="C36" s="15" t="s">
        <v>1262</v>
      </c>
      <c r="D36" s="16">
        <v>224</v>
      </c>
      <c r="E36" s="17">
        <v>78.349999999999994</v>
      </c>
      <c r="F36" s="18">
        <v>1.6500000000000001E-2</v>
      </c>
      <c r="G36" s="18"/>
    </row>
    <row r="37" spans="1:7" x14ac:dyDescent="0.25">
      <c r="A37" s="14" t="s">
        <v>1410</v>
      </c>
      <c r="B37" s="15" t="s">
        <v>1411</v>
      </c>
      <c r="C37" s="15" t="s">
        <v>1238</v>
      </c>
      <c r="D37" s="16">
        <v>10531</v>
      </c>
      <c r="E37" s="17">
        <v>58.44</v>
      </c>
      <c r="F37" s="18">
        <v>1.23E-2</v>
      </c>
      <c r="G37" s="18"/>
    </row>
    <row r="38" spans="1:7" x14ac:dyDescent="0.25">
      <c r="A38" s="19" t="s">
        <v>125</v>
      </c>
      <c r="B38" s="25"/>
      <c r="C38" s="25"/>
      <c r="D38" s="26"/>
      <c r="E38" s="47">
        <v>4723.9399999999996</v>
      </c>
      <c r="F38" s="48">
        <v>0.99629999999999996</v>
      </c>
      <c r="G38" s="28"/>
    </row>
    <row r="39" spans="1:7" x14ac:dyDescent="0.25">
      <c r="A39" s="19" t="s">
        <v>1269</v>
      </c>
      <c r="B39" s="15"/>
      <c r="C39" s="15"/>
      <c r="D39" s="16"/>
      <c r="E39" s="17"/>
      <c r="F39" s="18"/>
      <c r="G39" s="18"/>
    </row>
    <row r="40" spans="1:7" x14ac:dyDescent="0.25">
      <c r="A40" s="19" t="s">
        <v>125</v>
      </c>
      <c r="B40" s="15"/>
      <c r="C40" s="15"/>
      <c r="D40" s="16"/>
      <c r="E40" s="56" t="s">
        <v>122</v>
      </c>
      <c r="F40" s="57" t="s">
        <v>122</v>
      </c>
      <c r="G40" s="18"/>
    </row>
    <row r="41" spans="1:7" x14ac:dyDescent="0.25">
      <c r="A41" s="31" t="s">
        <v>132</v>
      </c>
      <c r="B41" s="32"/>
      <c r="C41" s="32"/>
      <c r="D41" s="33"/>
      <c r="E41" s="37">
        <v>4723.9399999999996</v>
      </c>
      <c r="F41" s="38">
        <v>0.99629999999999996</v>
      </c>
      <c r="G41" s="28"/>
    </row>
    <row r="42" spans="1:7" x14ac:dyDescent="0.25">
      <c r="A42" s="14"/>
      <c r="B42" s="15"/>
      <c r="C42" s="15"/>
      <c r="D42" s="16"/>
      <c r="E42" s="17"/>
      <c r="F42" s="18"/>
      <c r="G42" s="18"/>
    </row>
    <row r="43" spans="1:7" x14ac:dyDescent="0.25">
      <c r="A43" s="14"/>
      <c r="B43" s="15"/>
      <c r="C43" s="15"/>
      <c r="D43" s="16"/>
      <c r="E43" s="17"/>
      <c r="F43" s="18"/>
      <c r="G43" s="18"/>
    </row>
    <row r="44" spans="1:7" x14ac:dyDescent="0.25">
      <c r="A44" s="19" t="s">
        <v>182</v>
      </c>
      <c r="B44" s="15"/>
      <c r="C44" s="15"/>
      <c r="D44" s="16"/>
      <c r="E44" s="17"/>
      <c r="F44" s="18"/>
      <c r="G44" s="18"/>
    </row>
    <row r="45" spans="1:7" x14ac:dyDescent="0.25">
      <c r="A45" s="14" t="s">
        <v>183</v>
      </c>
      <c r="B45" s="15"/>
      <c r="C45" s="15"/>
      <c r="D45" s="16"/>
      <c r="E45" s="17">
        <v>26</v>
      </c>
      <c r="F45" s="18">
        <v>5.4999999999999997E-3</v>
      </c>
      <c r="G45" s="18">
        <v>6.4020999999999995E-2</v>
      </c>
    </row>
    <row r="46" spans="1:7" x14ac:dyDescent="0.25">
      <c r="A46" s="19" t="s">
        <v>125</v>
      </c>
      <c r="B46" s="25"/>
      <c r="C46" s="25"/>
      <c r="D46" s="26"/>
      <c r="E46" s="47">
        <v>26</v>
      </c>
      <c r="F46" s="48">
        <v>5.4999999999999997E-3</v>
      </c>
      <c r="G46" s="28"/>
    </row>
    <row r="47" spans="1:7" x14ac:dyDescent="0.25">
      <c r="A47" s="14"/>
      <c r="B47" s="15"/>
      <c r="C47" s="15"/>
      <c r="D47" s="16"/>
      <c r="E47" s="17"/>
      <c r="F47" s="18"/>
      <c r="G47" s="18"/>
    </row>
    <row r="48" spans="1:7" x14ac:dyDescent="0.25">
      <c r="A48" s="31" t="s">
        <v>132</v>
      </c>
      <c r="B48" s="32"/>
      <c r="C48" s="32"/>
      <c r="D48" s="33"/>
      <c r="E48" s="29">
        <v>26</v>
      </c>
      <c r="F48" s="30">
        <v>5.4999999999999997E-3</v>
      </c>
      <c r="G48" s="28"/>
    </row>
    <row r="49" spans="1:7" x14ac:dyDescent="0.25">
      <c r="A49" s="14" t="s">
        <v>184</v>
      </c>
      <c r="B49" s="15"/>
      <c r="C49" s="15"/>
      <c r="D49" s="16"/>
      <c r="E49" s="17">
        <v>4.5595999999999996E-3</v>
      </c>
      <c r="F49" s="18">
        <v>0</v>
      </c>
      <c r="G49" s="18"/>
    </row>
    <row r="50" spans="1:7" x14ac:dyDescent="0.25">
      <c r="A50" s="14" t="s">
        <v>185</v>
      </c>
      <c r="B50" s="15"/>
      <c r="C50" s="15"/>
      <c r="D50" s="16"/>
      <c r="E50" s="45">
        <v>-7.7345595999999999</v>
      </c>
      <c r="F50" s="46">
        <v>-1.8E-3</v>
      </c>
      <c r="G50" s="18">
        <v>6.4020999999999995E-2</v>
      </c>
    </row>
    <row r="51" spans="1:7" x14ac:dyDescent="0.25">
      <c r="A51" s="34" t="s">
        <v>186</v>
      </c>
      <c r="B51" s="35"/>
      <c r="C51" s="35"/>
      <c r="D51" s="36"/>
      <c r="E51" s="37">
        <v>4742.21</v>
      </c>
      <c r="F51" s="38">
        <v>1</v>
      </c>
      <c r="G51" s="38"/>
    </row>
    <row r="56" spans="1:7" x14ac:dyDescent="0.25">
      <c r="A56" s="1" t="s">
        <v>189</v>
      </c>
    </row>
    <row r="57" spans="1:7" x14ac:dyDescent="0.25">
      <c r="A57" s="40" t="s">
        <v>190</v>
      </c>
      <c r="B57" s="41" t="s">
        <v>122</v>
      </c>
    </row>
    <row r="58" spans="1:7" x14ac:dyDescent="0.25">
      <c r="A58" t="s">
        <v>191</v>
      </c>
    </row>
    <row r="59" spans="1:7" x14ac:dyDescent="0.25">
      <c r="A59" t="s">
        <v>192</v>
      </c>
      <c r="B59" t="s">
        <v>193</v>
      </c>
      <c r="C59" t="s">
        <v>193</v>
      </c>
    </row>
    <row r="60" spans="1:7" x14ac:dyDescent="0.25">
      <c r="B60" s="42">
        <v>45473</v>
      </c>
      <c r="C60" s="42">
        <v>45504</v>
      </c>
    </row>
    <row r="61" spans="1:7" x14ac:dyDescent="0.25">
      <c r="A61" t="s">
        <v>197</v>
      </c>
      <c r="B61">
        <v>14.464700000000001</v>
      </c>
      <c r="C61">
        <v>15.3926</v>
      </c>
      <c r="E61" s="39"/>
    </row>
    <row r="62" spans="1:7" x14ac:dyDescent="0.25">
      <c r="A62" t="s">
        <v>198</v>
      </c>
      <c r="B62">
        <v>14.2624</v>
      </c>
      <c r="C62">
        <v>15.177300000000001</v>
      </c>
      <c r="E62" s="39"/>
    </row>
    <row r="63" spans="1:7" x14ac:dyDescent="0.25">
      <c r="A63" t="s">
        <v>676</v>
      </c>
      <c r="B63">
        <v>14.212300000000001</v>
      </c>
      <c r="C63">
        <v>15.116300000000001</v>
      </c>
      <c r="E63" s="39"/>
    </row>
    <row r="64" spans="1:7" x14ac:dyDescent="0.25">
      <c r="A64" t="s">
        <v>677</v>
      </c>
      <c r="B64">
        <v>14.211600000000001</v>
      </c>
      <c r="C64">
        <v>15.115600000000001</v>
      </c>
      <c r="E64" s="39"/>
    </row>
    <row r="65" spans="1:5" x14ac:dyDescent="0.25">
      <c r="E65" s="39"/>
    </row>
    <row r="66" spans="1:5" x14ac:dyDescent="0.25">
      <c r="A66" t="s">
        <v>208</v>
      </c>
      <c r="B66" s="41" t="s">
        <v>122</v>
      </c>
    </row>
    <row r="67" spans="1:5" x14ac:dyDescent="0.25">
      <c r="A67" t="s">
        <v>209</v>
      </c>
      <c r="B67" s="41" t="s">
        <v>122</v>
      </c>
    </row>
    <row r="68" spans="1:5" ht="30" customHeight="1" x14ac:dyDescent="0.25">
      <c r="A68" s="40" t="s">
        <v>210</v>
      </c>
      <c r="B68" s="41" t="s">
        <v>122</v>
      </c>
    </row>
    <row r="69" spans="1:5" ht="30" customHeight="1" x14ac:dyDescent="0.25">
      <c r="A69" s="40" t="s">
        <v>211</v>
      </c>
      <c r="B69" s="41" t="s">
        <v>122</v>
      </c>
    </row>
    <row r="70" spans="1:5" x14ac:dyDescent="0.25">
      <c r="A70" t="s">
        <v>1270</v>
      </c>
      <c r="B70" s="44">
        <v>0.2213724461517215</v>
      </c>
    </row>
    <row r="71" spans="1:5" ht="45" customHeight="1" x14ac:dyDescent="0.25">
      <c r="A71" s="40" t="s">
        <v>213</v>
      </c>
      <c r="B71" s="41" t="s">
        <v>122</v>
      </c>
    </row>
    <row r="72" spans="1:5" ht="45" customHeight="1" x14ac:dyDescent="0.25">
      <c r="A72" s="40" t="s">
        <v>214</v>
      </c>
      <c r="B72" s="41" t="s">
        <v>122</v>
      </c>
    </row>
    <row r="73" spans="1:5" ht="30" customHeight="1" x14ac:dyDescent="0.25">
      <c r="A73" s="40" t="s">
        <v>215</v>
      </c>
      <c r="B73" s="41" t="s">
        <v>122</v>
      </c>
    </row>
    <row r="74" spans="1:5" x14ac:dyDescent="0.25">
      <c r="A74" t="s">
        <v>216</v>
      </c>
      <c r="B74" s="41" t="s">
        <v>122</v>
      </c>
    </row>
    <row r="75" spans="1:5" ht="30" customHeight="1" x14ac:dyDescent="0.25">
      <c r="A75" s="40" t="s">
        <v>217</v>
      </c>
      <c r="B75" s="41" t="s">
        <v>122</v>
      </c>
    </row>
    <row r="77" spans="1:5" ht="69.95" customHeight="1" x14ac:dyDescent="0.25">
      <c r="A77" s="74" t="s">
        <v>227</v>
      </c>
      <c r="B77" s="74" t="s">
        <v>228</v>
      </c>
      <c r="C77" s="74" t="s">
        <v>5</v>
      </c>
      <c r="D77" s="74" t="s">
        <v>6</v>
      </c>
    </row>
    <row r="78" spans="1:5" ht="69.95" customHeight="1" x14ac:dyDescent="0.25">
      <c r="A78" s="74" t="s">
        <v>2115</v>
      </c>
      <c r="B78" s="74"/>
      <c r="C78" s="74" t="s">
        <v>68</v>
      </c>
      <c r="D7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9"/>
  <sheetViews>
    <sheetView showGridLines="0" workbookViewId="0">
      <pane ySplit="4" topLeftCell="A7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2116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2117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57927</v>
      </c>
      <c r="E8" s="17">
        <v>935.96</v>
      </c>
      <c r="F8" s="18">
        <v>0.11020000000000001</v>
      </c>
      <c r="G8" s="18"/>
    </row>
    <row r="9" spans="1:8" x14ac:dyDescent="0.25">
      <c r="A9" s="14" t="s">
        <v>1212</v>
      </c>
      <c r="B9" s="15" t="s">
        <v>1213</v>
      </c>
      <c r="C9" s="15" t="s">
        <v>1214</v>
      </c>
      <c r="D9" s="16">
        <v>26017</v>
      </c>
      <c r="E9" s="17">
        <v>783.33</v>
      </c>
      <c r="F9" s="18">
        <v>9.2200000000000004E-2</v>
      </c>
      <c r="G9" s="18"/>
    </row>
    <row r="10" spans="1:8" x14ac:dyDescent="0.25">
      <c r="A10" s="14" t="s">
        <v>1195</v>
      </c>
      <c r="B10" s="15" t="s">
        <v>1196</v>
      </c>
      <c r="C10" s="15" t="s">
        <v>1197</v>
      </c>
      <c r="D10" s="16">
        <v>54112</v>
      </c>
      <c r="E10" s="17">
        <v>657.41</v>
      </c>
      <c r="F10" s="18">
        <v>7.7399999999999997E-2</v>
      </c>
      <c r="G10" s="18"/>
    </row>
    <row r="11" spans="1:8" x14ac:dyDescent="0.25">
      <c r="A11" s="14" t="s">
        <v>1503</v>
      </c>
      <c r="B11" s="15" t="s">
        <v>1504</v>
      </c>
      <c r="C11" s="15" t="s">
        <v>1340</v>
      </c>
      <c r="D11" s="16">
        <v>27780</v>
      </c>
      <c r="E11" s="17">
        <v>519</v>
      </c>
      <c r="F11" s="18">
        <v>6.1100000000000002E-2</v>
      </c>
      <c r="G11" s="18"/>
    </row>
    <row r="12" spans="1:8" x14ac:dyDescent="0.25">
      <c r="A12" s="14" t="s">
        <v>1198</v>
      </c>
      <c r="B12" s="15" t="s">
        <v>1199</v>
      </c>
      <c r="C12" s="15" t="s">
        <v>1200</v>
      </c>
      <c r="D12" s="16">
        <v>71050</v>
      </c>
      <c r="E12" s="17">
        <v>351.95</v>
      </c>
      <c r="F12" s="18">
        <v>4.1399999999999999E-2</v>
      </c>
      <c r="G12" s="18"/>
    </row>
    <row r="13" spans="1:8" x14ac:dyDescent="0.25">
      <c r="A13" s="14" t="s">
        <v>1227</v>
      </c>
      <c r="B13" s="15" t="s">
        <v>1228</v>
      </c>
      <c r="C13" s="15" t="s">
        <v>1229</v>
      </c>
      <c r="D13" s="16">
        <v>8987</v>
      </c>
      <c r="E13" s="17">
        <v>342.85</v>
      </c>
      <c r="F13" s="18">
        <v>4.0399999999999998E-2</v>
      </c>
      <c r="G13" s="18"/>
    </row>
    <row r="14" spans="1:8" x14ac:dyDescent="0.25">
      <c r="A14" s="14" t="s">
        <v>1349</v>
      </c>
      <c r="B14" s="15" t="s">
        <v>1350</v>
      </c>
      <c r="C14" s="15" t="s">
        <v>1340</v>
      </c>
      <c r="D14" s="16">
        <v>7791</v>
      </c>
      <c r="E14" s="17">
        <v>341.66</v>
      </c>
      <c r="F14" s="18">
        <v>4.02E-2</v>
      </c>
      <c r="G14" s="18"/>
    </row>
    <row r="15" spans="1:8" x14ac:dyDescent="0.25">
      <c r="A15" s="14" t="s">
        <v>1192</v>
      </c>
      <c r="B15" s="15" t="s">
        <v>1193</v>
      </c>
      <c r="C15" s="15" t="s">
        <v>1194</v>
      </c>
      <c r="D15" s="16">
        <v>20569</v>
      </c>
      <c r="E15" s="17">
        <v>306.8</v>
      </c>
      <c r="F15" s="18">
        <v>3.61E-2</v>
      </c>
      <c r="G15" s="18"/>
    </row>
    <row r="16" spans="1:8" x14ac:dyDescent="0.25">
      <c r="A16" s="14" t="s">
        <v>1245</v>
      </c>
      <c r="B16" s="15" t="s">
        <v>1246</v>
      </c>
      <c r="C16" s="15" t="s">
        <v>1197</v>
      </c>
      <c r="D16" s="16">
        <v>29514</v>
      </c>
      <c r="E16" s="17">
        <v>257.48</v>
      </c>
      <c r="F16" s="18">
        <v>3.0300000000000001E-2</v>
      </c>
      <c r="G16" s="18"/>
    </row>
    <row r="17" spans="1:7" x14ac:dyDescent="0.25">
      <c r="A17" s="14" t="s">
        <v>1258</v>
      </c>
      <c r="B17" s="15" t="s">
        <v>1259</v>
      </c>
      <c r="C17" s="15" t="s">
        <v>1197</v>
      </c>
      <c r="D17" s="16">
        <v>21863</v>
      </c>
      <c r="E17" s="17">
        <v>254.94</v>
      </c>
      <c r="F17" s="18">
        <v>0.03</v>
      </c>
      <c r="G17" s="18"/>
    </row>
    <row r="18" spans="1:7" x14ac:dyDescent="0.25">
      <c r="A18" s="14" t="s">
        <v>1406</v>
      </c>
      <c r="B18" s="15" t="s">
        <v>1407</v>
      </c>
      <c r="C18" s="15" t="s">
        <v>1208</v>
      </c>
      <c r="D18" s="16">
        <v>7459</v>
      </c>
      <c r="E18" s="17">
        <v>216.89</v>
      </c>
      <c r="F18" s="18">
        <v>2.5499999999999998E-2</v>
      </c>
      <c r="G18" s="18"/>
    </row>
    <row r="19" spans="1:7" x14ac:dyDescent="0.25">
      <c r="A19" s="14" t="s">
        <v>1343</v>
      </c>
      <c r="B19" s="15" t="s">
        <v>1344</v>
      </c>
      <c r="C19" s="15" t="s">
        <v>1197</v>
      </c>
      <c r="D19" s="16">
        <v>11314</v>
      </c>
      <c r="E19" s="17">
        <v>204.55</v>
      </c>
      <c r="F19" s="18">
        <v>2.41E-2</v>
      </c>
      <c r="G19" s="18"/>
    </row>
    <row r="20" spans="1:7" x14ac:dyDescent="0.25">
      <c r="A20" s="14" t="s">
        <v>1419</v>
      </c>
      <c r="B20" s="15" t="s">
        <v>1420</v>
      </c>
      <c r="C20" s="15" t="s">
        <v>1200</v>
      </c>
      <c r="D20" s="16">
        <v>6866</v>
      </c>
      <c r="E20" s="17">
        <v>185.77</v>
      </c>
      <c r="F20" s="18">
        <v>2.1899999999999999E-2</v>
      </c>
      <c r="G20" s="18"/>
    </row>
    <row r="21" spans="1:7" x14ac:dyDescent="0.25">
      <c r="A21" s="14" t="s">
        <v>1225</v>
      </c>
      <c r="B21" s="15" t="s">
        <v>1226</v>
      </c>
      <c r="C21" s="15" t="s">
        <v>1208</v>
      </c>
      <c r="D21" s="16">
        <v>13549</v>
      </c>
      <c r="E21" s="17">
        <v>156.71</v>
      </c>
      <c r="F21" s="18">
        <v>1.8499999999999999E-2</v>
      </c>
      <c r="G21" s="18"/>
    </row>
    <row r="22" spans="1:7" x14ac:dyDescent="0.25">
      <c r="A22" s="14" t="s">
        <v>1217</v>
      </c>
      <c r="B22" s="15" t="s">
        <v>1218</v>
      </c>
      <c r="C22" s="15" t="s">
        <v>1219</v>
      </c>
      <c r="D22" s="16">
        <v>36539</v>
      </c>
      <c r="E22" s="17">
        <v>152</v>
      </c>
      <c r="F22" s="18">
        <v>1.7899999999999999E-2</v>
      </c>
      <c r="G22" s="18"/>
    </row>
    <row r="23" spans="1:7" x14ac:dyDescent="0.25">
      <c r="A23" s="14" t="s">
        <v>1305</v>
      </c>
      <c r="B23" s="15" t="s">
        <v>1306</v>
      </c>
      <c r="C23" s="15" t="s">
        <v>1289</v>
      </c>
      <c r="D23" s="16">
        <v>2142</v>
      </c>
      <c r="E23" s="17">
        <v>145.80000000000001</v>
      </c>
      <c r="F23" s="18">
        <v>1.72E-2</v>
      </c>
      <c r="G23" s="18"/>
    </row>
    <row r="24" spans="1:7" x14ac:dyDescent="0.25">
      <c r="A24" s="14" t="s">
        <v>1189</v>
      </c>
      <c r="B24" s="15" t="s">
        <v>1190</v>
      </c>
      <c r="C24" s="15" t="s">
        <v>1191</v>
      </c>
      <c r="D24" s="16">
        <v>8303</v>
      </c>
      <c r="E24" s="17">
        <v>142.76</v>
      </c>
      <c r="F24" s="18">
        <v>1.6799999999999999E-2</v>
      </c>
      <c r="G24" s="18"/>
    </row>
    <row r="25" spans="1:7" x14ac:dyDescent="0.25">
      <c r="A25" s="14" t="s">
        <v>1522</v>
      </c>
      <c r="B25" s="15" t="s">
        <v>1523</v>
      </c>
      <c r="C25" s="15" t="s">
        <v>1340</v>
      </c>
      <c r="D25" s="16">
        <v>8139</v>
      </c>
      <c r="E25" s="17">
        <v>133.69</v>
      </c>
      <c r="F25" s="18">
        <v>1.5699999999999999E-2</v>
      </c>
      <c r="G25" s="18"/>
    </row>
    <row r="26" spans="1:7" x14ac:dyDescent="0.25">
      <c r="A26" s="14" t="s">
        <v>1215</v>
      </c>
      <c r="B26" s="15" t="s">
        <v>1216</v>
      </c>
      <c r="C26" s="15" t="s">
        <v>1208</v>
      </c>
      <c r="D26" s="16">
        <v>1016</v>
      </c>
      <c r="E26" s="17">
        <v>133.26</v>
      </c>
      <c r="F26" s="18">
        <v>1.5699999999999999E-2</v>
      </c>
      <c r="G26" s="18"/>
    </row>
    <row r="27" spans="1:7" x14ac:dyDescent="0.25">
      <c r="A27" s="14" t="s">
        <v>1510</v>
      </c>
      <c r="B27" s="15" t="s">
        <v>1511</v>
      </c>
      <c r="C27" s="15" t="s">
        <v>1219</v>
      </c>
      <c r="D27" s="16">
        <v>35049</v>
      </c>
      <c r="E27" s="17">
        <v>122.04</v>
      </c>
      <c r="F27" s="18">
        <v>1.44E-2</v>
      </c>
      <c r="G27" s="18"/>
    </row>
    <row r="28" spans="1:7" x14ac:dyDescent="0.25">
      <c r="A28" s="14" t="s">
        <v>1236</v>
      </c>
      <c r="B28" s="15" t="s">
        <v>1237</v>
      </c>
      <c r="C28" s="15" t="s">
        <v>1238</v>
      </c>
      <c r="D28" s="16">
        <v>3209</v>
      </c>
      <c r="E28" s="17">
        <v>111</v>
      </c>
      <c r="F28" s="18">
        <v>1.3100000000000001E-2</v>
      </c>
      <c r="G28" s="18"/>
    </row>
    <row r="29" spans="1:7" x14ac:dyDescent="0.25">
      <c r="A29" s="14" t="s">
        <v>1450</v>
      </c>
      <c r="B29" s="15" t="s">
        <v>1451</v>
      </c>
      <c r="C29" s="15" t="s">
        <v>1238</v>
      </c>
      <c r="D29" s="16">
        <v>3467</v>
      </c>
      <c r="E29" s="17">
        <v>106.94</v>
      </c>
      <c r="F29" s="18">
        <v>1.26E-2</v>
      </c>
      <c r="G29" s="18"/>
    </row>
    <row r="30" spans="1:7" x14ac:dyDescent="0.25">
      <c r="A30" s="14" t="s">
        <v>1220</v>
      </c>
      <c r="B30" s="15" t="s">
        <v>1221</v>
      </c>
      <c r="C30" s="15" t="s">
        <v>1222</v>
      </c>
      <c r="D30" s="16">
        <v>888</v>
      </c>
      <c r="E30" s="17">
        <v>105.56</v>
      </c>
      <c r="F30" s="18">
        <v>1.24E-2</v>
      </c>
      <c r="G30" s="18"/>
    </row>
    <row r="31" spans="1:7" x14ac:dyDescent="0.25">
      <c r="A31" s="14" t="s">
        <v>1454</v>
      </c>
      <c r="B31" s="15" t="s">
        <v>1455</v>
      </c>
      <c r="C31" s="15" t="s">
        <v>1294</v>
      </c>
      <c r="D31" s="16">
        <v>63363</v>
      </c>
      <c r="E31" s="17">
        <v>104.76</v>
      </c>
      <c r="F31" s="18">
        <v>1.23E-2</v>
      </c>
      <c r="G31" s="18"/>
    </row>
    <row r="32" spans="1:7" x14ac:dyDescent="0.25">
      <c r="A32" s="14" t="s">
        <v>1253</v>
      </c>
      <c r="B32" s="15" t="s">
        <v>1254</v>
      </c>
      <c r="C32" s="15" t="s">
        <v>1255</v>
      </c>
      <c r="D32" s="16">
        <v>29992</v>
      </c>
      <c r="E32" s="17">
        <v>100.23</v>
      </c>
      <c r="F32" s="18">
        <v>1.18E-2</v>
      </c>
      <c r="G32" s="18"/>
    </row>
    <row r="33" spans="1:7" x14ac:dyDescent="0.25">
      <c r="A33" s="14" t="s">
        <v>1310</v>
      </c>
      <c r="B33" s="15" t="s">
        <v>1311</v>
      </c>
      <c r="C33" s="15" t="s">
        <v>1312</v>
      </c>
      <c r="D33" s="16">
        <v>17536</v>
      </c>
      <c r="E33" s="17">
        <v>91.57</v>
      </c>
      <c r="F33" s="18">
        <v>1.0800000000000001E-2</v>
      </c>
      <c r="G33" s="18"/>
    </row>
    <row r="34" spans="1:7" x14ac:dyDescent="0.25">
      <c r="A34" s="14" t="s">
        <v>1464</v>
      </c>
      <c r="B34" s="15" t="s">
        <v>1465</v>
      </c>
      <c r="C34" s="15" t="s">
        <v>1320</v>
      </c>
      <c r="D34" s="16">
        <v>5648</v>
      </c>
      <c r="E34" s="17">
        <v>88.67</v>
      </c>
      <c r="F34" s="18">
        <v>1.04E-2</v>
      </c>
      <c r="G34" s="18"/>
    </row>
    <row r="35" spans="1:7" x14ac:dyDescent="0.25">
      <c r="A35" s="14" t="s">
        <v>1206</v>
      </c>
      <c r="B35" s="15" t="s">
        <v>1207</v>
      </c>
      <c r="C35" s="15" t="s">
        <v>1208</v>
      </c>
      <c r="D35" s="16">
        <v>859</v>
      </c>
      <c r="E35" s="17">
        <v>83.02</v>
      </c>
      <c r="F35" s="18">
        <v>9.7999999999999997E-3</v>
      </c>
      <c r="G35" s="18"/>
    </row>
    <row r="36" spans="1:7" x14ac:dyDescent="0.25">
      <c r="A36" s="14" t="s">
        <v>1230</v>
      </c>
      <c r="B36" s="15" t="s">
        <v>1231</v>
      </c>
      <c r="C36" s="15" t="s">
        <v>1222</v>
      </c>
      <c r="D36" s="16">
        <v>2836</v>
      </c>
      <c r="E36" s="17">
        <v>78.75</v>
      </c>
      <c r="F36" s="18">
        <v>9.2999999999999992E-3</v>
      </c>
      <c r="G36" s="18"/>
    </row>
    <row r="37" spans="1:7" x14ac:dyDescent="0.25">
      <c r="A37" s="14" t="s">
        <v>1359</v>
      </c>
      <c r="B37" s="15" t="s">
        <v>1360</v>
      </c>
      <c r="C37" s="15" t="s">
        <v>1340</v>
      </c>
      <c r="D37" s="16">
        <v>4888</v>
      </c>
      <c r="E37" s="17">
        <v>75.98</v>
      </c>
      <c r="F37" s="18">
        <v>8.8999999999999999E-3</v>
      </c>
      <c r="G37" s="18"/>
    </row>
    <row r="38" spans="1:7" x14ac:dyDescent="0.25">
      <c r="A38" s="14" t="s">
        <v>1393</v>
      </c>
      <c r="B38" s="15" t="s">
        <v>1394</v>
      </c>
      <c r="C38" s="15" t="s">
        <v>1395</v>
      </c>
      <c r="D38" s="16">
        <v>11233</v>
      </c>
      <c r="E38" s="17">
        <v>75.22</v>
      </c>
      <c r="F38" s="18">
        <v>8.8999999999999999E-3</v>
      </c>
      <c r="G38" s="18"/>
    </row>
    <row r="39" spans="1:7" x14ac:dyDescent="0.25">
      <c r="A39" s="14" t="s">
        <v>1332</v>
      </c>
      <c r="B39" s="15" t="s">
        <v>1333</v>
      </c>
      <c r="C39" s="15" t="s">
        <v>1197</v>
      </c>
      <c r="D39" s="16">
        <v>5091</v>
      </c>
      <c r="E39" s="17">
        <v>72.69</v>
      </c>
      <c r="F39" s="18">
        <v>8.6E-3</v>
      </c>
      <c r="G39" s="18"/>
    </row>
    <row r="40" spans="1:7" x14ac:dyDescent="0.25">
      <c r="A40" s="14" t="s">
        <v>1452</v>
      </c>
      <c r="B40" s="15" t="s">
        <v>1453</v>
      </c>
      <c r="C40" s="15" t="s">
        <v>1289</v>
      </c>
      <c r="D40" s="16">
        <v>4175</v>
      </c>
      <c r="E40" s="17">
        <v>68.959999999999994</v>
      </c>
      <c r="F40" s="18">
        <v>8.0999999999999996E-3</v>
      </c>
      <c r="G40" s="18"/>
    </row>
    <row r="41" spans="1:7" x14ac:dyDescent="0.25">
      <c r="A41" s="14" t="s">
        <v>1436</v>
      </c>
      <c r="B41" s="15" t="s">
        <v>1437</v>
      </c>
      <c r="C41" s="15" t="s">
        <v>1294</v>
      </c>
      <c r="D41" s="16">
        <v>7334</v>
      </c>
      <c r="E41" s="17">
        <v>68.08</v>
      </c>
      <c r="F41" s="18">
        <v>8.0000000000000002E-3</v>
      </c>
      <c r="G41" s="18"/>
    </row>
    <row r="42" spans="1:7" x14ac:dyDescent="0.25">
      <c r="A42" s="14" t="s">
        <v>1232</v>
      </c>
      <c r="B42" s="15" t="s">
        <v>1233</v>
      </c>
      <c r="C42" s="15" t="s">
        <v>1211</v>
      </c>
      <c r="D42" s="16">
        <v>2744</v>
      </c>
      <c r="E42" s="17">
        <v>67.400000000000006</v>
      </c>
      <c r="F42" s="18">
        <v>7.9000000000000008E-3</v>
      </c>
      <c r="G42" s="18"/>
    </row>
    <row r="43" spans="1:7" x14ac:dyDescent="0.25">
      <c r="A43" s="14" t="s">
        <v>1278</v>
      </c>
      <c r="B43" s="15" t="s">
        <v>1279</v>
      </c>
      <c r="C43" s="15" t="s">
        <v>1280</v>
      </c>
      <c r="D43" s="16">
        <v>2016</v>
      </c>
      <c r="E43" s="17">
        <v>63.9</v>
      </c>
      <c r="F43" s="18">
        <v>7.4999999999999997E-3</v>
      </c>
      <c r="G43" s="18"/>
    </row>
    <row r="44" spans="1:7" x14ac:dyDescent="0.25">
      <c r="A44" s="14" t="s">
        <v>1223</v>
      </c>
      <c r="B44" s="15" t="s">
        <v>1224</v>
      </c>
      <c r="C44" s="15" t="s">
        <v>1191</v>
      </c>
      <c r="D44" s="16">
        <v>937</v>
      </c>
      <c r="E44" s="17">
        <v>63.25</v>
      </c>
      <c r="F44" s="18">
        <v>7.4000000000000003E-3</v>
      </c>
      <c r="G44" s="18"/>
    </row>
    <row r="45" spans="1:7" x14ac:dyDescent="0.25">
      <c r="A45" s="14" t="s">
        <v>1371</v>
      </c>
      <c r="B45" s="15" t="s">
        <v>1372</v>
      </c>
      <c r="C45" s="15" t="s">
        <v>1289</v>
      </c>
      <c r="D45" s="16">
        <v>2139</v>
      </c>
      <c r="E45" s="17">
        <v>62.71</v>
      </c>
      <c r="F45" s="18">
        <v>7.4000000000000003E-3</v>
      </c>
      <c r="G45" s="18"/>
    </row>
    <row r="46" spans="1:7" x14ac:dyDescent="0.25">
      <c r="A46" s="14" t="s">
        <v>1366</v>
      </c>
      <c r="B46" s="15" t="s">
        <v>1367</v>
      </c>
      <c r="C46" s="15" t="s">
        <v>1191</v>
      </c>
      <c r="D46" s="16">
        <v>4037</v>
      </c>
      <c r="E46" s="17">
        <v>62.34</v>
      </c>
      <c r="F46" s="18">
        <v>7.3000000000000001E-3</v>
      </c>
      <c r="G46" s="18"/>
    </row>
    <row r="47" spans="1:7" x14ac:dyDescent="0.25">
      <c r="A47" s="14" t="s">
        <v>1391</v>
      </c>
      <c r="B47" s="15" t="s">
        <v>1392</v>
      </c>
      <c r="C47" s="15" t="s">
        <v>1244</v>
      </c>
      <c r="D47" s="16">
        <v>3466</v>
      </c>
      <c r="E47" s="17">
        <v>60.78</v>
      </c>
      <c r="F47" s="18">
        <v>7.1999999999999998E-3</v>
      </c>
      <c r="G47" s="18"/>
    </row>
    <row r="48" spans="1:7" x14ac:dyDescent="0.25">
      <c r="A48" s="14" t="s">
        <v>1250</v>
      </c>
      <c r="B48" s="15" t="s">
        <v>1251</v>
      </c>
      <c r="C48" s="15" t="s">
        <v>1252</v>
      </c>
      <c r="D48" s="16">
        <v>5023</v>
      </c>
      <c r="E48" s="17">
        <v>59.72</v>
      </c>
      <c r="F48" s="18">
        <v>7.0000000000000001E-3</v>
      </c>
      <c r="G48" s="18"/>
    </row>
    <row r="49" spans="1:7" x14ac:dyDescent="0.25">
      <c r="A49" s="14" t="s">
        <v>1389</v>
      </c>
      <c r="B49" s="15" t="s">
        <v>1390</v>
      </c>
      <c r="C49" s="15" t="s">
        <v>1244</v>
      </c>
      <c r="D49" s="16">
        <v>8105</v>
      </c>
      <c r="E49" s="17">
        <v>57.99</v>
      </c>
      <c r="F49" s="18">
        <v>6.7999999999999996E-3</v>
      </c>
      <c r="G49" s="18"/>
    </row>
    <row r="50" spans="1:7" x14ac:dyDescent="0.25">
      <c r="A50" s="14" t="s">
        <v>1376</v>
      </c>
      <c r="B50" s="15" t="s">
        <v>1377</v>
      </c>
      <c r="C50" s="15" t="s">
        <v>1340</v>
      </c>
      <c r="D50" s="16">
        <v>10860</v>
      </c>
      <c r="E50" s="17">
        <v>56.69</v>
      </c>
      <c r="F50" s="18">
        <v>6.7000000000000002E-3</v>
      </c>
      <c r="G50" s="18"/>
    </row>
    <row r="51" spans="1:7" x14ac:dyDescent="0.25">
      <c r="A51" s="14" t="s">
        <v>1321</v>
      </c>
      <c r="B51" s="15" t="s">
        <v>1322</v>
      </c>
      <c r="C51" s="15" t="s">
        <v>1208</v>
      </c>
      <c r="D51" s="16">
        <v>999</v>
      </c>
      <c r="E51" s="17">
        <v>54.83</v>
      </c>
      <c r="F51" s="18">
        <v>6.4999999999999997E-3</v>
      </c>
      <c r="G51" s="18"/>
    </row>
    <row r="52" spans="1:7" x14ac:dyDescent="0.25">
      <c r="A52" s="14" t="s">
        <v>1353</v>
      </c>
      <c r="B52" s="15" t="s">
        <v>1354</v>
      </c>
      <c r="C52" s="15" t="s">
        <v>1214</v>
      </c>
      <c r="D52" s="16">
        <v>15015</v>
      </c>
      <c r="E52" s="17">
        <v>52.56</v>
      </c>
      <c r="F52" s="18">
        <v>6.1999999999999998E-3</v>
      </c>
      <c r="G52" s="18"/>
    </row>
    <row r="53" spans="1:7" x14ac:dyDescent="0.25">
      <c r="A53" s="14" t="s">
        <v>1209</v>
      </c>
      <c r="B53" s="15" t="s">
        <v>1210</v>
      </c>
      <c r="C53" s="15" t="s">
        <v>1211</v>
      </c>
      <c r="D53" s="16">
        <v>908</v>
      </c>
      <c r="E53" s="17">
        <v>52.52</v>
      </c>
      <c r="F53" s="18">
        <v>6.1999999999999998E-3</v>
      </c>
      <c r="G53" s="18"/>
    </row>
    <row r="54" spans="1:7" x14ac:dyDescent="0.25">
      <c r="A54" s="14" t="s">
        <v>1770</v>
      </c>
      <c r="B54" s="15" t="s">
        <v>1771</v>
      </c>
      <c r="C54" s="15" t="s">
        <v>1208</v>
      </c>
      <c r="D54" s="16">
        <v>1054</v>
      </c>
      <c r="E54" s="17">
        <v>52.31</v>
      </c>
      <c r="F54" s="18">
        <v>6.1999999999999998E-3</v>
      </c>
      <c r="G54" s="18"/>
    </row>
    <row r="55" spans="1:7" x14ac:dyDescent="0.25">
      <c r="A55" s="14" t="s">
        <v>1416</v>
      </c>
      <c r="B55" s="15" t="s">
        <v>1417</v>
      </c>
      <c r="C55" s="15" t="s">
        <v>1418</v>
      </c>
      <c r="D55" s="16">
        <v>774</v>
      </c>
      <c r="E55" s="17">
        <v>51.2</v>
      </c>
      <c r="F55" s="18">
        <v>6.0000000000000001E-3</v>
      </c>
      <c r="G55" s="18"/>
    </row>
    <row r="56" spans="1:7" x14ac:dyDescent="0.25">
      <c r="A56" s="14" t="s">
        <v>1528</v>
      </c>
      <c r="B56" s="15" t="s">
        <v>1529</v>
      </c>
      <c r="C56" s="15" t="s">
        <v>1191</v>
      </c>
      <c r="D56" s="16">
        <v>980</v>
      </c>
      <c r="E56" s="17">
        <v>48.25</v>
      </c>
      <c r="F56" s="18">
        <v>5.7000000000000002E-3</v>
      </c>
      <c r="G56" s="18"/>
    </row>
    <row r="57" spans="1:7" x14ac:dyDescent="0.25">
      <c r="A57" s="14" t="s">
        <v>1400</v>
      </c>
      <c r="B57" s="15" t="s">
        <v>1401</v>
      </c>
      <c r="C57" s="15" t="s">
        <v>1340</v>
      </c>
      <c r="D57" s="16">
        <v>706</v>
      </c>
      <c r="E57" s="17">
        <v>39.950000000000003</v>
      </c>
      <c r="F57" s="18">
        <v>4.7000000000000002E-3</v>
      </c>
      <c r="G57" s="18"/>
    </row>
    <row r="58" spans="1:7" x14ac:dyDescent="0.25">
      <c r="A58" s="14" t="s">
        <v>1267</v>
      </c>
      <c r="B58" s="15" t="s">
        <v>1268</v>
      </c>
      <c r="C58" s="15" t="s">
        <v>1252</v>
      </c>
      <c r="D58" s="16">
        <v>184</v>
      </c>
      <c r="E58" s="17">
        <v>0.68</v>
      </c>
      <c r="F58" s="18">
        <v>1E-4</v>
      </c>
      <c r="G58" s="18"/>
    </row>
    <row r="59" spans="1:7" x14ac:dyDescent="0.25">
      <c r="A59" s="19" t="s">
        <v>125</v>
      </c>
      <c r="B59" s="25"/>
      <c r="C59" s="25"/>
      <c r="D59" s="26"/>
      <c r="E59" s="47">
        <v>8483.36</v>
      </c>
      <c r="F59" s="48">
        <v>0.99880000000000002</v>
      </c>
      <c r="G59" s="28"/>
    </row>
    <row r="60" spans="1:7" x14ac:dyDescent="0.25">
      <c r="A60" s="19" t="s">
        <v>1269</v>
      </c>
      <c r="B60" s="15"/>
      <c r="C60" s="15"/>
      <c r="D60" s="16"/>
      <c r="E60" s="17"/>
      <c r="F60" s="18"/>
      <c r="G60" s="18"/>
    </row>
    <row r="61" spans="1:7" x14ac:dyDescent="0.25">
      <c r="A61" s="19" t="s">
        <v>125</v>
      </c>
      <c r="B61" s="15"/>
      <c r="C61" s="15"/>
      <c r="D61" s="16"/>
      <c r="E61" s="56" t="s">
        <v>122</v>
      </c>
      <c r="F61" s="57" t="s">
        <v>122</v>
      </c>
      <c r="G61" s="18"/>
    </row>
    <row r="62" spans="1:7" x14ac:dyDescent="0.25">
      <c r="A62" s="31" t="s">
        <v>132</v>
      </c>
      <c r="B62" s="32"/>
      <c r="C62" s="32"/>
      <c r="D62" s="33"/>
      <c r="E62" s="37">
        <v>8483.36</v>
      </c>
      <c r="F62" s="38">
        <v>0.99880000000000002</v>
      </c>
      <c r="G62" s="28"/>
    </row>
    <row r="63" spans="1:7" x14ac:dyDescent="0.25">
      <c r="A63" s="14"/>
      <c r="B63" s="15"/>
      <c r="C63" s="15"/>
      <c r="D63" s="16"/>
      <c r="E63" s="17"/>
      <c r="F63" s="18"/>
      <c r="G63" s="18"/>
    </row>
    <row r="64" spans="1:7" x14ac:dyDescent="0.25">
      <c r="A64" s="14"/>
      <c r="B64" s="15"/>
      <c r="C64" s="15"/>
      <c r="D64" s="16"/>
      <c r="E64" s="17"/>
      <c r="F64" s="18"/>
      <c r="G64" s="18"/>
    </row>
    <row r="65" spans="1:7" x14ac:dyDescent="0.25">
      <c r="A65" s="19" t="s">
        <v>182</v>
      </c>
      <c r="B65" s="15"/>
      <c r="C65" s="15"/>
      <c r="D65" s="16"/>
      <c r="E65" s="17"/>
      <c r="F65" s="18"/>
      <c r="G65" s="18"/>
    </row>
    <row r="66" spans="1:7" x14ac:dyDescent="0.25">
      <c r="A66" s="14" t="s">
        <v>183</v>
      </c>
      <c r="B66" s="15"/>
      <c r="C66" s="15"/>
      <c r="D66" s="16"/>
      <c r="E66" s="17">
        <v>26</v>
      </c>
      <c r="F66" s="18">
        <v>3.0999999999999999E-3</v>
      </c>
      <c r="G66" s="18">
        <v>6.4020999999999995E-2</v>
      </c>
    </row>
    <row r="67" spans="1:7" x14ac:dyDescent="0.25">
      <c r="A67" s="19" t="s">
        <v>125</v>
      </c>
      <c r="B67" s="25"/>
      <c r="C67" s="25"/>
      <c r="D67" s="26"/>
      <c r="E67" s="47">
        <v>26</v>
      </c>
      <c r="F67" s="48">
        <v>3.0999999999999999E-3</v>
      </c>
      <c r="G67" s="28"/>
    </row>
    <row r="68" spans="1:7" x14ac:dyDescent="0.25">
      <c r="A68" s="14"/>
      <c r="B68" s="15"/>
      <c r="C68" s="15"/>
      <c r="D68" s="16"/>
      <c r="E68" s="17"/>
      <c r="F68" s="18"/>
      <c r="G68" s="18"/>
    </row>
    <row r="69" spans="1:7" x14ac:dyDescent="0.25">
      <c r="A69" s="31" t="s">
        <v>132</v>
      </c>
      <c r="B69" s="32"/>
      <c r="C69" s="32"/>
      <c r="D69" s="33"/>
      <c r="E69" s="29">
        <v>26</v>
      </c>
      <c r="F69" s="30">
        <v>3.0999999999999999E-3</v>
      </c>
      <c r="G69" s="28"/>
    </row>
    <row r="70" spans="1:7" x14ac:dyDescent="0.25">
      <c r="A70" s="14" t="s">
        <v>184</v>
      </c>
      <c r="B70" s="15"/>
      <c r="C70" s="15"/>
      <c r="D70" s="16"/>
      <c r="E70" s="17">
        <v>4.5595999999999996E-3</v>
      </c>
      <c r="F70" s="18">
        <v>0</v>
      </c>
      <c r="G70" s="18"/>
    </row>
    <row r="71" spans="1:7" x14ac:dyDescent="0.25">
      <c r="A71" s="14" t="s">
        <v>185</v>
      </c>
      <c r="B71" s="15"/>
      <c r="C71" s="15"/>
      <c r="D71" s="16"/>
      <c r="E71" s="45">
        <v>-17.334559599999999</v>
      </c>
      <c r="F71" s="46">
        <v>-1.9E-3</v>
      </c>
      <c r="G71" s="18">
        <v>6.4020999999999995E-2</v>
      </c>
    </row>
    <row r="72" spans="1:7" x14ac:dyDescent="0.25">
      <c r="A72" s="34" t="s">
        <v>186</v>
      </c>
      <c r="B72" s="35"/>
      <c r="C72" s="35"/>
      <c r="D72" s="36"/>
      <c r="E72" s="37">
        <v>8492.0300000000007</v>
      </c>
      <c r="F72" s="38">
        <v>1</v>
      </c>
      <c r="G72" s="38"/>
    </row>
    <row r="77" spans="1:7" x14ac:dyDescent="0.25">
      <c r="A77" s="1" t="s">
        <v>189</v>
      </c>
    </row>
    <row r="78" spans="1:7" x14ac:dyDescent="0.25">
      <c r="A78" s="40" t="s">
        <v>190</v>
      </c>
      <c r="B78" s="41" t="s">
        <v>122</v>
      </c>
    </row>
    <row r="79" spans="1:7" x14ac:dyDescent="0.25">
      <c r="A79" t="s">
        <v>191</v>
      </c>
    </row>
    <row r="80" spans="1:7" x14ac:dyDescent="0.25">
      <c r="A80" t="s">
        <v>192</v>
      </c>
      <c r="B80" t="s">
        <v>193</v>
      </c>
      <c r="C80" t="s">
        <v>193</v>
      </c>
    </row>
    <row r="81" spans="1:5" x14ac:dyDescent="0.25">
      <c r="B81" s="42">
        <v>45473</v>
      </c>
      <c r="C81" s="42">
        <v>45504</v>
      </c>
    </row>
    <row r="82" spans="1:5" x14ac:dyDescent="0.25">
      <c r="A82" t="s">
        <v>197</v>
      </c>
      <c r="B82">
        <v>13.918200000000001</v>
      </c>
      <c r="C82">
        <v>14.4665</v>
      </c>
      <c r="E82" s="39"/>
    </row>
    <row r="83" spans="1:5" x14ac:dyDescent="0.25">
      <c r="A83" t="s">
        <v>198</v>
      </c>
      <c r="B83">
        <v>13.7256</v>
      </c>
      <c r="C83">
        <v>14.266299999999999</v>
      </c>
      <c r="E83" s="39"/>
    </row>
    <row r="84" spans="1:5" x14ac:dyDescent="0.25">
      <c r="A84" t="s">
        <v>676</v>
      </c>
      <c r="B84">
        <v>13.551</v>
      </c>
      <c r="C84">
        <v>14.0794</v>
      </c>
      <c r="E84" s="39"/>
    </row>
    <row r="85" spans="1:5" x14ac:dyDescent="0.25">
      <c r="A85" t="s">
        <v>677</v>
      </c>
      <c r="B85">
        <v>13.550800000000001</v>
      </c>
      <c r="C85">
        <v>14.0792</v>
      </c>
      <c r="E85" s="39"/>
    </row>
    <row r="86" spans="1:5" x14ac:dyDescent="0.25">
      <c r="E86" s="39"/>
    </row>
    <row r="87" spans="1:5" x14ac:dyDescent="0.25">
      <c r="A87" t="s">
        <v>208</v>
      </c>
      <c r="B87" s="41" t="s">
        <v>122</v>
      </c>
    </row>
    <row r="88" spans="1:5" x14ac:dyDescent="0.25">
      <c r="A88" t="s">
        <v>209</v>
      </c>
      <c r="B88" s="41" t="s">
        <v>122</v>
      </c>
    </row>
    <row r="89" spans="1:5" ht="30" customHeight="1" x14ac:dyDescent="0.25">
      <c r="A89" s="40" t="s">
        <v>210</v>
      </c>
      <c r="B89" s="41" t="s">
        <v>122</v>
      </c>
    </row>
    <row r="90" spans="1:5" ht="30" customHeight="1" x14ac:dyDescent="0.25">
      <c r="A90" s="40" t="s">
        <v>211</v>
      </c>
      <c r="B90" s="41" t="s">
        <v>122</v>
      </c>
    </row>
    <row r="91" spans="1:5" x14ac:dyDescent="0.25">
      <c r="A91" t="s">
        <v>1270</v>
      </c>
      <c r="B91" s="44">
        <v>0.10762369213622559</v>
      </c>
    </row>
    <row r="92" spans="1:5" ht="45" customHeight="1" x14ac:dyDescent="0.25">
      <c r="A92" s="40" t="s">
        <v>213</v>
      </c>
      <c r="B92" s="41" t="s">
        <v>122</v>
      </c>
    </row>
    <row r="93" spans="1:5" ht="45" customHeight="1" x14ac:dyDescent="0.25">
      <c r="A93" s="40" t="s">
        <v>214</v>
      </c>
      <c r="B93" s="41" t="s">
        <v>122</v>
      </c>
    </row>
    <row r="94" spans="1:5" ht="30" customHeight="1" x14ac:dyDescent="0.25">
      <c r="A94" s="40" t="s">
        <v>215</v>
      </c>
      <c r="B94" s="44">
        <v>236.4229843</v>
      </c>
    </row>
    <row r="95" spans="1:5" x14ac:dyDescent="0.25">
      <c r="A95" t="s">
        <v>216</v>
      </c>
      <c r="B95" s="41" t="s">
        <v>122</v>
      </c>
    </row>
    <row r="96" spans="1:5" ht="30" customHeight="1" x14ac:dyDescent="0.25">
      <c r="A96" s="40" t="s">
        <v>217</v>
      </c>
      <c r="B96" s="41" t="s">
        <v>122</v>
      </c>
    </row>
    <row r="98" spans="1:4" ht="69.95" customHeight="1" x14ac:dyDescent="0.25">
      <c r="A98" s="74" t="s">
        <v>227</v>
      </c>
      <c r="B98" s="74" t="s">
        <v>228</v>
      </c>
      <c r="C98" s="74" t="s">
        <v>5</v>
      </c>
      <c r="D98" s="74" t="s">
        <v>6</v>
      </c>
    </row>
    <row r="99" spans="1:4" ht="69.95" customHeight="1" x14ac:dyDescent="0.25">
      <c r="A99" s="74" t="s">
        <v>2118</v>
      </c>
      <c r="B99" s="74"/>
      <c r="C99" s="74" t="s">
        <v>70</v>
      </c>
      <c r="D9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300"/>
  <sheetViews>
    <sheetView showGridLines="0" workbookViewId="0">
      <pane ySplit="4" topLeftCell="A278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2119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2120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51153</v>
      </c>
      <c r="E8" s="17">
        <v>826.5</v>
      </c>
      <c r="F8" s="18">
        <v>4.3900000000000002E-2</v>
      </c>
      <c r="G8" s="18"/>
    </row>
    <row r="9" spans="1:8" x14ac:dyDescent="0.25">
      <c r="A9" s="14" t="s">
        <v>1212</v>
      </c>
      <c r="B9" s="15" t="s">
        <v>1213</v>
      </c>
      <c r="C9" s="15" t="s">
        <v>1214</v>
      </c>
      <c r="D9" s="16">
        <v>22975</v>
      </c>
      <c r="E9" s="17">
        <v>691.74</v>
      </c>
      <c r="F9" s="18">
        <v>3.6700000000000003E-2</v>
      </c>
      <c r="G9" s="18"/>
    </row>
    <row r="10" spans="1:8" x14ac:dyDescent="0.25">
      <c r="A10" s="14" t="s">
        <v>1195</v>
      </c>
      <c r="B10" s="15" t="s">
        <v>1196</v>
      </c>
      <c r="C10" s="15" t="s">
        <v>1197</v>
      </c>
      <c r="D10" s="16">
        <v>47784</v>
      </c>
      <c r="E10" s="17">
        <v>580.53</v>
      </c>
      <c r="F10" s="18">
        <v>3.0800000000000001E-2</v>
      </c>
      <c r="G10" s="18"/>
    </row>
    <row r="11" spans="1:8" x14ac:dyDescent="0.25">
      <c r="A11" s="14" t="s">
        <v>1503</v>
      </c>
      <c r="B11" s="15" t="s">
        <v>1504</v>
      </c>
      <c r="C11" s="15" t="s">
        <v>1340</v>
      </c>
      <c r="D11" s="16">
        <v>24531</v>
      </c>
      <c r="E11" s="17">
        <v>458.3</v>
      </c>
      <c r="F11" s="18">
        <v>2.4299999999999999E-2</v>
      </c>
      <c r="G11" s="18"/>
    </row>
    <row r="12" spans="1:8" x14ac:dyDescent="0.25">
      <c r="A12" s="14" t="s">
        <v>1198</v>
      </c>
      <c r="B12" s="15" t="s">
        <v>1199</v>
      </c>
      <c r="C12" s="15" t="s">
        <v>1200</v>
      </c>
      <c r="D12" s="16">
        <v>62742</v>
      </c>
      <c r="E12" s="17">
        <v>310.79000000000002</v>
      </c>
      <c r="F12" s="18">
        <v>1.6500000000000001E-2</v>
      </c>
      <c r="G12" s="18"/>
    </row>
    <row r="13" spans="1:8" x14ac:dyDescent="0.25">
      <c r="A13" s="14" t="s">
        <v>1227</v>
      </c>
      <c r="B13" s="15" t="s">
        <v>1228</v>
      </c>
      <c r="C13" s="15" t="s">
        <v>1229</v>
      </c>
      <c r="D13" s="16">
        <v>7936</v>
      </c>
      <c r="E13" s="17">
        <v>302.76</v>
      </c>
      <c r="F13" s="18">
        <v>1.61E-2</v>
      </c>
      <c r="G13" s="18"/>
    </row>
    <row r="14" spans="1:8" x14ac:dyDescent="0.25">
      <c r="A14" s="14" t="s">
        <v>1349</v>
      </c>
      <c r="B14" s="15" t="s">
        <v>1350</v>
      </c>
      <c r="C14" s="15" t="s">
        <v>1340</v>
      </c>
      <c r="D14" s="16">
        <v>6880</v>
      </c>
      <c r="E14" s="17">
        <v>301.70999999999998</v>
      </c>
      <c r="F14" s="18">
        <v>1.6E-2</v>
      </c>
      <c r="G14" s="18"/>
    </row>
    <row r="15" spans="1:8" x14ac:dyDescent="0.25">
      <c r="A15" s="14" t="s">
        <v>1192</v>
      </c>
      <c r="B15" s="15" t="s">
        <v>1193</v>
      </c>
      <c r="C15" s="15" t="s">
        <v>1194</v>
      </c>
      <c r="D15" s="16">
        <v>18164</v>
      </c>
      <c r="E15" s="17">
        <v>270.93</v>
      </c>
      <c r="F15" s="18">
        <v>1.44E-2</v>
      </c>
      <c r="G15" s="18"/>
    </row>
    <row r="16" spans="1:8" x14ac:dyDescent="0.25">
      <c r="A16" s="14" t="s">
        <v>1245</v>
      </c>
      <c r="B16" s="15" t="s">
        <v>1246</v>
      </c>
      <c r="C16" s="15" t="s">
        <v>1197</v>
      </c>
      <c r="D16" s="16">
        <v>26062</v>
      </c>
      <c r="E16" s="17">
        <v>227.36</v>
      </c>
      <c r="F16" s="18">
        <v>1.21E-2</v>
      </c>
      <c r="G16" s="18"/>
    </row>
    <row r="17" spans="1:7" x14ac:dyDescent="0.25">
      <c r="A17" s="14" t="s">
        <v>1258</v>
      </c>
      <c r="B17" s="15" t="s">
        <v>1259</v>
      </c>
      <c r="C17" s="15" t="s">
        <v>1197</v>
      </c>
      <c r="D17" s="16">
        <v>19307</v>
      </c>
      <c r="E17" s="17">
        <v>225.14</v>
      </c>
      <c r="F17" s="18">
        <v>1.2E-2</v>
      </c>
      <c r="G17" s="18"/>
    </row>
    <row r="18" spans="1:7" x14ac:dyDescent="0.25">
      <c r="A18" s="14" t="s">
        <v>1868</v>
      </c>
      <c r="B18" s="15" t="s">
        <v>1869</v>
      </c>
      <c r="C18" s="15" t="s">
        <v>1249</v>
      </c>
      <c r="D18" s="16">
        <v>295953</v>
      </c>
      <c r="E18" s="17">
        <v>205.33</v>
      </c>
      <c r="F18" s="18">
        <v>1.09E-2</v>
      </c>
      <c r="G18" s="18"/>
    </row>
    <row r="19" spans="1:7" x14ac:dyDescent="0.25">
      <c r="A19" s="14" t="s">
        <v>1406</v>
      </c>
      <c r="B19" s="15" t="s">
        <v>1407</v>
      </c>
      <c r="C19" s="15" t="s">
        <v>1208</v>
      </c>
      <c r="D19" s="16">
        <v>6587</v>
      </c>
      <c r="E19" s="17">
        <v>191.54</v>
      </c>
      <c r="F19" s="18">
        <v>1.0200000000000001E-2</v>
      </c>
      <c r="G19" s="18"/>
    </row>
    <row r="20" spans="1:7" x14ac:dyDescent="0.25">
      <c r="A20" s="14" t="s">
        <v>1978</v>
      </c>
      <c r="B20" s="15" t="s">
        <v>1979</v>
      </c>
      <c r="C20" s="15" t="s">
        <v>1418</v>
      </c>
      <c r="D20" s="16">
        <v>20603</v>
      </c>
      <c r="E20" s="17">
        <v>190.01</v>
      </c>
      <c r="F20" s="18">
        <v>1.01E-2</v>
      </c>
      <c r="G20" s="18"/>
    </row>
    <row r="21" spans="1:7" x14ac:dyDescent="0.25">
      <c r="A21" s="14" t="s">
        <v>1343</v>
      </c>
      <c r="B21" s="15" t="s">
        <v>1344</v>
      </c>
      <c r="C21" s="15" t="s">
        <v>1197</v>
      </c>
      <c r="D21" s="16">
        <v>9991</v>
      </c>
      <c r="E21" s="17">
        <v>180.63</v>
      </c>
      <c r="F21" s="18">
        <v>9.5999999999999992E-3</v>
      </c>
      <c r="G21" s="18"/>
    </row>
    <row r="22" spans="1:7" x14ac:dyDescent="0.25">
      <c r="A22" s="14" t="s">
        <v>1419</v>
      </c>
      <c r="B22" s="15" t="s">
        <v>1420</v>
      </c>
      <c r="C22" s="15" t="s">
        <v>1200</v>
      </c>
      <c r="D22" s="16">
        <v>6064</v>
      </c>
      <c r="E22" s="17">
        <v>164.07</v>
      </c>
      <c r="F22" s="18">
        <v>8.6999999999999994E-3</v>
      </c>
      <c r="G22" s="18"/>
    </row>
    <row r="23" spans="1:7" x14ac:dyDescent="0.25">
      <c r="A23" s="14" t="s">
        <v>1538</v>
      </c>
      <c r="B23" s="15" t="s">
        <v>1539</v>
      </c>
      <c r="C23" s="15" t="s">
        <v>1329</v>
      </c>
      <c r="D23" s="16">
        <v>24219</v>
      </c>
      <c r="E23" s="17">
        <v>155.5</v>
      </c>
      <c r="F23" s="18">
        <v>8.3000000000000001E-3</v>
      </c>
      <c r="G23" s="18"/>
    </row>
    <row r="24" spans="1:7" x14ac:dyDescent="0.25">
      <c r="A24" s="14" t="s">
        <v>1239</v>
      </c>
      <c r="B24" s="15" t="s">
        <v>1240</v>
      </c>
      <c r="C24" s="15" t="s">
        <v>1241</v>
      </c>
      <c r="D24" s="16">
        <v>3789</v>
      </c>
      <c r="E24" s="17">
        <v>145.97</v>
      </c>
      <c r="F24" s="18">
        <v>7.7999999999999996E-3</v>
      </c>
      <c r="G24" s="18"/>
    </row>
    <row r="25" spans="1:7" x14ac:dyDescent="0.25">
      <c r="A25" s="14" t="s">
        <v>1398</v>
      </c>
      <c r="B25" s="15" t="s">
        <v>1399</v>
      </c>
      <c r="C25" s="15" t="s">
        <v>1340</v>
      </c>
      <c r="D25" s="16">
        <v>2922</v>
      </c>
      <c r="E25" s="17">
        <v>141.19999999999999</v>
      </c>
      <c r="F25" s="18">
        <v>7.4999999999999997E-3</v>
      </c>
      <c r="G25" s="18"/>
    </row>
    <row r="26" spans="1:7" x14ac:dyDescent="0.25">
      <c r="A26" s="14" t="s">
        <v>1225</v>
      </c>
      <c r="B26" s="15" t="s">
        <v>1226</v>
      </c>
      <c r="C26" s="15" t="s">
        <v>1208</v>
      </c>
      <c r="D26" s="16">
        <v>11964</v>
      </c>
      <c r="E26" s="17">
        <v>138.38</v>
      </c>
      <c r="F26" s="18">
        <v>7.3000000000000001E-3</v>
      </c>
      <c r="G26" s="18"/>
    </row>
    <row r="27" spans="1:7" x14ac:dyDescent="0.25">
      <c r="A27" s="14" t="s">
        <v>2121</v>
      </c>
      <c r="B27" s="15" t="s">
        <v>2122</v>
      </c>
      <c r="C27" s="15" t="s">
        <v>1197</v>
      </c>
      <c r="D27" s="16">
        <v>506921</v>
      </c>
      <c r="E27" s="17">
        <v>134.38</v>
      </c>
      <c r="F27" s="18">
        <v>7.1000000000000004E-3</v>
      </c>
      <c r="G27" s="18"/>
    </row>
    <row r="28" spans="1:7" x14ac:dyDescent="0.25">
      <c r="A28" s="14" t="s">
        <v>1217</v>
      </c>
      <c r="B28" s="15" t="s">
        <v>1218</v>
      </c>
      <c r="C28" s="15" t="s">
        <v>1219</v>
      </c>
      <c r="D28" s="16">
        <v>32267</v>
      </c>
      <c r="E28" s="17">
        <v>134.22999999999999</v>
      </c>
      <c r="F28" s="18">
        <v>7.1000000000000004E-3</v>
      </c>
      <c r="G28" s="18"/>
    </row>
    <row r="29" spans="1:7" x14ac:dyDescent="0.25">
      <c r="A29" s="14" t="s">
        <v>1313</v>
      </c>
      <c r="B29" s="15" t="s">
        <v>1314</v>
      </c>
      <c r="C29" s="15" t="s">
        <v>1197</v>
      </c>
      <c r="D29" s="16">
        <v>66245</v>
      </c>
      <c r="E29" s="17">
        <v>133.41</v>
      </c>
      <c r="F29" s="18">
        <v>7.1000000000000004E-3</v>
      </c>
      <c r="G29" s="18"/>
    </row>
    <row r="30" spans="1:7" x14ac:dyDescent="0.25">
      <c r="A30" s="14" t="s">
        <v>1939</v>
      </c>
      <c r="B30" s="15" t="s">
        <v>1940</v>
      </c>
      <c r="C30" s="15" t="s">
        <v>1249</v>
      </c>
      <c r="D30" s="16">
        <v>17893</v>
      </c>
      <c r="E30" s="17">
        <v>131.69</v>
      </c>
      <c r="F30" s="18">
        <v>7.0000000000000001E-3</v>
      </c>
      <c r="G30" s="18"/>
    </row>
    <row r="31" spans="1:7" x14ac:dyDescent="0.25">
      <c r="A31" s="14" t="s">
        <v>1201</v>
      </c>
      <c r="B31" s="15" t="s">
        <v>1202</v>
      </c>
      <c r="C31" s="15" t="s">
        <v>1191</v>
      </c>
      <c r="D31" s="16">
        <v>6739</v>
      </c>
      <c r="E31" s="17">
        <v>128.84</v>
      </c>
      <c r="F31" s="18">
        <v>6.7999999999999996E-3</v>
      </c>
      <c r="G31" s="18"/>
    </row>
    <row r="32" spans="1:7" x14ac:dyDescent="0.25">
      <c r="A32" s="14" t="s">
        <v>1305</v>
      </c>
      <c r="B32" s="15" t="s">
        <v>1306</v>
      </c>
      <c r="C32" s="15" t="s">
        <v>1289</v>
      </c>
      <c r="D32" s="16">
        <v>1892</v>
      </c>
      <c r="E32" s="17">
        <v>128.79</v>
      </c>
      <c r="F32" s="18">
        <v>6.7999999999999996E-3</v>
      </c>
      <c r="G32" s="18"/>
    </row>
    <row r="33" spans="1:7" x14ac:dyDescent="0.25">
      <c r="A33" s="14" t="s">
        <v>1336</v>
      </c>
      <c r="B33" s="15" t="s">
        <v>1337</v>
      </c>
      <c r="C33" s="15" t="s">
        <v>1238</v>
      </c>
      <c r="D33" s="16">
        <v>1051</v>
      </c>
      <c r="E33" s="17">
        <v>127.24</v>
      </c>
      <c r="F33" s="18">
        <v>6.7999999999999996E-3</v>
      </c>
      <c r="G33" s="18"/>
    </row>
    <row r="34" spans="1:7" x14ac:dyDescent="0.25">
      <c r="A34" s="14" t="s">
        <v>1189</v>
      </c>
      <c r="B34" s="15" t="s">
        <v>1190</v>
      </c>
      <c r="C34" s="15" t="s">
        <v>1191</v>
      </c>
      <c r="D34" s="16">
        <v>7332</v>
      </c>
      <c r="E34" s="17">
        <v>126.06</v>
      </c>
      <c r="F34" s="18">
        <v>6.7000000000000002E-3</v>
      </c>
      <c r="G34" s="18"/>
    </row>
    <row r="35" spans="1:7" x14ac:dyDescent="0.25">
      <c r="A35" s="14" t="s">
        <v>1414</v>
      </c>
      <c r="B35" s="15" t="s">
        <v>1415</v>
      </c>
      <c r="C35" s="15" t="s">
        <v>1262</v>
      </c>
      <c r="D35" s="16">
        <v>7143</v>
      </c>
      <c r="E35" s="17">
        <v>123.82</v>
      </c>
      <c r="F35" s="18">
        <v>6.6E-3</v>
      </c>
      <c r="G35" s="18"/>
    </row>
    <row r="36" spans="1:7" x14ac:dyDescent="0.25">
      <c r="A36" s="14" t="s">
        <v>2123</v>
      </c>
      <c r="B36" s="15" t="s">
        <v>2124</v>
      </c>
      <c r="C36" s="15" t="s">
        <v>1262</v>
      </c>
      <c r="D36" s="16">
        <v>2967</v>
      </c>
      <c r="E36" s="17">
        <v>122.79</v>
      </c>
      <c r="F36" s="18">
        <v>6.4999999999999997E-3</v>
      </c>
      <c r="G36" s="18"/>
    </row>
    <row r="37" spans="1:7" x14ac:dyDescent="0.25">
      <c r="A37" s="14" t="s">
        <v>1789</v>
      </c>
      <c r="B37" s="15" t="s">
        <v>1790</v>
      </c>
      <c r="C37" s="15" t="s">
        <v>1791</v>
      </c>
      <c r="D37" s="16">
        <v>8395</v>
      </c>
      <c r="E37" s="17">
        <v>121.98</v>
      </c>
      <c r="F37" s="18">
        <v>6.4999999999999997E-3</v>
      </c>
      <c r="G37" s="18"/>
    </row>
    <row r="38" spans="1:7" x14ac:dyDescent="0.25">
      <c r="A38" s="14" t="s">
        <v>1522</v>
      </c>
      <c r="B38" s="15" t="s">
        <v>1523</v>
      </c>
      <c r="C38" s="15" t="s">
        <v>1340</v>
      </c>
      <c r="D38" s="16">
        <v>7187</v>
      </c>
      <c r="E38" s="17">
        <v>118.05</v>
      </c>
      <c r="F38" s="18">
        <v>6.3E-3</v>
      </c>
      <c r="G38" s="18"/>
    </row>
    <row r="39" spans="1:7" x14ac:dyDescent="0.25">
      <c r="A39" s="14" t="s">
        <v>1215</v>
      </c>
      <c r="B39" s="15" t="s">
        <v>1216</v>
      </c>
      <c r="C39" s="15" t="s">
        <v>1208</v>
      </c>
      <c r="D39" s="16">
        <v>897</v>
      </c>
      <c r="E39" s="17">
        <v>117.65</v>
      </c>
      <c r="F39" s="18">
        <v>6.1999999999999998E-3</v>
      </c>
      <c r="G39" s="18"/>
    </row>
    <row r="40" spans="1:7" x14ac:dyDescent="0.25">
      <c r="A40" s="14" t="s">
        <v>1542</v>
      </c>
      <c r="B40" s="15" t="s">
        <v>1543</v>
      </c>
      <c r="C40" s="15" t="s">
        <v>1340</v>
      </c>
      <c r="D40" s="16">
        <v>1842</v>
      </c>
      <c r="E40" s="17">
        <v>116.15</v>
      </c>
      <c r="F40" s="18">
        <v>6.1999999999999998E-3</v>
      </c>
      <c r="G40" s="18"/>
    </row>
    <row r="41" spans="1:7" x14ac:dyDescent="0.25">
      <c r="A41" s="14" t="s">
        <v>1434</v>
      </c>
      <c r="B41" s="15" t="s">
        <v>1435</v>
      </c>
      <c r="C41" s="15" t="s">
        <v>1382</v>
      </c>
      <c r="D41" s="16">
        <v>2800</v>
      </c>
      <c r="E41" s="17">
        <v>115.2</v>
      </c>
      <c r="F41" s="18">
        <v>6.1000000000000004E-3</v>
      </c>
      <c r="G41" s="18"/>
    </row>
    <row r="42" spans="1:7" x14ac:dyDescent="0.25">
      <c r="A42" s="14" t="s">
        <v>1330</v>
      </c>
      <c r="B42" s="15" t="s">
        <v>1331</v>
      </c>
      <c r="C42" s="15" t="s">
        <v>1249</v>
      </c>
      <c r="D42" s="16">
        <v>35936</v>
      </c>
      <c r="E42" s="17">
        <v>113.29</v>
      </c>
      <c r="F42" s="18">
        <v>6.0000000000000001E-3</v>
      </c>
      <c r="G42" s="18"/>
    </row>
    <row r="43" spans="1:7" x14ac:dyDescent="0.25">
      <c r="A43" s="14" t="s">
        <v>1357</v>
      </c>
      <c r="B43" s="15" t="s">
        <v>1358</v>
      </c>
      <c r="C43" s="15" t="s">
        <v>1191</v>
      </c>
      <c r="D43" s="16">
        <v>7845</v>
      </c>
      <c r="E43" s="17">
        <v>112.51</v>
      </c>
      <c r="F43" s="18">
        <v>6.0000000000000001E-3</v>
      </c>
      <c r="G43" s="18"/>
    </row>
    <row r="44" spans="1:7" x14ac:dyDescent="0.25">
      <c r="A44" s="14" t="s">
        <v>1510</v>
      </c>
      <c r="B44" s="15" t="s">
        <v>1511</v>
      </c>
      <c r="C44" s="15" t="s">
        <v>1219</v>
      </c>
      <c r="D44" s="16">
        <v>30950</v>
      </c>
      <c r="E44" s="17">
        <v>107.77</v>
      </c>
      <c r="F44" s="18">
        <v>5.7000000000000002E-3</v>
      </c>
      <c r="G44" s="18"/>
    </row>
    <row r="45" spans="1:7" x14ac:dyDescent="0.25">
      <c r="A45" s="14" t="s">
        <v>1856</v>
      </c>
      <c r="B45" s="15" t="s">
        <v>1857</v>
      </c>
      <c r="C45" s="15" t="s">
        <v>1219</v>
      </c>
      <c r="D45" s="16">
        <v>14625</v>
      </c>
      <c r="E45" s="17">
        <v>106.47</v>
      </c>
      <c r="F45" s="18">
        <v>5.7000000000000002E-3</v>
      </c>
      <c r="G45" s="18"/>
    </row>
    <row r="46" spans="1:7" x14ac:dyDescent="0.25">
      <c r="A46" s="14" t="s">
        <v>1351</v>
      </c>
      <c r="B46" s="15" t="s">
        <v>1352</v>
      </c>
      <c r="C46" s="15" t="s">
        <v>1214</v>
      </c>
      <c r="D46" s="16">
        <v>26708</v>
      </c>
      <c r="E46" s="17">
        <v>104.76</v>
      </c>
      <c r="F46" s="18">
        <v>5.5999999999999999E-3</v>
      </c>
      <c r="G46" s="18"/>
    </row>
    <row r="47" spans="1:7" x14ac:dyDescent="0.25">
      <c r="A47" s="14" t="s">
        <v>1498</v>
      </c>
      <c r="B47" s="15" t="s">
        <v>1499</v>
      </c>
      <c r="C47" s="15" t="s">
        <v>1500</v>
      </c>
      <c r="D47" s="16">
        <v>40132</v>
      </c>
      <c r="E47" s="17">
        <v>103.18</v>
      </c>
      <c r="F47" s="18">
        <v>5.4999999999999997E-3</v>
      </c>
      <c r="G47" s="18"/>
    </row>
    <row r="48" spans="1:7" x14ac:dyDescent="0.25">
      <c r="A48" s="14" t="s">
        <v>1929</v>
      </c>
      <c r="B48" s="15" t="s">
        <v>1930</v>
      </c>
      <c r="C48" s="15" t="s">
        <v>1317</v>
      </c>
      <c r="D48" s="16">
        <v>3180</v>
      </c>
      <c r="E48" s="17">
        <v>102.38</v>
      </c>
      <c r="F48" s="18">
        <v>5.4000000000000003E-3</v>
      </c>
      <c r="G48" s="18"/>
    </row>
    <row r="49" spans="1:7" x14ac:dyDescent="0.25">
      <c r="A49" s="14" t="s">
        <v>2125</v>
      </c>
      <c r="B49" s="15" t="s">
        <v>2126</v>
      </c>
      <c r="C49" s="15" t="s">
        <v>1317</v>
      </c>
      <c r="D49" s="16">
        <v>7769</v>
      </c>
      <c r="E49" s="17">
        <v>101.68</v>
      </c>
      <c r="F49" s="18">
        <v>5.4000000000000003E-3</v>
      </c>
      <c r="G49" s="18"/>
    </row>
    <row r="50" spans="1:7" x14ac:dyDescent="0.25">
      <c r="A50" s="14" t="s">
        <v>1318</v>
      </c>
      <c r="B50" s="15" t="s">
        <v>1319</v>
      </c>
      <c r="C50" s="15" t="s">
        <v>1320</v>
      </c>
      <c r="D50" s="16">
        <v>99685</v>
      </c>
      <c r="E50" s="17">
        <v>101.41</v>
      </c>
      <c r="F50" s="18">
        <v>5.4000000000000003E-3</v>
      </c>
      <c r="G50" s="18"/>
    </row>
    <row r="51" spans="1:7" x14ac:dyDescent="0.25">
      <c r="A51" s="14" t="s">
        <v>1301</v>
      </c>
      <c r="B51" s="15" t="s">
        <v>1302</v>
      </c>
      <c r="C51" s="15" t="s">
        <v>1194</v>
      </c>
      <c r="D51" s="16">
        <v>23303</v>
      </c>
      <c r="E51" s="17">
        <v>100.94</v>
      </c>
      <c r="F51" s="18">
        <v>5.4000000000000003E-3</v>
      </c>
      <c r="G51" s="18"/>
    </row>
    <row r="52" spans="1:7" x14ac:dyDescent="0.25">
      <c r="A52" s="14" t="s">
        <v>1520</v>
      </c>
      <c r="B52" s="15" t="s">
        <v>1521</v>
      </c>
      <c r="C52" s="15" t="s">
        <v>1197</v>
      </c>
      <c r="D52" s="16">
        <v>15542</v>
      </c>
      <c r="E52" s="17">
        <v>100.41</v>
      </c>
      <c r="F52" s="18">
        <v>5.3E-3</v>
      </c>
      <c r="G52" s="18"/>
    </row>
    <row r="53" spans="1:7" x14ac:dyDescent="0.25">
      <c r="A53" s="14" t="s">
        <v>1536</v>
      </c>
      <c r="B53" s="15" t="s">
        <v>1537</v>
      </c>
      <c r="C53" s="15" t="s">
        <v>1440</v>
      </c>
      <c r="D53" s="16">
        <v>2243</v>
      </c>
      <c r="E53" s="17">
        <v>99.38</v>
      </c>
      <c r="F53" s="18">
        <v>5.3E-3</v>
      </c>
      <c r="G53" s="18"/>
    </row>
    <row r="54" spans="1:7" x14ac:dyDescent="0.25">
      <c r="A54" s="14" t="s">
        <v>1236</v>
      </c>
      <c r="B54" s="15" t="s">
        <v>1237</v>
      </c>
      <c r="C54" s="15" t="s">
        <v>1238</v>
      </c>
      <c r="D54" s="16">
        <v>2834</v>
      </c>
      <c r="E54" s="17">
        <v>98.03</v>
      </c>
      <c r="F54" s="18">
        <v>5.1999999999999998E-3</v>
      </c>
      <c r="G54" s="18"/>
    </row>
    <row r="55" spans="1:7" x14ac:dyDescent="0.25">
      <c r="A55" s="14" t="s">
        <v>1295</v>
      </c>
      <c r="B55" s="15" t="s">
        <v>1296</v>
      </c>
      <c r="C55" s="15" t="s">
        <v>1238</v>
      </c>
      <c r="D55" s="16">
        <v>6368</v>
      </c>
      <c r="E55" s="17">
        <v>97.91</v>
      </c>
      <c r="F55" s="18">
        <v>5.1999999999999998E-3</v>
      </c>
      <c r="G55" s="18"/>
    </row>
    <row r="56" spans="1:7" x14ac:dyDescent="0.25">
      <c r="A56" s="14" t="s">
        <v>1807</v>
      </c>
      <c r="B56" s="15" t="s">
        <v>1808</v>
      </c>
      <c r="C56" s="15" t="s">
        <v>1241</v>
      </c>
      <c r="D56" s="16">
        <v>1807</v>
      </c>
      <c r="E56" s="17">
        <v>96.75</v>
      </c>
      <c r="F56" s="18">
        <v>5.1000000000000004E-3</v>
      </c>
      <c r="G56" s="18"/>
    </row>
    <row r="57" spans="1:7" x14ac:dyDescent="0.25">
      <c r="A57" s="14" t="s">
        <v>1878</v>
      </c>
      <c r="B57" s="15" t="s">
        <v>1879</v>
      </c>
      <c r="C57" s="15" t="s">
        <v>1382</v>
      </c>
      <c r="D57" s="16">
        <v>3776</v>
      </c>
      <c r="E57" s="17">
        <v>96.53</v>
      </c>
      <c r="F57" s="18">
        <v>5.1000000000000004E-3</v>
      </c>
      <c r="G57" s="18"/>
    </row>
    <row r="58" spans="1:7" x14ac:dyDescent="0.25">
      <c r="A58" s="14" t="s">
        <v>1768</v>
      </c>
      <c r="B58" s="15" t="s">
        <v>1769</v>
      </c>
      <c r="C58" s="15" t="s">
        <v>1365</v>
      </c>
      <c r="D58" s="16">
        <v>41963</v>
      </c>
      <c r="E58" s="17">
        <v>96.28</v>
      </c>
      <c r="F58" s="18">
        <v>5.1000000000000004E-3</v>
      </c>
      <c r="G58" s="18"/>
    </row>
    <row r="59" spans="1:7" x14ac:dyDescent="0.25">
      <c r="A59" s="14" t="s">
        <v>1276</v>
      </c>
      <c r="B59" s="15" t="s">
        <v>1277</v>
      </c>
      <c r="C59" s="15" t="s">
        <v>1194</v>
      </c>
      <c r="D59" s="16">
        <v>586919</v>
      </c>
      <c r="E59" s="17">
        <v>95.49</v>
      </c>
      <c r="F59" s="18">
        <v>5.1000000000000004E-3</v>
      </c>
      <c r="G59" s="18"/>
    </row>
    <row r="60" spans="1:7" x14ac:dyDescent="0.25">
      <c r="A60" s="14" t="s">
        <v>2127</v>
      </c>
      <c r="B60" s="15" t="s">
        <v>2128</v>
      </c>
      <c r="C60" s="15" t="s">
        <v>1197</v>
      </c>
      <c r="D60" s="16">
        <v>125150</v>
      </c>
      <c r="E60" s="17">
        <v>95.1</v>
      </c>
      <c r="F60" s="18">
        <v>5.1000000000000004E-3</v>
      </c>
      <c r="G60" s="18"/>
    </row>
    <row r="61" spans="1:7" x14ac:dyDescent="0.25">
      <c r="A61" s="14" t="s">
        <v>1862</v>
      </c>
      <c r="B61" s="15" t="s">
        <v>1863</v>
      </c>
      <c r="C61" s="15" t="s">
        <v>1229</v>
      </c>
      <c r="D61" s="16">
        <v>15703</v>
      </c>
      <c r="E61" s="17">
        <v>94.45</v>
      </c>
      <c r="F61" s="18">
        <v>5.0000000000000001E-3</v>
      </c>
      <c r="G61" s="18"/>
    </row>
    <row r="62" spans="1:7" x14ac:dyDescent="0.25">
      <c r="A62" s="14" t="s">
        <v>1450</v>
      </c>
      <c r="B62" s="15" t="s">
        <v>1451</v>
      </c>
      <c r="C62" s="15" t="s">
        <v>1238</v>
      </c>
      <c r="D62" s="16">
        <v>3062</v>
      </c>
      <c r="E62" s="17">
        <v>94.45</v>
      </c>
      <c r="F62" s="18">
        <v>5.0000000000000001E-3</v>
      </c>
      <c r="G62" s="18"/>
    </row>
    <row r="63" spans="1:7" x14ac:dyDescent="0.25">
      <c r="A63" s="14" t="s">
        <v>1787</v>
      </c>
      <c r="B63" s="15" t="s">
        <v>1788</v>
      </c>
      <c r="C63" s="15" t="s">
        <v>1317</v>
      </c>
      <c r="D63" s="16">
        <v>2592</v>
      </c>
      <c r="E63" s="17">
        <v>93.24</v>
      </c>
      <c r="F63" s="18">
        <v>5.0000000000000001E-3</v>
      </c>
      <c r="G63" s="18"/>
    </row>
    <row r="64" spans="1:7" x14ac:dyDescent="0.25">
      <c r="A64" s="14" t="s">
        <v>1220</v>
      </c>
      <c r="B64" s="15" t="s">
        <v>1221</v>
      </c>
      <c r="C64" s="15" t="s">
        <v>1222</v>
      </c>
      <c r="D64" s="16">
        <v>784</v>
      </c>
      <c r="E64" s="17">
        <v>93.2</v>
      </c>
      <c r="F64" s="18">
        <v>4.8999999999999998E-3</v>
      </c>
      <c r="G64" s="18"/>
    </row>
    <row r="65" spans="1:7" x14ac:dyDescent="0.25">
      <c r="A65" s="14" t="s">
        <v>1454</v>
      </c>
      <c r="B65" s="15" t="s">
        <v>1455</v>
      </c>
      <c r="C65" s="15" t="s">
        <v>1294</v>
      </c>
      <c r="D65" s="16">
        <v>55954</v>
      </c>
      <c r="E65" s="17">
        <v>92.51</v>
      </c>
      <c r="F65" s="18">
        <v>4.8999999999999998E-3</v>
      </c>
      <c r="G65" s="18"/>
    </row>
    <row r="66" spans="1:7" x14ac:dyDescent="0.25">
      <c r="A66" s="14" t="s">
        <v>2129</v>
      </c>
      <c r="B66" s="15" t="s">
        <v>2130</v>
      </c>
      <c r="C66" s="15" t="s">
        <v>1219</v>
      </c>
      <c r="D66" s="16">
        <v>86856</v>
      </c>
      <c r="E66" s="17">
        <v>91.23</v>
      </c>
      <c r="F66" s="18">
        <v>4.7999999999999996E-3</v>
      </c>
      <c r="G66" s="18"/>
    </row>
    <row r="67" spans="1:7" x14ac:dyDescent="0.25">
      <c r="A67" s="14" t="s">
        <v>1297</v>
      </c>
      <c r="B67" s="15" t="s">
        <v>1298</v>
      </c>
      <c r="C67" s="15" t="s">
        <v>1241</v>
      </c>
      <c r="D67" s="16">
        <v>1300</v>
      </c>
      <c r="E67" s="17">
        <v>89.16</v>
      </c>
      <c r="F67" s="18">
        <v>4.7000000000000002E-3</v>
      </c>
      <c r="G67" s="18"/>
    </row>
    <row r="68" spans="1:7" x14ac:dyDescent="0.25">
      <c r="A68" s="14" t="s">
        <v>1253</v>
      </c>
      <c r="B68" s="15" t="s">
        <v>1254</v>
      </c>
      <c r="C68" s="15" t="s">
        <v>1255</v>
      </c>
      <c r="D68" s="16">
        <v>26485</v>
      </c>
      <c r="E68" s="17">
        <v>88.51</v>
      </c>
      <c r="F68" s="18">
        <v>4.7000000000000002E-3</v>
      </c>
      <c r="G68" s="18"/>
    </row>
    <row r="69" spans="1:7" x14ac:dyDescent="0.25">
      <c r="A69" s="14" t="s">
        <v>1811</v>
      </c>
      <c r="B69" s="15" t="s">
        <v>1812</v>
      </c>
      <c r="C69" s="15" t="s">
        <v>1219</v>
      </c>
      <c r="D69" s="16">
        <v>4691</v>
      </c>
      <c r="E69" s="17">
        <v>87.56</v>
      </c>
      <c r="F69" s="18">
        <v>4.5999999999999999E-3</v>
      </c>
      <c r="G69" s="18"/>
    </row>
    <row r="70" spans="1:7" x14ac:dyDescent="0.25">
      <c r="A70" s="14" t="s">
        <v>1402</v>
      </c>
      <c r="B70" s="15" t="s">
        <v>1403</v>
      </c>
      <c r="C70" s="15" t="s">
        <v>1365</v>
      </c>
      <c r="D70" s="16">
        <v>1497</v>
      </c>
      <c r="E70" s="17">
        <v>87.41</v>
      </c>
      <c r="F70" s="18">
        <v>4.5999999999999999E-3</v>
      </c>
      <c r="G70" s="18"/>
    </row>
    <row r="71" spans="1:7" x14ac:dyDescent="0.25">
      <c r="A71" s="14" t="s">
        <v>1896</v>
      </c>
      <c r="B71" s="15" t="s">
        <v>1897</v>
      </c>
      <c r="C71" s="15" t="s">
        <v>1255</v>
      </c>
      <c r="D71" s="16">
        <v>14972</v>
      </c>
      <c r="E71" s="17">
        <v>86.47</v>
      </c>
      <c r="F71" s="18">
        <v>4.5999999999999999E-3</v>
      </c>
      <c r="G71" s="18"/>
    </row>
    <row r="72" spans="1:7" x14ac:dyDescent="0.25">
      <c r="A72" s="14" t="s">
        <v>1782</v>
      </c>
      <c r="B72" s="15" t="s">
        <v>1783</v>
      </c>
      <c r="C72" s="15" t="s">
        <v>1340</v>
      </c>
      <c r="D72" s="16">
        <v>4511</v>
      </c>
      <c r="E72" s="17">
        <v>83.12</v>
      </c>
      <c r="F72" s="18">
        <v>4.4000000000000003E-3</v>
      </c>
      <c r="G72" s="18"/>
    </row>
    <row r="73" spans="1:7" x14ac:dyDescent="0.25">
      <c r="A73" s="14" t="s">
        <v>1809</v>
      </c>
      <c r="B73" s="15" t="s">
        <v>1810</v>
      </c>
      <c r="C73" s="15" t="s">
        <v>1289</v>
      </c>
      <c r="D73" s="16">
        <v>1890</v>
      </c>
      <c r="E73" s="17">
        <v>81.75</v>
      </c>
      <c r="F73" s="18">
        <v>4.3E-3</v>
      </c>
      <c r="G73" s="18"/>
    </row>
    <row r="74" spans="1:7" x14ac:dyDescent="0.25">
      <c r="A74" s="14" t="s">
        <v>1263</v>
      </c>
      <c r="B74" s="15" t="s">
        <v>1264</v>
      </c>
      <c r="C74" s="15" t="s">
        <v>1262</v>
      </c>
      <c r="D74" s="16">
        <v>57</v>
      </c>
      <c r="E74" s="17">
        <v>81.08</v>
      </c>
      <c r="F74" s="18">
        <v>4.3E-3</v>
      </c>
      <c r="G74" s="18"/>
    </row>
    <row r="75" spans="1:7" x14ac:dyDescent="0.25">
      <c r="A75" s="14" t="s">
        <v>1310</v>
      </c>
      <c r="B75" s="15" t="s">
        <v>1311</v>
      </c>
      <c r="C75" s="15" t="s">
        <v>1312</v>
      </c>
      <c r="D75" s="16">
        <v>15486</v>
      </c>
      <c r="E75" s="17">
        <v>80.87</v>
      </c>
      <c r="F75" s="18">
        <v>4.3E-3</v>
      </c>
      <c r="G75" s="18"/>
    </row>
    <row r="76" spans="1:7" x14ac:dyDescent="0.25">
      <c r="A76" s="14" t="s">
        <v>1438</v>
      </c>
      <c r="B76" s="15" t="s">
        <v>1439</v>
      </c>
      <c r="C76" s="15" t="s">
        <v>1440</v>
      </c>
      <c r="D76" s="16">
        <v>14027</v>
      </c>
      <c r="E76" s="17">
        <v>80.239999999999995</v>
      </c>
      <c r="F76" s="18">
        <v>4.3E-3</v>
      </c>
      <c r="G76" s="18"/>
    </row>
    <row r="77" spans="1:7" x14ac:dyDescent="0.25">
      <c r="A77" s="14" t="s">
        <v>1456</v>
      </c>
      <c r="B77" s="15" t="s">
        <v>1457</v>
      </c>
      <c r="C77" s="15" t="s">
        <v>1309</v>
      </c>
      <c r="D77" s="16">
        <v>7648</v>
      </c>
      <c r="E77" s="17">
        <v>79.569999999999993</v>
      </c>
      <c r="F77" s="18">
        <v>4.1999999999999997E-3</v>
      </c>
      <c r="G77" s="18"/>
    </row>
    <row r="78" spans="1:7" x14ac:dyDescent="0.25">
      <c r="A78" s="14" t="s">
        <v>1464</v>
      </c>
      <c r="B78" s="15" t="s">
        <v>1465</v>
      </c>
      <c r="C78" s="15" t="s">
        <v>1320</v>
      </c>
      <c r="D78" s="16">
        <v>4988</v>
      </c>
      <c r="E78" s="17">
        <v>78.31</v>
      </c>
      <c r="F78" s="18">
        <v>4.1999999999999997E-3</v>
      </c>
      <c r="G78" s="18"/>
    </row>
    <row r="79" spans="1:7" x14ac:dyDescent="0.25">
      <c r="A79" s="14" t="s">
        <v>1995</v>
      </c>
      <c r="B79" s="15" t="s">
        <v>1996</v>
      </c>
      <c r="C79" s="15" t="s">
        <v>1262</v>
      </c>
      <c r="D79" s="16">
        <v>11451</v>
      </c>
      <c r="E79" s="17">
        <v>77.78</v>
      </c>
      <c r="F79" s="18">
        <v>4.1000000000000003E-3</v>
      </c>
      <c r="G79" s="18"/>
    </row>
    <row r="80" spans="1:7" x14ac:dyDescent="0.25">
      <c r="A80" s="14" t="s">
        <v>1484</v>
      </c>
      <c r="B80" s="15" t="s">
        <v>1485</v>
      </c>
      <c r="C80" s="15" t="s">
        <v>1443</v>
      </c>
      <c r="D80" s="16">
        <v>20919</v>
      </c>
      <c r="E80" s="17">
        <v>77.09</v>
      </c>
      <c r="F80" s="18">
        <v>4.1000000000000003E-3</v>
      </c>
      <c r="G80" s="18"/>
    </row>
    <row r="81" spans="1:7" x14ac:dyDescent="0.25">
      <c r="A81" s="14" t="s">
        <v>1368</v>
      </c>
      <c r="B81" s="15" t="s">
        <v>1369</v>
      </c>
      <c r="C81" s="15" t="s">
        <v>1370</v>
      </c>
      <c r="D81" s="16">
        <v>31880</v>
      </c>
      <c r="E81" s="17">
        <v>77.03</v>
      </c>
      <c r="F81" s="18">
        <v>4.1000000000000003E-3</v>
      </c>
      <c r="G81" s="18"/>
    </row>
    <row r="82" spans="1:7" x14ac:dyDescent="0.25">
      <c r="A82" s="14" t="s">
        <v>1345</v>
      </c>
      <c r="B82" s="15" t="s">
        <v>1346</v>
      </c>
      <c r="C82" s="15" t="s">
        <v>1286</v>
      </c>
      <c r="D82" s="16">
        <v>24325</v>
      </c>
      <c r="E82" s="17">
        <v>76.88</v>
      </c>
      <c r="F82" s="18">
        <v>4.1000000000000003E-3</v>
      </c>
      <c r="G82" s="18"/>
    </row>
    <row r="83" spans="1:7" x14ac:dyDescent="0.25">
      <c r="A83" s="14" t="s">
        <v>1993</v>
      </c>
      <c r="B83" s="15" t="s">
        <v>1994</v>
      </c>
      <c r="C83" s="15" t="s">
        <v>1244</v>
      </c>
      <c r="D83" s="16">
        <v>6834</v>
      </c>
      <c r="E83" s="17">
        <v>75.989999999999995</v>
      </c>
      <c r="F83" s="18">
        <v>4.0000000000000001E-3</v>
      </c>
      <c r="G83" s="18"/>
    </row>
    <row r="84" spans="1:7" x14ac:dyDescent="0.25">
      <c r="A84" s="14" t="s">
        <v>1556</v>
      </c>
      <c r="B84" s="15" t="s">
        <v>1557</v>
      </c>
      <c r="C84" s="15" t="s">
        <v>1241</v>
      </c>
      <c r="D84" s="16">
        <v>3447</v>
      </c>
      <c r="E84" s="17">
        <v>75.45</v>
      </c>
      <c r="F84" s="18">
        <v>4.0000000000000001E-3</v>
      </c>
      <c r="G84" s="18"/>
    </row>
    <row r="85" spans="1:7" x14ac:dyDescent="0.25">
      <c r="A85" s="14" t="s">
        <v>1408</v>
      </c>
      <c r="B85" s="15" t="s">
        <v>1409</v>
      </c>
      <c r="C85" s="15" t="s">
        <v>1191</v>
      </c>
      <c r="D85" s="16">
        <v>1401</v>
      </c>
      <c r="E85" s="17">
        <v>74.39</v>
      </c>
      <c r="F85" s="18">
        <v>4.0000000000000001E-3</v>
      </c>
      <c r="G85" s="18"/>
    </row>
    <row r="86" spans="1:7" x14ac:dyDescent="0.25">
      <c r="A86" s="14" t="s">
        <v>1968</v>
      </c>
      <c r="B86" s="15" t="s">
        <v>1969</v>
      </c>
      <c r="C86" s="15" t="s">
        <v>1289</v>
      </c>
      <c r="D86" s="16">
        <v>22437</v>
      </c>
      <c r="E86" s="17">
        <v>73.709999999999994</v>
      </c>
      <c r="F86" s="18">
        <v>3.8999999999999998E-3</v>
      </c>
      <c r="G86" s="18"/>
    </row>
    <row r="87" spans="1:7" x14ac:dyDescent="0.25">
      <c r="A87" s="14" t="s">
        <v>1974</v>
      </c>
      <c r="B87" s="15" t="s">
        <v>1975</v>
      </c>
      <c r="C87" s="15" t="s">
        <v>1241</v>
      </c>
      <c r="D87" s="16">
        <v>4954</v>
      </c>
      <c r="E87" s="17">
        <v>73.59</v>
      </c>
      <c r="F87" s="18">
        <v>3.8999999999999998E-3</v>
      </c>
      <c r="G87" s="18"/>
    </row>
    <row r="88" spans="1:7" x14ac:dyDescent="0.25">
      <c r="A88" s="14" t="s">
        <v>1458</v>
      </c>
      <c r="B88" s="15" t="s">
        <v>1459</v>
      </c>
      <c r="C88" s="15" t="s">
        <v>1262</v>
      </c>
      <c r="D88" s="16">
        <v>2211</v>
      </c>
      <c r="E88" s="17">
        <v>73.48</v>
      </c>
      <c r="F88" s="18">
        <v>3.8999999999999998E-3</v>
      </c>
      <c r="G88" s="18"/>
    </row>
    <row r="89" spans="1:7" x14ac:dyDescent="0.25">
      <c r="A89" s="14" t="s">
        <v>1860</v>
      </c>
      <c r="B89" s="15" t="s">
        <v>1861</v>
      </c>
      <c r="C89" s="15" t="s">
        <v>1375</v>
      </c>
      <c r="D89" s="16">
        <v>681</v>
      </c>
      <c r="E89" s="17">
        <v>73.430000000000007</v>
      </c>
      <c r="F89" s="18">
        <v>3.8999999999999998E-3</v>
      </c>
      <c r="G89" s="18"/>
    </row>
    <row r="90" spans="1:7" x14ac:dyDescent="0.25">
      <c r="A90" s="14" t="s">
        <v>1206</v>
      </c>
      <c r="B90" s="15" t="s">
        <v>1207</v>
      </c>
      <c r="C90" s="15" t="s">
        <v>1208</v>
      </c>
      <c r="D90" s="16">
        <v>758</v>
      </c>
      <c r="E90" s="17">
        <v>73.25</v>
      </c>
      <c r="F90" s="18">
        <v>3.8999999999999998E-3</v>
      </c>
      <c r="G90" s="18"/>
    </row>
    <row r="91" spans="1:7" x14ac:dyDescent="0.25">
      <c r="A91" s="14" t="s">
        <v>1951</v>
      </c>
      <c r="B91" s="15" t="s">
        <v>1952</v>
      </c>
      <c r="C91" s="15" t="s">
        <v>1418</v>
      </c>
      <c r="D91" s="16">
        <v>14530</v>
      </c>
      <c r="E91" s="17">
        <v>72.930000000000007</v>
      </c>
      <c r="F91" s="18">
        <v>3.8999999999999998E-3</v>
      </c>
      <c r="G91" s="18"/>
    </row>
    <row r="92" spans="1:7" x14ac:dyDescent="0.25">
      <c r="A92" s="14" t="s">
        <v>1802</v>
      </c>
      <c r="B92" s="15" t="s">
        <v>1803</v>
      </c>
      <c r="C92" s="15" t="s">
        <v>1804</v>
      </c>
      <c r="D92" s="16">
        <v>171</v>
      </c>
      <c r="E92" s="17">
        <v>72.5</v>
      </c>
      <c r="F92" s="18">
        <v>3.8999999999999998E-3</v>
      </c>
      <c r="G92" s="18"/>
    </row>
    <row r="93" spans="1:7" x14ac:dyDescent="0.25">
      <c r="A93" s="14" t="s">
        <v>2131</v>
      </c>
      <c r="B93" s="15" t="s">
        <v>2132</v>
      </c>
      <c r="C93" s="15" t="s">
        <v>1365</v>
      </c>
      <c r="D93" s="16">
        <v>37442</v>
      </c>
      <c r="E93" s="17">
        <v>72.260000000000005</v>
      </c>
      <c r="F93" s="18">
        <v>3.8E-3</v>
      </c>
      <c r="G93" s="18"/>
    </row>
    <row r="94" spans="1:7" x14ac:dyDescent="0.25">
      <c r="A94" s="14" t="s">
        <v>1338</v>
      </c>
      <c r="B94" s="15" t="s">
        <v>1339</v>
      </c>
      <c r="C94" s="15" t="s">
        <v>1340</v>
      </c>
      <c r="D94" s="16">
        <v>653</v>
      </c>
      <c r="E94" s="17">
        <v>72.12</v>
      </c>
      <c r="F94" s="18">
        <v>3.8E-3</v>
      </c>
      <c r="G94" s="18"/>
    </row>
    <row r="95" spans="1:7" x14ac:dyDescent="0.25">
      <c r="A95" s="14" t="s">
        <v>1864</v>
      </c>
      <c r="B95" s="15" t="s">
        <v>1865</v>
      </c>
      <c r="C95" s="15" t="s">
        <v>1197</v>
      </c>
      <c r="D95" s="16">
        <v>53230</v>
      </c>
      <c r="E95" s="17">
        <v>71.75</v>
      </c>
      <c r="F95" s="18">
        <v>3.8E-3</v>
      </c>
      <c r="G95" s="18"/>
    </row>
    <row r="96" spans="1:7" x14ac:dyDescent="0.25">
      <c r="A96" s="14" t="s">
        <v>1794</v>
      </c>
      <c r="B96" s="15" t="s">
        <v>1795</v>
      </c>
      <c r="C96" s="15" t="s">
        <v>1317</v>
      </c>
      <c r="D96" s="16">
        <v>3913</v>
      </c>
      <c r="E96" s="17">
        <v>71.06</v>
      </c>
      <c r="F96" s="18">
        <v>3.8E-3</v>
      </c>
      <c r="G96" s="18"/>
    </row>
    <row r="97" spans="1:7" x14ac:dyDescent="0.25">
      <c r="A97" s="14" t="s">
        <v>1230</v>
      </c>
      <c r="B97" s="15" t="s">
        <v>1231</v>
      </c>
      <c r="C97" s="15" t="s">
        <v>1222</v>
      </c>
      <c r="D97" s="16">
        <v>2504</v>
      </c>
      <c r="E97" s="17">
        <v>69.53</v>
      </c>
      <c r="F97" s="18">
        <v>3.7000000000000002E-3</v>
      </c>
      <c r="G97" s="18"/>
    </row>
    <row r="98" spans="1:7" x14ac:dyDescent="0.25">
      <c r="A98" s="14" t="s">
        <v>1796</v>
      </c>
      <c r="B98" s="15" t="s">
        <v>1797</v>
      </c>
      <c r="C98" s="15" t="s">
        <v>1340</v>
      </c>
      <c r="D98" s="16">
        <v>973</v>
      </c>
      <c r="E98" s="17">
        <v>67.959999999999994</v>
      </c>
      <c r="F98" s="18">
        <v>3.5999999999999999E-3</v>
      </c>
      <c r="G98" s="18"/>
    </row>
    <row r="99" spans="1:7" x14ac:dyDescent="0.25">
      <c r="A99" s="14" t="s">
        <v>1886</v>
      </c>
      <c r="B99" s="15" t="s">
        <v>1887</v>
      </c>
      <c r="C99" s="15" t="s">
        <v>1241</v>
      </c>
      <c r="D99" s="16">
        <v>1561</v>
      </c>
      <c r="E99" s="17">
        <v>67.59</v>
      </c>
      <c r="F99" s="18">
        <v>3.5999999999999999E-3</v>
      </c>
      <c r="G99" s="18"/>
    </row>
    <row r="100" spans="1:7" x14ac:dyDescent="0.25">
      <c r="A100" s="14" t="s">
        <v>1472</v>
      </c>
      <c r="B100" s="15" t="s">
        <v>1473</v>
      </c>
      <c r="C100" s="15" t="s">
        <v>1340</v>
      </c>
      <c r="D100" s="16">
        <v>2320</v>
      </c>
      <c r="E100" s="17">
        <v>67.11</v>
      </c>
      <c r="F100" s="18">
        <v>3.5999999999999999E-3</v>
      </c>
      <c r="G100" s="18"/>
    </row>
    <row r="101" spans="1:7" x14ac:dyDescent="0.25">
      <c r="A101" s="14" t="s">
        <v>1359</v>
      </c>
      <c r="B101" s="15" t="s">
        <v>1360</v>
      </c>
      <c r="C101" s="15" t="s">
        <v>1340</v>
      </c>
      <c r="D101" s="16">
        <v>4317</v>
      </c>
      <c r="E101" s="17">
        <v>67.099999999999994</v>
      </c>
      <c r="F101" s="18">
        <v>3.5999999999999999E-3</v>
      </c>
      <c r="G101" s="18"/>
    </row>
    <row r="102" spans="1:7" x14ac:dyDescent="0.25">
      <c r="A102" s="14" t="s">
        <v>1393</v>
      </c>
      <c r="B102" s="15" t="s">
        <v>1394</v>
      </c>
      <c r="C102" s="15" t="s">
        <v>1395</v>
      </c>
      <c r="D102" s="16">
        <v>9920</v>
      </c>
      <c r="E102" s="17">
        <v>66.42</v>
      </c>
      <c r="F102" s="18">
        <v>3.5000000000000001E-3</v>
      </c>
      <c r="G102" s="18"/>
    </row>
    <row r="103" spans="1:7" x14ac:dyDescent="0.25">
      <c r="A103" s="14" t="s">
        <v>1904</v>
      </c>
      <c r="B103" s="15" t="s">
        <v>1905</v>
      </c>
      <c r="C103" s="15" t="s">
        <v>1294</v>
      </c>
      <c r="D103" s="16">
        <v>8957</v>
      </c>
      <c r="E103" s="17">
        <v>66.33</v>
      </c>
      <c r="F103" s="18">
        <v>3.5000000000000001E-3</v>
      </c>
      <c r="G103" s="18"/>
    </row>
    <row r="104" spans="1:7" x14ac:dyDescent="0.25">
      <c r="A104" s="14" t="s">
        <v>1430</v>
      </c>
      <c r="B104" s="15" t="s">
        <v>1431</v>
      </c>
      <c r="C104" s="15" t="s">
        <v>1194</v>
      </c>
      <c r="D104" s="16">
        <v>3259</v>
      </c>
      <c r="E104" s="17">
        <v>64.88</v>
      </c>
      <c r="F104" s="18">
        <v>3.3999999999999998E-3</v>
      </c>
      <c r="G104" s="18"/>
    </row>
    <row r="105" spans="1:7" x14ac:dyDescent="0.25">
      <c r="A105" s="14" t="s">
        <v>1323</v>
      </c>
      <c r="B105" s="15" t="s">
        <v>1324</v>
      </c>
      <c r="C105" s="15" t="s">
        <v>1289</v>
      </c>
      <c r="D105" s="16">
        <v>8439</v>
      </c>
      <c r="E105" s="17">
        <v>64.75</v>
      </c>
      <c r="F105" s="18">
        <v>3.3999999999999998E-3</v>
      </c>
      <c r="G105" s="18"/>
    </row>
    <row r="106" spans="1:7" x14ac:dyDescent="0.25">
      <c r="A106" s="14" t="s">
        <v>1332</v>
      </c>
      <c r="B106" s="15" t="s">
        <v>1333</v>
      </c>
      <c r="C106" s="15" t="s">
        <v>1197</v>
      </c>
      <c r="D106" s="16">
        <v>4495</v>
      </c>
      <c r="E106" s="17">
        <v>64.180000000000007</v>
      </c>
      <c r="F106" s="18">
        <v>3.3999999999999998E-3</v>
      </c>
      <c r="G106" s="18"/>
    </row>
    <row r="107" spans="1:7" x14ac:dyDescent="0.25">
      <c r="A107" s="14" t="s">
        <v>1991</v>
      </c>
      <c r="B107" s="15" t="s">
        <v>1992</v>
      </c>
      <c r="C107" s="15" t="s">
        <v>1329</v>
      </c>
      <c r="D107" s="16">
        <v>10674</v>
      </c>
      <c r="E107" s="17">
        <v>63.92</v>
      </c>
      <c r="F107" s="18">
        <v>3.3999999999999998E-3</v>
      </c>
      <c r="G107" s="18"/>
    </row>
    <row r="108" spans="1:7" x14ac:dyDescent="0.25">
      <c r="A108" s="14" t="s">
        <v>1284</v>
      </c>
      <c r="B108" s="15" t="s">
        <v>1285</v>
      </c>
      <c r="C108" s="15" t="s">
        <v>1286</v>
      </c>
      <c r="D108" s="16">
        <v>1272</v>
      </c>
      <c r="E108" s="17">
        <v>62.62</v>
      </c>
      <c r="F108" s="18">
        <v>3.3E-3</v>
      </c>
      <c r="G108" s="18"/>
    </row>
    <row r="109" spans="1:7" x14ac:dyDescent="0.25">
      <c r="A109" s="14" t="s">
        <v>1292</v>
      </c>
      <c r="B109" s="15" t="s">
        <v>1293</v>
      </c>
      <c r="C109" s="15" t="s">
        <v>1294</v>
      </c>
      <c r="D109" s="16">
        <v>40323</v>
      </c>
      <c r="E109" s="17">
        <v>61.71</v>
      </c>
      <c r="F109" s="18">
        <v>3.3E-3</v>
      </c>
      <c r="G109" s="18"/>
    </row>
    <row r="110" spans="1:7" x14ac:dyDescent="0.25">
      <c r="A110" s="14" t="s">
        <v>1452</v>
      </c>
      <c r="B110" s="15" t="s">
        <v>1453</v>
      </c>
      <c r="C110" s="15" t="s">
        <v>1289</v>
      </c>
      <c r="D110" s="16">
        <v>3687</v>
      </c>
      <c r="E110" s="17">
        <v>60.9</v>
      </c>
      <c r="F110" s="18">
        <v>3.2000000000000002E-3</v>
      </c>
      <c r="G110" s="18"/>
    </row>
    <row r="111" spans="1:7" x14ac:dyDescent="0.25">
      <c r="A111" s="14" t="s">
        <v>1334</v>
      </c>
      <c r="B111" s="15" t="s">
        <v>1335</v>
      </c>
      <c r="C111" s="15" t="s">
        <v>1317</v>
      </c>
      <c r="D111" s="16">
        <v>3245</v>
      </c>
      <c r="E111" s="17">
        <v>60.43</v>
      </c>
      <c r="F111" s="18">
        <v>3.2000000000000002E-3</v>
      </c>
      <c r="G111" s="18"/>
    </row>
    <row r="112" spans="1:7" x14ac:dyDescent="0.25">
      <c r="A112" s="14" t="s">
        <v>1436</v>
      </c>
      <c r="B112" s="15" t="s">
        <v>1437</v>
      </c>
      <c r="C112" s="15" t="s">
        <v>1294</v>
      </c>
      <c r="D112" s="16">
        <v>6477</v>
      </c>
      <c r="E112" s="17">
        <v>60.12</v>
      </c>
      <c r="F112" s="18">
        <v>3.2000000000000002E-3</v>
      </c>
      <c r="G112" s="18"/>
    </row>
    <row r="113" spans="1:7" x14ac:dyDescent="0.25">
      <c r="A113" s="14" t="s">
        <v>1232</v>
      </c>
      <c r="B113" s="15" t="s">
        <v>1233</v>
      </c>
      <c r="C113" s="15" t="s">
        <v>1211</v>
      </c>
      <c r="D113" s="16">
        <v>2423</v>
      </c>
      <c r="E113" s="17">
        <v>59.52</v>
      </c>
      <c r="F113" s="18">
        <v>3.2000000000000002E-3</v>
      </c>
      <c r="G113" s="18"/>
    </row>
    <row r="114" spans="1:7" x14ac:dyDescent="0.25">
      <c r="A114" s="14" t="s">
        <v>1776</v>
      </c>
      <c r="B114" s="15" t="s">
        <v>1777</v>
      </c>
      <c r="C114" s="15" t="s">
        <v>1197</v>
      </c>
      <c r="D114" s="16">
        <v>9768</v>
      </c>
      <c r="E114" s="17">
        <v>59.47</v>
      </c>
      <c r="F114" s="18">
        <v>3.2000000000000002E-3</v>
      </c>
      <c r="G114" s="18"/>
    </row>
    <row r="115" spans="1:7" x14ac:dyDescent="0.25">
      <c r="A115" s="14" t="s">
        <v>2133</v>
      </c>
      <c r="B115" s="15" t="s">
        <v>2134</v>
      </c>
      <c r="C115" s="15" t="s">
        <v>1375</v>
      </c>
      <c r="D115" s="16">
        <v>1902</v>
      </c>
      <c r="E115" s="17">
        <v>58.82</v>
      </c>
      <c r="F115" s="18">
        <v>3.0999999999999999E-3</v>
      </c>
      <c r="G115" s="18"/>
    </row>
    <row r="116" spans="1:7" x14ac:dyDescent="0.25">
      <c r="A116" s="14" t="s">
        <v>1278</v>
      </c>
      <c r="B116" s="15" t="s">
        <v>1279</v>
      </c>
      <c r="C116" s="15" t="s">
        <v>1280</v>
      </c>
      <c r="D116" s="16">
        <v>1781</v>
      </c>
      <c r="E116" s="17">
        <v>56.45</v>
      </c>
      <c r="F116" s="18">
        <v>3.0000000000000001E-3</v>
      </c>
      <c r="G116" s="18"/>
    </row>
    <row r="117" spans="1:7" x14ac:dyDescent="0.25">
      <c r="A117" s="14" t="s">
        <v>1223</v>
      </c>
      <c r="B117" s="15" t="s">
        <v>1224</v>
      </c>
      <c r="C117" s="15" t="s">
        <v>1191</v>
      </c>
      <c r="D117" s="16">
        <v>827</v>
      </c>
      <c r="E117" s="17">
        <v>55.83</v>
      </c>
      <c r="F117" s="18">
        <v>3.0000000000000001E-3</v>
      </c>
      <c r="G117" s="18"/>
    </row>
    <row r="118" spans="1:7" x14ac:dyDescent="0.25">
      <c r="A118" s="14" t="s">
        <v>1383</v>
      </c>
      <c r="B118" s="15" t="s">
        <v>1384</v>
      </c>
      <c r="C118" s="15" t="s">
        <v>1289</v>
      </c>
      <c r="D118" s="16">
        <v>3023</v>
      </c>
      <c r="E118" s="17">
        <v>55.57</v>
      </c>
      <c r="F118" s="18">
        <v>3.0000000000000001E-3</v>
      </c>
      <c r="G118" s="18"/>
    </row>
    <row r="119" spans="1:7" x14ac:dyDescent="0.25">
      <c r="A119" s="14" t="s">
        <v>1371</v>
      </c>
      <c r="B119" s="15" t="s">
        <v>1372</v>
      </c>
      <c r="C119" s="15" t="s">
        <v>1289</v>
      </c>
      <c r="D119" s="16">
        <v>1889</v>
      </c>
      <c r="E119" s="17">
        <v>55.38</v>
      </c>
      <c r="F119" s="18">
        <v>2.8999999999999998E-3</v>
      </c>
      <c r="G119" s="18"/>
    </row>
    <row r="120" spans="1:7" x14ac:dyDescent="0.25">
      <c r="A120" s="14" t="s">
        <v>1366</v>
      </c>
      <c r="B120" s="15" t="s">
        <v>1367</v>
      </c>
      <c r="C120" s="15" t="s">
        <v>1191</v>
      </c>
      <c r="D120" s="16">
        <v>3565</v>
      </c>
      <c r="E120" s="17">
        <v>55.05</v>
      </c>
      <c r="F120" s="18">
        <v>2.8999999999999998E-3</v>
      </c>
      <c r="G120" s="18"/>
    </row>
    <row r="121" spans="1:7" x14ac:dyDescent="0.25">
      <c r="A121" s="14" t="s">
        <v>1303</v>
      </c>
      <c r="B121" s="15" t="s">
        <v>1304</v>
      </c>
      <c r="C121" s="15" t="s">
        <v>1289</v>
      </c>
      <c r="D121" s="16">
        <v>9861</v>
      </c>
      <c r="E121" s="17">
        <v>54.91</v>
      </c>
      <c r="F121" s="18">
        <v>2.8999999999999998E-3</v>
      </c>
      <c r="G121" s="18"/>
    </row>
    <row r="122" spans="1:7" x14ac:dyDescent="0.25">
      <c r="A122" s="14" t="s">
        <v>1894</v>
      </c>
      <c r="B122" s="15" t="s">
        <v>1895</v>
      </c>
      <c r="C122" s="15" t="s">
        <v>1440</v>
      </c>
      <c r="D122" s="16">
        <v>3286</v>
      </c>
      <c r="E122" s="17">
        <v>54.61</v>
      </c>
      <c r="F122" s="18">
        <v>2.8999999999999998E-3</v>
      </c>
      <c r="G122" s="18"/>
    </row>
    <row r="123" spans="1:7" x14ac:dyDescent="0.25">
      <c r="A123" s="14" t="s">
        <v>1287</v>
      </c>
      <c r="B123" s="15" t="s">
        <v>1288</v>
      </c>
      <c r="C123" s="15" t="s">
        <v>1289</v>
      </c>
      <c r="D123" s="16">
        <v>8405</v>
      </c>
      <c r="E123" s="17">
        <v>54.15</v>
      </c>
      <c r="F123" s="18">
        <v>2.8999999999999998E-3</v>
      </c>
      <c r="G123" s="18"/>
    </row>
    <row r="124" spans="1:7" x14ac:dyDescent="0.25">
      <c r="A124" s="14" t="s">
        <v>2135</v>
      </c>
      <c r="B124" s="15" t="s">
        <v>2136</v>
      </c>
      <c r="C124" s="15" t="s">
        <v>1249</v>
      </c>
      <c r="D124" s="16">
        <v>1064</v>
      </c>
      <c r="E124" s="17">
        <v>53.96</v>
      </c>
      <c r="F124" s="18">
        <v>2.8999999999999998E-3</v>
      </c>
      <c r="G124" s="18"/>
    </row>
    <row r="125" spans="1:7" x14ac:dyDescent="0.25">
      <c r="A125" s="14" t="s">
        <v>1391</v>
      </c>
      <c r="B125" s="15" t="s">
        <v>1392</v>
      </c>
      <c r="C125" s="15" t="s">
        <v>1244</v>
      </c>
      <c r="D125" s="16">
        <v>3061</v>
      </c>
      <c r="E125" s="17">
        <v>53.68</v>
      </c>
      <c r="F125" s="18">
        <v>2.8999999999999998E-3</v>
      </c>
      <c r="G125" s="18"/>
    </row>
    <row r="126" spans="1:7" x14ac:dyDescent="0.25">
      <c r="A126" s="14" t="s">
        <v>1486</v>
      </c>
      <c r="B126" s="15" t="s">
        <v>1487</v>
      </c>
      <c r="C126" s="15" t="s">
        <v>1443</v>
      </c>
      <c r="D126" s="16">
        <v>9762</v>
      </c>
      <c r="E126" s="17">
        <v>53.5</v>
      </c>
      <c r="F126" s="18">
        <v>2.8E-3</v>
      </c>
      <c r="G126" s="18"/>
    </row>
    <row r="127" spans="1:7" x14ac:dyDescent="0.25">
      <c r="A127" s="14" t="s">
        <v>2077</v>
      </c>
      <c r="B127" s="15" t="s">
        <v>2078</v>
      </c>
      <c r="C127" s="15" t="s">
        <v>1241</v>
      </c>
      <c r="D127" s="16">
        <v>3078</v>
      </c>
      <c r="E127" s="17">
        <v>52.9</v>
      </c>
      <c r="F127" s="18">
        <v>2.8E-3</v>
      </c>
      <c r="G127" s="18"/>
    </row>
    <row r="128" spans="1:7" x14ac:dyDescent="0.25">
      <c r="A128" s="14" t="s">
        <v>1250</v>
      </c>
      <c r="B128" s="15" t="s">
        <v>1251</v>
      </c>
      <c r="C128" s="15" t="s">
        <v>1252</v>
      </c>
      <c r="D128" s="16">
        <v>4435</v>
      </c>
      <c r="E128" s="17">
        <v>52.73</v>
      </c>
      <c r="F128" s="18">
        <v>2.8E-3</v>
      </c>
      <c r="G128" s="18"/>
    </row>
    <row r="129" spans="1:7" x14ac:dyDescent="0.25">
      <c r="A129" s="14" t="s">
        <v>1325</v>
      </c>
      <c r="B129" s="15" t="s">
        <v>1326</v>
      </c>
      <c r="C129" s="15" t="s">
        <v>1219</v>
      </c>
      <c r="D129" s="16">
        <v>11501</v>
      </c>
      <c r="E129" s="17">
        <v>52.17</v>
      </c>
      <c r="F129" s="18">
        <v>2.8E-3</v>
      </c>
      <c r="G129" s="18"/>
    </row>
    <row r="130" spans="1:7" x14ac:dyDescent="0.25">
      <c r="A130" s="14" t="s">
        <v>1914</v>
      </c>
      <c r="B130" s="15" t="s">
        <v>1915</v>
      </c>
      <c r="C130" s="15" t="s">
        <v>1191</v>
      </c>
      <c r="D130" s="16">
        <v>2570</v>
      </c>
      <c r="E130" s="17">
        <v>52.12</v>
      </c>
      <c r="F130" s="18">
        <v>2.8E-3</v>
      </c>
      <c r="G130" s="18"/>
    </row>
    <row r="131" spans="1:7" x14ac:dyDescent="0.25">
      <c r="A131" s="14" t="s">
        <v>1872</v>
      </c>
      <c r="B131" s="15" t="s">
        <v>1873</v>
      </c>
      <c r="C131" s="15" t="s">
        <v>1262</v>
      </c>
      <c r="D131" s="16">
        <v>4965</v>
      </c>
      <c r="E131" s="17">
        <v>51.69</v>
      </c>
      <c r="F131" s="18">
        <v>2.7000000000000001E-3</v>
      </c>
      <c r="G131" s="18"/>
    </row>
    <row r="132" spans="1:7" x14ac:dyDescent="0.25">
      <c r="A132" s="14" t="s">
        <v>1876</v>
      </c>
      <c r="B132" s="15" t="s">
        <v>1877</v>
      </c>
      <c r="C132" s="15" t="s">
        <v>1427</v>
      </c>
      <c r="D132" s="16">
        <v>3265</v>
      </c>
      <c r="E132" s="17">
        <v>51.5</v>
      </c>
      <c r="F132" s="18">
        <v>2.7000000000000001E-3</v>
      </c>
      <c r="G132" s="18"/>
    </row>
    <row r="133" spans="1:7" x14ac:dyDescent="0.25">
      <c r="A133" s="14" t="s">
        <v>1281</v>
      </c>
      <c r="B133" s="15" t="s">
        <v>1282</v>
      </c>
      <c r="C133" s="15" t="s">
        <v>1283</v>
      </c>
      <c r="D133" s="16">
        <v>11423</v>
      </c>
      <c r="E133" s="17">
        <v>51.49</v>
      </c>
      <c r="F133" s="18">
        <v>2.7000000000000001E-3</v>
      </c>
      <c r="G133" s="18"/>
    </row>
    <row r="134" spans="1:7" x14ac:dyDescent="0.25">
      <c r="A134" s="14" t="s">
        <v>2003</v>
      </c>
      <c r="B134" s="15" t="s">
        <v>2004</v>
      </c>
      <c r="C134" s="15" t="s">
        <v>1222</v>
      </c>
      <c r="D134" s="16">
        <v>1164</v>
      </c>
      <c r="E134" s="17">
        <v>51.41</v>
      </c>
      <c r="F134" s="18">
        <v>2.7000000000000001E-3</v>
      </c>
      <c r="G134" s="18"/>
    </row>
    <row r="135" spans="1:7" x14ac:dyDescent="0.25">
      <c r="A135" s="14" t="s">
        <v>1389</v>
      </c>
      <c r="B135" s="15" t="s">
        <v>1390</v>
      </c>
      <c r="C135" s="15" t="s">
        <v>1244</v>
      </c>
      <c r="D135" s="16">
        <v>7158</v>
      </c>
      <c r="E135" s="17">
        <v>51.22</v>
      </c>
      <c r="F135" s="18">
        <v>2.7000000000000001E-3</v>
      </c>
      <c r="G135" s="18"/>
    </row>
    <row r="136" spans="1:7" x14ac:dyDescent="0.25">
      <c r="A136" s="14" t="s">
        <v>2137</v>
      </c>
      <c r="B136" s="15" t="s">
        <v>2138</v>
      </c>
      <c r="C136" s="15" t="s">
        <v>1262</v>
      </c>
      <c r="D136" s="16">
        <v>9212</v>
      </c>
      <c r="E136" s="17">
        <v>51.19</v>
      </c>
      <c r="F136" s="18">
        <v>2.7000000000000001E-3</v>
      </c>
      <c r="G136" s="18"/>
    </row>
    <row r="137" spans="1:7" x14ac:dyDescent="0.25">
      <c r="A137" s="14" t="s">
        <v>2139</v>
      </c>
      <c r="B137" s="15" t="s">
        <v>2140</v>
      </c>
      <c r="C137" s="15" t="s">
        <v>1241</v>
      </c>
      <c r="D137" s="16">
        <v>1105</v>
      </c>
      <c r="E137" s="17">
        <v>51.07</v>
      </c>
      <c r="F137" s="18">
        <v>2.7000000000000001E-3</v>
      </c>
      <c r="G137" s="18"/>
    </row>
    <row r="138" spans="1:7" x14ac:dyDescent="0.25">
      <c r="A138" s="14" t="s">
        <v>1387</v>
      </c>
      <c r="B138" s="15" t="s">
        <v>1388</v>
      </c>
      <c r="C138" s="15" t="s">
        <v>1191</v>
      </c>
      <c r="D138" s="16">
        <v>10977</v>
      </c>
      <c r="E138" s="17">
        <v>50.92</v>
      </c>
      <c r="F138" s="18">
        <v>2.7000000000000001E-3</v>
      </c>
      <c r="G138" s="18"/>
    </row>
    <row r="139" spans="1:7" x14ac:dyDescent="0.25">
      <c r="A139" s="14" t="s">
        <v>1307</v>
      </c>
      <c r="B139" s="15" t="s">
        <v>1308</v>
      </c>
      <c r="C139" s="15" t="s">
        <v>1309</v>
      </c>
      <c r="D139" s="16">
        <v>1127</v>
      </c>
      <c r="E139" s="17">
        <v>50.4</v>
      </c>
      <c r="F139" s="18">
        <v>2.7000000000000001E-3</v>
      </c>
      <c r="G139" s="18"/>
    </row>
    <row r="140" spans="1:7" x14ac:dyDescent="0.25">
      <c r="A140" s="14" t="s">
        <v>1970</v>
      </c>
      <c r="B140" s="15" t="s">
        <v>1971</v>
      </c>
      <c r="C140" s="15" t="s">
        <v>1289</v>
      </c>
      <c r="D140" s="16">
        <v>16542</v>
      </c>
      <c r="E140" s="17">
        <v>50.16</v>
      </c>
      <c r="F140" s="18">
        <v>2.7000000000000001E-3</v>
      </c>
      <c r="G140" s="18"/>
    </row>
    <row r="141" spans="1:7" x14ac:dyDescent="0.25">
      <c r="A141" s="14" t="s">
        <v>1778</v>
      </c>
      <c r="B141" s="15" t="s">
        <v>1779</v>
      </c>
      <c r="C141" s="15" t="s">
        <v>1365</v>
      </c>
      <c r="D141" s="16">
        <v>1016</v>
      </c>
      <c r="E141" s="17">
        <v>50.15</v>
      </c>
      <c r="F141" s="18">
        <v>2.7000000000000001E-3</v>
      </c>
      <c r="G141" s="18"/>
    </row>
    <row r="142" spans="1:7" x14ac:dyDescent="0.25">
      <c r="A142" s="14" t="s">
        <v>1376</v>
      </c>
      <c r="B142" s="15" t="s">
        <v>1377</v>
      </c>
      <c r="C142" s="15" t="s">
        <v>1340</v>
      </c>
      <c r="D142" s="16">
        <v>9590</v>
      </c>
      <c r="E142" s="17">
        <v>50.06</v>
      </c>
      <c r="F142" s="18">
        <v>2.7000000000000001E-3</v>
      </c>
      <c r="G142" s="18"/>
    </row>
    <row r="143" spans="1:7" x14ac:dyDescent="0.25">
      <c r="A143" s="14" t="s">
        <v>1432</v>
      </c>
      <c r="B143" s="15" t="s">
        <v>1433</v>
      </c>
      <c r="C143" s="15" t="s">
        <v>1197</v>
      </c>
      <c r="D143" s="16">
        <v>22917</v>
      </c>
      <c r="E143" s="17">
        <v>49.98</v>
      </c>
      <c r="F143" s="18">
        <v>2.7000000000000001E-3</v>
      </c>
      <c r="G143" s="18"/>
    </row>
    <row r="144" spans="1:7" x14ac:dyDescent="0.25">
      <c r="A144" s="14" t="s">
        <v>1858</v>
      </c>
      <c r="B144" s="15" t="s">
        <v>1859</v>
      </c>
      <c r="C144" s="15" t="s">
        <v>1238</v>
      </c>
      <c r="D144" s="16">
        <v>8624</v>
      </c>
      <c r="E144" s="17">
        <v>49.97</v>
      </c>
      <c r="F144" s="18">
        <v>2.7000000000000001E-3</v>
      </c>
      <c r="G144" s="18"/>
    </row>
    <row r="145" spans="1:7" x14ac:dyDescent="0.25">
      <c r="A145" s="14" t="s">
        <v>1552</v>
      </c>
      <c r="B145" s="15" t="s">
        <v>1553</v>
      </c>
      <c r="C145" s="15" t="s">
        <v>1191</v>
      </c>
      <c r="D145" s="16">
        <v>3750</v>
      </c>
      <c r="E145" s="17">
        <v>49.05</v>
      </c>
      <c r="F145" s="18">
        <v>2.5999999999999999E-3</v>
      </c>
      <c r="G145" s="18"/>
    </row>
    <row r="146" spans="1:7" x14ac:dyDescent="0.25">
      <c r="A146" s="14" t="s">
        <v>1423</v>
      </c>
      <c r="B146" s="15" t="s">
        <v>1424</v>
      </c>
      <c r="C146" s="15" t="s">
        <v>1222</v>
      </c>
      <c r="D146" s="16">
        <v>1886</v>
      </c>
      <c r="E146" s="17">
        <v>48.86</v>
      </c>
      <c r="F146" s="18">
        <v>2.5999999999999999E-3</v>
      </c>
      <c r="G146" s="18"/>
    </row>
    <row r="147" spans="1:7" x14ac:dyDescent="0.25">
      <c r="A147" s="14" t="s">
        <v>2141</v>
      </c>
      <c r="B147" s="15" t="s">
        <v>2142</v>
      </c>
      <c r="C147" s="15" t="s">
        <v>1375</v>
      </c>
      <c r="D147" s="16">
        <v>595</v>
      </c>
      <c r="E147" s="17">
        <v>48.56</v>
      </c>
      <c r="F147" s="18">
        <v>2.5999999999999999E-3</v>
      </c>
      <c r="G147" s="18"/>
    </row>
    <row r="148" spans="1:7" x14ac:dyDescent="0.25">
      <c r="A148" s="14" t="s">
        <v>1470</v>
      </c>
      <c r="B148" s="15" t="s">
        <v>1471</v>
      </c>
      <c r="C148" s="15" t="s">
        <v>1375</v>
      </c>
      <c r="D148" s="16">
        <v>4334</v>
      </c>
      <c r="E148" s="17">
        <v>48.53</v>
      </c>
      <c r="F148" s="18">
        <v>2.5999999999999999E-3</v>
      </c>
      <c r="G148" s="18"/>
    </row>
    <row r="149" spans="1:7" x14ac:dyDescent="0.25">
      <c r="A149" s="14" t="s">
        <v>1321</v>
      </c>
      <c r="B149" s="15" t="s">
        <v>1322</v>
      </c>
      <c r="C149" s="15" t="s">
        <v>1208</v>
      </c>
      <c r="D149" s="16">
        <v>883</v>
      </c>
      <c r="E149" s="17">
        <v>48.46</v>
      </c>
      <c r="F149" s="18">
        <v>2.5999999999999999E-3</v>
      </c>
      <c r="G149" s="18"/>
    </row>
    <row r="150" spans="1:7" x14ac:dyDescent="0.25">
      <c r="A150" s="14" t="s">
        <v>2143</v>
      </c>
      <c r="B150" s="15" t="s">
        <v>2144</v>
      </c>
      <c r="C150" s="15" t="s">
        <v>1262</v>
      </c>
      <c r="D150" s="16">
        <v>1134</v>
      </c>
      <c r="E150" s="17">
        <v>48.39</v>
      </c>
      <c r="F150" s="18">
        <v>2.5999999999999999E-3</v>
      </c>
      <c r="G150" s="18"/>
    </row>
    <row r="151" spans="1:7" x14ac:dyDescent="0.25">
      <c r="A151" s="14" t="s">
        <v>2145</v>
      </c>
      <c r="B151" s="15" t="s">
        <v>2146</v>
      </c>
      <c r="C151" s="15" t="s">
        <v>1309</v>
      </c>
      <c r="D151" s="16">
        <v>11948</v>
      </c>
      <c r="E151" s="17">
        <v>48.27</v>
      </c>
      <c r="F151" s="18">
        <v>2.5999999999999999E-3</v>
      </c>
      <c r="G151" s="18"/>
    </row>
    <row r="152" spans="1:7" x14ac:dyDescent="0.25">
      <c r="A152" s="14" t="s">
        <v>1353</v>
      </c>
      <c r="B152" s="15" t="s">
        <v>1354</v>
      </c>
      <c r="C152" s="15" t="s">
        <v>1214</v>
      </c>
      <c r="D152" s="16">
        <v>13259</v>
      </c>
      <c r="E152" s="17">
        <v>46.41</v>
      </c>
      <c r="F152" s="18">
        <v>2.5000000000000001E-3</v>
      </c>
      <c r="G152" s="18"/>
    </row>
    <row r="153" spans="1:7" x14ac:dyDescent="0.25">
      <c r="A153" s="14" t="s">
        <v>1209</v>
      </c>
      <c r="B153" s="15" t="s">
        <v>1210</v>
      </c>
      <c r="C153" s="15" t="s">
        <v>1211</v>
      </c>
      <c r="D153" s="16">
        <v>802</v>
      </c>
      <c r="E153" s="17">
        <v>46.39</v>
      </c>
      <c r="F153" s="18">
        <v>2.5000000000000001E-3</v>
      </c>
      <c r="G153" s="18"/>
    </row>
    <row r="154" spans="1:7" x14ac:dyDescent="0.25">
      <c r="A154" s="14" t="s">
        <v>2147</v>
      </c>
      <c r="B154" s="15" t="s">
        <v>2148</v>
      </c>
      <c r="C154" s="15" t="s">
        <v>1219</v>
      </c>
      <c r="D154" s="16">
        <v>6286</v>
      </c>
      <c r="E154" s="17">
        <v>46.17</v>
      </c>
      <c r="F154" s="18">
        <v>2.5000000000000001E-3</v>
      </c>
      <c r="G154" s="18"/>
    </row>
    <row r="155" spans="1:7" x14ac:dyDescent="0.25">
      <c r="A155" s="14" t="s">
        <v>1770</v>
      </c>
      <c r="B155" s="15" t="s">
        <v>1771</v>
      </c>
      <c r="C155" s="15" t="s">
        <v>1208</v>
      </c>
      <c r="D155" s="16">
        <v>930</v>
      </c>
      <c r="E155" s="17">
        <v>46.15</v>
      </c>
      <c r="F155" s="18">
        <v>2.5000000000000001E-3</v>
      </c>
      <c r="G155" s="18"/>
    </row>
    <row r="156" spans="1:7" x14ac:dyDescent="0.25">
      <c r="A156" s="14" t="s">
        <v>1874</v>
      </c>
      <c r="B156" s="15" t="s">
        <v>1875</v>
      </c>
      <c r="C156" s="15" t="s">
        <v>1395</v>
      </c>
      <c r="D156" s="16">
        <v>7071</v>
      </c>
      <c r="E156" s="17">
        <v>45.74</v>
      </c>
      <c r="F156" s="18">
        <v>2.3999999999999998E-3</v>
      </c>
      <c r="G156" s="18"/>
    </row>
    <row r="157" spans="1:7" x14ac:dyDescent="0.25">
      <c r="A157" s="14" t="s">
        <v>2149</v>
      </c>
      <c r="B157" s="15" t="s">
        <v>2150</v>
      </c>
      <c r="C157" s="15" t="s">
        <v>1219</v>
      </c>
      <c r="D157" s="16">
        <v>2474</v>
      </c>
      <c r="E157" s="17">
        <v>45.7</v>
      </c>
      <c r="F157" s="18">
        <v>2.3999999999999998E-3</v>
      </c>
      <c r="G157" s="18"/>
    </row>
    <row r="158" spans="1:7" x14ac:dyDescent="0.25">
      <c r="A158" s="14" t="s">
        <v>1488</v>
      </c>
      <c r="B158" s="15" t="s">
        <v>1489</v>
      </c>
      <c r="C158" s="15" t="s">
        <v>1214</v>
      </c>
      <c r="D158" s="16">
        <v>24935</v>
      </c>
      <c r="E158" s="17">
        <v>45.3</v>
      </c>
      <c r="F158" s="18">
        <v>2.3999999999999998E-3</v>
      </c>
      <c r="G158" s="18"/>
    </row>
    <row r="159" spans="1:7" x14ac:dyDescent="0.25">
      <c r="A159" s="14" t="s">
        <v>1416</v>
      </c>
      <c r="B159" s="15" t="s">
        <v>1417</v>
      </c>
      <c r="C159" s="15" t="s">
        <v>1418</v>
      </c>
      <c r="D159" s="16">
        <v>684</v>
      </c>
      <c r="E159" s="17">
        <v>45.25</v>
      </c>
      <c r="F159" s="18">
        <v>2.3999999999999998E-3</v>
      </c>
      <c r="G159" s="18"/>
    </row>
    <row r="160" spans="1:7" x14ac:dyDescent="0.25">
      <c r="A160" s="14" t="s">
        <v>2151</v>
      </c>
      <c r="B160" s="15" t="s">
        <v>2152</v>
      </c>
      <c r="C160" s="15" t="s">
        <v>1252</v>
      </c>
      <c r="D160" s="16">
        <v>2625</v>
      </c>
      <c r="E160" s="17">
        <v>45.15</v>
      </c>
      <c r="F160" s="18">
        <v>2.3999999999999998E-3</v>
      </c>
      <c r="G160" s="18"/>
    </row>
    <row r="161" spans="1:7" x14ac:dyDescent="0.25">
      <c r="A161" s="14" t="s">
        <v>1385</v>
      </c>
      <c r="B161" s="15" t="s">
        <v>1386</v>
      </c>
      <c r="C161" s="15" t="s">
        <v>1191</v>
      </c>
      <c r="D161" s="16">
        <v>12390</v>
      </c>
      <c r="E161" s="17">
        <v>44.9</v>
      </c>
      <c r="F161" s="18">
        <v>2.3999999999999998E-3</v>
      </c>
      <c r="G161" s="18"/>
    </row>
    <row r="162" spans="1:7" x14ac:dyDescent="0.25">
      <c r="A162" s="14" t="s">
        <v>2032</v>
      </c>
      <c r="B162" s="15" t="s">
        <v>2033</v>
      </c>
      <c r="C162" s="15" t="s">
        <v>1205</v>
      </c>
      <c r="D162" s="16">
        <v>5479</v>
      </c>
      <c r="E162" s="17">
        <v>44.76</v>
      </c>
      <c r="F162" s="18">
        <v>2.3999999999999998E-3</v>
      </c>
      <c r="G162" s="18"/>
    </row>
    <row r="163" spans="1:7" x14ac:dyDescent="0.25">
      <c r="A163" s="14" t="s">
        <v>2153</v>
      </c>
      <c r="B163" s="15" t="s">
        <v>2154</v>
      </c>
      <c r="C163" s="15" t="s">
        <v>1791</v>
      </c>
      <c r="D163" s="16">
        <v>9047</v>
      </c>
      <c r="E163" s="17">
        <v>44.71</v>
      </c>
      <c r="F163" s="18">
        <v>2.3999999999999998E-3</v>
      </c>
      <c r="G163" s="18"/>
    </row>
    <row r="164" spans="1:7" x14ac:dyDescent="0.25">
      <c r="A164" s="14" t="s">
        <v>2100</v>
      </c>
      <c r="B164" s="15" t="s">
        <v>2101</v>
      </c>
      <c r="C164" s="15" t="s">
        <v>1205</v>
      </c>
      <c r="D164" s="16">
        <v>263</v>
      </c>
      <c r="E164" s="17">
        <v>44.46</v>
      </c>
      <c r="F164" s="18">
        <v>2.3999999999999998E-3</v>
      </c>
      <c r="G164" s="18"/>
    </row>
    <row r="165" spans="1:7" x14ac:dyDescent="0.25">
      <c r="A165" s="14" t="s">
        <v>1396</v>
      </c>
      <c r="B165" s="15" t="s">
        <v>1397</v>
      </c>
      <c r="C165" s="15" t="s">
        <v>1289</v>
      </c>
      <c r="D165" s="16">
        <v>19596</v>
      </c>
      <c r="E165" s="17">
        <v>44.46</v>
      </c>
      <c r="F165" s="18">
        <v>2.3999999999999998E-3</v>
      </c>
      <c r="G165" s="18"/>
    </row>
    <row r="166" spans="1:7" x14ac:dyDescent="0.25">
      <c r="A166" s="14" t="s">
        <v>1866</v>
      </c>
      <c r="B166" s="15" t="s">
        <v>1867</v>
      </c>
      <c r="C166" s="15" t="s">
        <v>1786</v>
      </c>
      <c r="D166" s="16">
        <v>844</v>
      </c>
      <c r="E166" s="17">
        <v>44.26</v>
      </c>
      <c r="F166" s="18">
        <v>2.3999999999999998E-3</v>
      </c>
      <c r="G166" s="18"/>
    </row>
    <row r="167" spans="1:7" x14ac:dyDescent="0.25">
      <c r="A167" s="14" t="s">
        <v>1441</v>
      </c>
      <c r="B167" s="15" t="s">
        <v>1442</v>
      </c>
      <c r="C167" s="15" t="s">
        <v>1443</v>
      </c>
      <c r="D167" s="16">
        <v>18307</v>
      </c>
      <c r="E167" s="17">
        <v>44.11</v>
      </c>
      <c r="F167" s="18">
        <v>2.3E-3</v>
      </c>
      <c r="G167" s="18"/>
    </row>
    <row r="168" spans="1:7" x14ac:dyDescent="0.25">
      <c r="A168" s="14" t="s">
        <v>1247</v>
      </c>
      <c r="B168" s="15" t="s">
        <v>1248</v>
      </c>
      <c r="C168" s="15" t="s">
        <v>1249</v>
      </c>
      <c r="D168" s="16">
        <v>605</v>
      </c>
      <c r="E168" s="17">
        <v>43.15</v>
      </c>
      <c r="F168" s="18">
        <v>2.3E-3</v>
      </c>
      <c r="G168" s="18"/>
    </row>
    <row r="169" spans="1:7" x14ac:dyDescent="0.25">
      <c r="A169" s="14" t="s">
        <v>2155</v>
      </c>
      <c r="B169" s="15" t="s">
        <v>2156</v>
      </c>
      <c r="C169" s="15" t="s">
        <v>1197</v>
      </c>
      <c r="D169" s="16">
        <v>34286</v>
      </c>
      <c r="E169" s="17">
        <v>43.13</v>
      </c>
      <c r="F169" s="18">
        <v>2.3E-3</v>
      </c>
      <c r="G169" s="18"/>
    </row>
    <row r="170" spans="1:7" x14ac:dyDescent="0.25">
      <c r="A170" s="14" t="s">
        <v>1528</v>
      </c>
      <c r="B170" s="15" t="s">
        <v>1529</v>
      </c>
      <c r="C170" s="15" t="s">
        <v>1191</v>
      </c>
      <c r="D170" s="16">
        <v>865</v>
      </c>
      <c r="E170" s="17">
        <v>42.59</v>
      </c>
      <c r="F170" s="18">
        <v>2.3E-3</v>
      </c>
      <c r="G170" s="18"/>
    </row>
    <row r="171" spans="1:7" x14ac:dyDescent="0.25">
      <c r="A171" s="14" t="s">
        <v>1476</v>
      </c>
      <c r="B171" s="15" t="s">
        <v>1477</v>
      </c>
      <c r="C171" s="15" t="s">
        <v>1191</v>
      </c>
      <c r="D171" s="16">
        <v>148</v>
      </c>
      <c r="E171" s="17">
        <v>42.01</v>
      </c>
      <c r="F171" s="18">
        <v>2.2000000000000001E-3</v>
      </c>
      <c r="G171" s="18"/>
    </row>
    <row r="172" spans="1:7" x14ac:dyDescent="0.25">
      <c r="A172" s="14" t="s">
        <v>2157</v>
      </c>
      <c r="B172" s="15" t="s">
        <v>2158</v>
      </c>
      <c r="C172" s="15" t="s">
        <v>1262</v>
      </c>
      <c r="D172" s="16">
        <v>2989</v>
      </c>
      <c r="E172" s="17">
        <v>41.9</v>
      </c>
      <c r="F172" s="18">
        <v>2.2000000000000001E-3</v>
      </c>
      <c r="G172" s="18"/>
    </row>
    <row r="173" spans="1:7" x14ac:dyDescent="0.25">
      <c r="A173" s="14" t="s">
        <v>2159</v>
      </c>
      <c r="B173" s="15" t="s">
        <v>2160</v>
      </c>
      <c r="C173" s="15" t="s">
        <v>1427</v>
      </c>
      <c r="D173" s="16">
        <v>2065</v>
      </c>
      <c r="E173" s="17">
        <v>41.61</v>
      </c>
      <c r="F173" s="18">
        <v>2.2000000000000001E-3</v>
      </c>
      <c r="G173" s="18"/>
    </row>
    <row r="174" spans="1:7" x14ac:dyDescent="0.25">
      <c r="A174" s="14" t="s">
        <v>2161</v>
      </c>
      <c r="B174" s="15" t="s">
        <v>2162</v>
      </c>
      <c r="C174" s="15" t="s">
        <v>1191</v>
      </c>
      <c r="D174" s="16">
        <v>1930</v>
      </c>
      <c r="E174" s="17">
        <v>41.33</v>
      </c>
      <c r="F174" s="18">
        <v>2.2000000000000001E-3</v>
      </c>
      <c r="G174" s="18"/>
    </row>
    <row r="175" spans="1:7" x14ac:dyDescent="0.25">
      <c r="A175" s="14" t="s">
        <v>1548</v>
      </c>
      <c r="B175" s="15" t="s">
        <v>1549</v>
      </c>
      <c r="C175" s="15" t="s">
        <v>1418</v>
      </c>
      <c r="D175" s="16">
        <v>5052</v>
      </c>
      <c r="E175" s="17">
        <v>40.81</v>
      </c>
      <c r="F175" s="18">
        <v>2.2000000000000001E-3</v>
      </c>
      <c r="G175" s="18"/>
    </row>
    <row r="176" spans="1:7" x14ac:dyDescent="0.25">
      <c r="A176" s="14" t="s">
        <v>1530</v>
      </c>
      <c r="B176" s="15" t="s">
        <v>1531</v>
      </c>
      <c r="C176" s="15" t="s">
        <v>1222</v>
      </c>
      <c r="D176" s="16">
        <v>2197</v>
      </c>
      <c r="E176" s="17">
        <v>40.659999999999997</v>
      </c>
      <c r="F176" s="18">
        <v>2.2000000000000001E-3</v>
      </c>
      <c r="G176" s="18"/>
    </row>
    <row r="177" spans="1:7" x14ac:dyDescent="0.25">
      <c r="A177" s="14" t="s">
        <v>1490</v>
      </c>
      <c r="B177" s="15" t="s">
        <v>1491</v>
      </c>
      <c r="C177" s="15" t="s">
        <v>1289</v>
      </c>
      <c r="D177" s="16">
        <v>2853</v>
      </c>
      <c r="E177" s="17">
        <v>40.42</v>
      </c>
      <c r="F177" s="18">
        <v>2.0999999999999999E-3</v>
      </c>
      <c r="G177" s="18"/>
    </row>
    <row r="178" spans="1:7" x14ac:dyDescent="0.25">
      <c r="A178" s="14" t="s">
        <v>1234</v>
      </c>
      <c r="B178" s="15" t="s">
        <v>1235</v>
      </c>
      <c r="C178" s="15" t="s">
        <v>1208</v>
      </c>
      <c r="D178" s="16">
        <v>1581</v>
      </c>
      <c r="E178" s="17">
        <v>40.020000000000003</v>
      </c>
      <c r="F178" s="18">
        <v>2.0999999999999999E-3</v>
      </c>
      <c r="G178" s="18"/>
    </row>
    <row r="179" spans="1:7" x14ac:dyDescent="0.25">
      <c r="A179" s="14" t="s">
        <v>2163</v>
      </c>
      <c r="B179" s="15" t="s">
        <v>2164</v>
      </c>
      <c r="C179" s="15" t="s">
        <v>2013</v>
      </c>
      <c r="D179" s="16">
        <v>767</v>
      </c>
      <c r="E179" s="17">
        <v>40.01</v>
      </c>
      <c r="F179" s="18">
        <v>2.0999999999999999E-3</v>
      </c>
      <c r="G179" s="18"/>
    </row>
    <row r="180" spans="1:7" x14ac:dyDescent="0.25">
      <c r="A180" s="14" t="s">
        <v>1378</v>
      </c>
      <c r="B180" s="15" t="s">
        <v>1379</v>
      </c>
      <c r="C180" s="15" t="s">
        <v>1289</v>
      </c>
      <c r="D180" s="16">
        <v>22223</v>
      </c>
      <c r="E180" s="17">
        <v>39.979999999999997</v>
      </c>
      <c r="F180" s="18">
        <v>2.0999999999999999E-3</v>
      </c>
      <c r="G180" s="18"/>
    </row>
    <row r="181" spans="1:7" x14ac:dyDescent="0.25">
      <c r="A181" s="14" t="s">
        <v>1315</v>
      </c>
      <c r="B181" s="15" t="s">
        <v>1316</v>
      </c>
      <c r="C181" s="15" t="s">
        <v>1317</v>
      </c>
      <c r="D181" s="16">
        <v>4371</v>
      </c>
      <c r="E181" s="17">
        <v>38.86</v>
      </c>
      <c r="F181" s="18">
        <v>2.0999999999999999E-3</v>
      </c>
      <c r="G181" s="18"/>
    </row>
    <row r="182" spans="1:7" x14ac:dyDescent="0.25">
      <c r="A182" s="14" t="s">
        <v>1516</v>
      </c>
      <c r="B182" s="15" t="s">
        <v>1517</v>
      </c>
      <c r="C182" s="15" t="s">
        <v>1500</v>
      </c>
      <c r="D182" s="16">
        <v>925</v>
      </c>
      <c r="E182" s="17">
        <v>38.6</v>
      </c>
      <c r="F182" s="18">
        <v>2.0999999999999999E-3</v>
      </c>
      <c r="G182" s="18"/>
    </row>
    <row r="183" spans="1:7" x14ac:dyDescent="0.25">
      <c r="A183" s="14" t="s">
        <v>2165</v>
      </c>
      <c r="B183" s="15" t="s">
        <v>2166</v>
      </c>
      <c r="C183" s="15" t="s">
        <v>1507</v>
      </c>
      <c r="D183" s="16">
        <v>25718</v>
      </c>
      <c r="E183" s="17">
        <v>38.229999999999997</v>
      </c>
      <c r="F183" s="18">
        <v>2E-3</v>
      </c>
      <c r="G183" s="18"/>
    </row>
    <row r="184" spans="1:7" x14ac:dyDescent="0.25">
      <c r="A184" s="14" t="s">
        <v>2167</v>
      </c>
      <c r="B184" s="15" t="s">
        <v>2168</v>
      </c>
      <c r="C184" s="15" t="s">
        <v>1375</v>
      </c>
      <c r="D184" s="16">
        <v>1103</v>
      </c>
      <c r="E184" s="17">
        <v>37.340000000000003</v>
      </c>
      <c r="F184" s="18">
        <v>2E-3</v>
      </c>
      <c r="G184" s="18"/>
    </row>
    <row r="185" spans="1:7" x14ac:dyDescent="0.25">
      <c r="A185" s="14" t="s">
        <v>1870</v>
      </c>
      <c r="B185" s="15" t="s">
        <v>1871</v>
      </c>
      <c r="C185" s="15" t="s">
        <v>1286</v>
      </c>
      <c r="D185" s="16">
        <v>2556</v>
      </c>
      <c r="E185" s="17">
        <v>37.32</v>
      </c>
      <c r="F185" s="18">
        <v>2E-3</v>
      </c>
      <c r="G185" s="18"/>
    </row>
    <row r="186" spans="1:7" x14ac:dyDescent="0.25">
      <c r="A186" s="14" t="s">
        <v>1544</v>
      </c>
      <c r="B186" s="15" t="s">
        <v>1545</v>
      </c>
      <c r="C186" s="15" t="s">
        <v>1365</v>
      </c>
      <c r="D186" s="16">
        <v>527</v>
      </c>
      <c r="E186" s="17">
        <v>37.03</v>
      </c>
      <c r="F186" s="18">
        <v>2E-3</v>
      </c>
      <c r="G186" s="18"/>
    </row>
    <row r="187" spans="1:7" x14ac:dyDescent="0.25">
      <c r="A187" s="14" t="s">
        <v>2113</v>
      </c>
      <c r="B187" s="15" t="s">
        <v>2114</v>
      </c>
      <c r="C187" s="15" t="s">
        <v>1205</v>
      </c>
      <c r="D187" s="16">
        <v>2570</v>
      </c>
      <c r="E187" s="17">
        <v>37.03</v>
      </c>
      <c r="F187" s="18">
        <v>2E-3</v>
      </c>
      <c r="G187" s="18"/>
    </row>
    <row r="188" spans="1:7" x14ac:dyDescent="0.25">
      <c r="A188" s="14" t="s">
        <v>2169</v>
      </c>
      <c r="B188" s="15" t="s">
        <v>2170</v>
      </c>
      <c r="C188" s="15" t="s">
        <v>1241</v>
      </c>
      <c r="D188" s="16">
        <v>860</v>
      </c>
      <c r="E188" s="17">
        <v>36.700000000000003</v>
      </c>
      <c r="F188" s="18">
        <v>1.9E-3</v>
      </c>
      <c r="G188" s="18"/>
    </row>
    <row r="189" spans="1:7" x14ac:dyDescent="0.25">
      <c r="A189" s="14" t="s">
        <v>2171</v>
      </c>
      <c r="B189" s="15" t="s">
        <v>2172</v>
      </c>
      <c r="C189" s="15" t="s">
        <v>1241</v>
      </c>
      <c r="D189" s="16">
        <v>648</v>
      </c>
      <c r="E189" s="17">
        <v>36.31</v>
      </c>
      <c r="F189" s="18">
        <v>1.9E-3</v>
      </c>
      <c r="G189" s="18"/>
    </row>
    <row r="190" spans="1:7" x14ac:dyDescent="0.25">
      <c r="A190" s="14" t="s">
        <v>1526</v>
      </c>
      <c r="B190" s="15" t="s">
        <v>1527</v>
      </c>
      <c r="C190" s="15" t="s">
        <v>1262</v>
      </c>
      <c r="D190" s="16">
        <v>18408</v>
      </c>
      <c r="E190" s="17">
        <v>36.18</v>
      </c>
      <c r="F190" s="18">
        <v>1.9E-3</v>
      </c>
      <c r="G190" s="18"/>
    </row>
    <row r="191" spans="1:7" x14ac:dyDescent="0.25">
      <c r="A191" s="14" t="s">
        <v>1400</v>
      </c>
      <c r="B191" s="15" t="s">
        <v>1401</v>
      </c>
      <c r="C191" s="15" t="s">
        <v>1340</v>
      </c>
      <c r="D191" s="16">
        <v>624</v>
      </c>
      <c r="E191" s="17">
        <v>35.31</v>
      </c>
      <c r="F191" s="18">
        <v>1.9E-3</v>
      </c>
      <c r="G191" s="18"/>
    </row>
    <row r="192" spans="1:7" x14ac:dyDescent="0.25">
      <c r="A192" s="14" t="s">
        <v>1373</v>
      </c>
      <c r="B192" s="15" t="s">
        <v>1374</v>
      </c>
      <c r="C192" s="15" t="s">
        <v>1375</v>
      </c>
      <c r="D192" s="16">
        <v>443</v>
      </c>
      <c r="E192" s="17">
        <v>35.299999999999997</v>
      </c>
      <c r="F192" s="18">
        <v>1.9E-3</v>
      </c>
      <c r="G192" s="18"/>
    </row>
    <row r="193" spans="1:7" x14ac:dyDescent="0.25">
      <c r="A193" s="14" t="s">
        <v>1428</v>
      </c>
      <c r="B193" s="15" t="s">
        <v>1429</v>
      </c>
      <c r="C193" s="15" t="s">
        <v>1289</v>
      </c>
      <c r="D193" s="16">
        <v>3333</v>
      </c>
      <c r="E193" s="17">
        <v>34.71</v>
      </c>
      <c r="F193" s="18">
        <v>1.8E-3</v>
      </c>
      <c r="G193" s="18"/>
    </row>
    <row r="194" spans="1:7" x14ac:dyDescent="0.25">
      <c r="A194" s="14" t="s">
        <v>2173</v>
      </c>
      <c r="B194" s="15" t="s">
        <v>2174</v>
      </c>
      <c r="C194" s="15" t="s">
        <v>1262</v>
      </c>
      <c r="D194" s="16">
        <v>46861</v>
      </c>
      <c r="E194" s="17">
        <v>34.61</v>
      </c>
      <c r="F194" s="18">
        <v>1.8E-3</v>
      </c>
      <c r="G194" s="18"/>
    </row>
    <row r="195" spans="1:7" x14ac:dyDescent="0.25">
      <c r="A195" s="14" t="s">
        <v>1935</v>
      </c>
      <c r="B195" s="15" t="s">
        <v>1936</v>
      </c>
      <c r="C195" s="15" t="s">
        <v>1238</v>
      </c>
      <c r="D195" s="16">
        <v>2310</v>
      </c>
      <c r="E195" s="17">
        <v>34.229999999999997</v>
      </c>
      <c r="F195" s="18">
        <v>1.8E-3</v>
      </c>
      <c r="G195" s="18"/>
    </row>
    <row r="196" spans="1:7" x14ac:dyDescent="0.25">
      <c r="A196" s="14" t="s">
        <v>2175</v>
      </c>
      <c r="B196" s="15" t="s">
        <v>2176</v>
      </c>
      <c r="C196" s="15" t="s">
        <v>1786</v>
      </c>
      <c r="D196" s="16">
        <v>62</v>
      </c>
      <c r="E196" s="17">
        <v>33.76</v>
      </c>
      <c r="F196" s="18">
        <v>1.8E-3</v>
      </c>
      <c r="G196" s="18"/>
    </row>
    <row r="197" spans="1:7" x14ac:dyDescent="0.25">
      <c r="A197" s="14" t="s">
        <v>1997</v>
      </c>
      <c r="B197" s="15" t="s">
        <v>1998</v>
      </c>
      <c r="C197" s="15" t="s">
        <v>1241</v>
      </c>
      <c r="D197" s="16">
        <v>1297</v>
      </c>
      <c r="E197" s="17">
        <v>33.57</v>
      </c>
      <c r="F197" s="18">
        <v>1.8E-3</v>
      </c>
      <c r="G197" s="18"/>
    </row>
    <row r="198" spans="1:7" x14ac:dyDescent="0.25">
      <c r="A198" s="14" t="s">
        <v>1518</v>
      </c>
      <c r="B198" s="15" t="s">
        <v>1519</v>
      </c>
      <c r="C198" s="15" t="s">
        <v>1375</v>
      </c>
      <c r="D198" s="16">
        <v>1036</v>
      </c>
      <c r="E198" s="17">
        <v>33.01</v>
      </c>
      <c r="F198" s="18">
        <v>1.8E-3</v>
      </c>
      <c r="G198" s="18"/>
    </row>
    <row r="199" spans="1:7" x14ac:dyDescent="0.25">
      <c r="A199" s="14" t="s">
        <v>1242</v>
      </c>
      <c r="B199" s="15" t="s">
        <v>1243</v>
      </c>
      <c r="C199" s="15" t="s">
        <v>1244</v>
      </c>
      <c r="D199" s="16">
        <v>1641</v>
      </c>
      <c r="E199" s="17">
        <v>32.950000000000003</v>
      </c>
      <c r="F199" s="18">
        <v>1.6999999999999999E-3</v>
      </c>
      <c r="G199" s="18"/>
    </row>
    <row r="200" spans="1:7" x14ac:dyDescent="0.25">
      <c r="A200" s="14" t="s">
        <v>1980</v>
      </c>
      <c r="B200" s="15" t="s">
        <v>1981</v>
      </c>
      <c r="C200" s="15" t="s">
        <v>1191</v>
      </c>
      <c r="D200" s="16">
        <v>1215</v>
      </c>
      <c r="E200" s="17">
        <v>32.75</v>
      </c>
      <c r="F200" s="18">
        <v>1.6999999999999999E-3</v>
      </c>
      <c r="G200" s="18"/>
    </row>
    <row r="201" spans="1:7" x14ac:dyDescent="0.25">
      <c r="A201" s="14" t="s">
        <v>2177</v>
      </c>
      <c r="B201" s="15" t="s">
        <v>2178</v>
      </c>
      <c r="C201" s="15" t="s">
        <v>1443</v>
      </c>
      <c r="D201" s="16">
        <v>4800</v>
      </c>
      <c r="E201" s="17">
        <v>32.590000000000003</v>
      </c>
      <c r="F201" s="18">
        <v>1.6999999999999999E-3</v>
      </c>
      <c r="G201" s="18"/>
    </row>
    <row r="202" spans="1:7" x14ac:dyDescent="0.25">
      <c r="A202" s="14" t="s">
        <v>1363</v>
      </c>
      <c r="B202" s="15" t="s">
        <v>1364</v>
      </c>
      <c r="C202" s="15" t="s">
        <v>1365</v>
      </c>
      <c r="D202" s="16">
        <v>9342</v>
      </c>
      <c r="E202" s="17">
        <v>32.11</v>
      </c>
      <c r="F202" s="18">
        <v>1.6999999999999999E-3</v>
      </c>
      <c r="G202" s="18"/>
    </row>
    <row r="203" spans="1:7" x14ac:dyDescent="0.25">
      <c r="A203" s="14" t="s">
        <v>1290</v>
      </c>
      <c r="B203" s="15" t="s">
        <v>1291</v>
      </c>
      <c r="C203" s="15" t="s">
        <v>1197</v>
      </c>
      <c r="D203" s="16">
        <v>12644</v>
      </c>
      <c r="E203" s="17">
        <v>32.07</v>
      </c>
      <c r="F203" s="18">
        <v>1.6999999999999999E-3</v>
      </c>
      <c r="G203" s="18"/>
    </row>
    <row r="204" spans="1:7" x14ac:dyDescent="0.25">
      <c r="A204" s="14" t="s">
        <v>2179</v>
      </c>
      <c r="B204" s="15" t="s">
        <v>2180</v>
      </c>
      <c r="C204" s="15" t="s">
        <v>1418</v>
      </c>
      <c r="D204" s="16">
        <v>1025</v>
      </c>
      <c r="E204" s="17">
        <v>31.68</v>
      </c>
      <c r="F204" s="18">
        <v>1.6999999999999999E-3</v>
      </c>
      <c r="G204" s="18"/>
    </row>
    <row r="205" spans="1:7" x14ac:dyDescent="0.25">
      <c r="A205" s="14" t="s">
        <v>1460</v>
      </c>
      <c r="B205" s="15" t="s">
        <v>1461</v>
      </c>
      <c r="C205" s="15" t="s">
        <v>1238</v>
      </c>
      <c r="D205" s="16">
        <v>1703</v>
      </c>
      <c r="E205" s="17">
        <v>31.5</v>
      </c>
      <c r="F205" s="18">
        <v>1.6999999999999999E-3</v>
      </c>
      <c r="G205" s="18"/>
    </row>
    <row r="206" spans="1:7" x14ac:dyDescent="0.25">
      <c r="A206" s="14" t="s">
        <v>2181</v>
      </c>
      <c r="B206" s="15" t="s">
        <v>2182</v>
      </c>
      <c r="C206" s="15" t="s">
        <v>2183</v>
      </c>
      <c r="D206" s="16">
        <v>79</v>
      </c>
      <c r="E206" s="17">
        <v>31.04</v>
      </c>
      <c r="F206" s="18">
        <v>1.6000000000000001E-3</v>
      </c>
      <c r="G206" s="18"/>
    </row>
    <row r="207" spans="1:7" x14ac:dyDescent="0.25">
      <c r="A207" s="14" t="s">
        <v>1792</v>
      </c>
      <c r="B207" s="15" t="s">
        <v>1793</v>
      </c>
      <c r="C207" s="15" t="s">
        <v>1191</v>
      </c>
      <c r="D207" s="16">
        <v>1134</v>
      </c>
      <c r="E207" s="17">
        <v>30.97</v>
      </c>
      <c r="F207" s="18">
        <v>1.6000000000000001E-3</v>
      </c>
      <c r="G207" s="18"/>
    </row>
    <row r="208" spans="1:7" x14ac:dyDescent="0.25">
      <c r="A208" s="14" t="s">
        <v>1203</v>
      </c>
      <c r="B208" s="15" t="s">
        <v>1204</v>
      </c>
      <c r="C208" s="15" t="s">
        <v>1205</v>
      </c>
      <c r="D208" s="16">
        <v>905</v>
      </c>
      <c r="E208" s="17">
        <v>30.88</v>
      </c>
      <c r="F208" s="18">
        <v>1.6000000000000001E-3</v>
      </c>
      <c r="G208" s="18"/>
    </row>
    <row r="209" spans="1:7" x14ac:dyDescent="0.25">
      <c r="A209" s="14" t="s">
        <v>2184</v>
      </c>
      <c r="B209" s="15" t="s">
        <v>2185</v>
      </c>
      <c r="C209" s="15" t="s">
        <v>1289</v>
      </c>
      <c r="D209" s="16">
        <v>673</v>
      </c>
      <c r="E209" s="17">
        <v>29.49</v>
      </c>
      <c r="F209" s="18">
        <v>1.6000000000000001E-3</v>
      </c>
      <c r="G209" s="18"/>
    </row>
    <row r="210" spans="1:7" x14ac:dyDescent="0.25">
      <c r="A210" s="14" t="s">
        <v>2186</v>
      </c>
      <c r="B210" s="15" t="s">
        <v>2187</v>
      </c>
      <c r="C210" s="15" t="s">
        <v>1244</v>
      </c>
      <c r="D210" s="16">
        <v>6851</v>
      </c>
      <c r="E210" s="17">
        <v>29.46</v>
      </c>
      <c r="F210" s="18">
        <v>1.6000000000000001E-3</v>
      </c>
      <c r="G210" s="18"/>
    </row>
    <row r="211" spans="1:7" x14ac:dyDescent="0.25">
      <c r="A211" s="14" t="s">
        <v>1514</v>
      </c>
      <c r="B211" s="15" t="s">
        <v>1515</v>
      </c>
      <c r="C211" s="15" t="s">
        <v>1222</v>
      </c>
      <c r="D211" s="16">
        <v>3559</v>
      </c>
      <c r="E211" s="17">
        <v>29.4</v>
      </c>
      <c r="F211" s="18">
        <v>1.6000000000000001E-3</v>
      </c>
      <c r="G211" s="18"/>
    </row>
    <row r="212" spans="1:7" x14ac:dyDescent="0.25">
      <c r="A212" s="14" t="s">
        <v>2188</v>
      </c>
      <c r="B212" s="15" t="s">
        <v>2189</v>
      </c>
      <c r="C212" s="15" t="s">
        <v>1219</v>
      </c>
      <c r="D212" s="16">
        <v>19730</v>
      </c>
      <c r="E212" s="17">
        <v>29.29</v>
      </c>
      <c r="F212" s="18">
        <v>1.6000000000000001E-3</v>
      </c>
      <c r="G212" s="18"/>
    </row>
    <row r="213" spans="1:7" x14ac:dyDescent="0.25">
      <c r="A213" s="14" t="s">
        <v>2190</v>
      </c>
      <c r="B213" s="15" t="s">
        <v>2191</v>
      </c>
      <c r="C213" s="15" t="s">
        <v>1289</v>
      </c>
      <c r="D213" s="16">
        <v>7780</v>
      </c>
      <c r="E213" s="17">
        <v>28.71</v>
      </c>
      <c r="F213" s="18">
        <v>1.5E-3</v>
      </c>
      <c r="G213" s="18"/>
    </row>
    <row r="214" spans="1:7" x14ac:dyDescent="0.25">
      <c r="A214" s="14" t="s">
        <v>2192</v>
      </c>
      <c r="B214" s="15" t="s">
        <v>2193</v>
      </c>
      <c r="C214" s="15" t="s">
        <v>1244</v>
      </c>
      <c r="D214" s="16">
        <v>4736</v>
      </c>
      <c r="E214" s="17">
        <v>28.7</v>
      </c>
      <c r="F214" s="18">
        <v>1.5E-3</v>
      </c>
      <c r="G214" s="18"/>
    </row>
    <row r="215" spans="1:7" x14ac:dyDescent="0.25">
      <c r="A215" s="14" t="s">
        <v>1492</v>
      </c>
      <c r="B215" s="15" t="s">
        <v>1493</v>
      </c>
      <c r="C215" s="15" t="s">
        <v>1238</v>
      </c>
      <c r="D215" s="16">
        <v>1792</v>
      </c>
      <c r="E215" s="17">
        <v>28.61</v>
      </c>
      <c r="F215" s="18">
        <v>1.5E-3</v>
      </c>
      <c r="G215" s="18"/>
    </row>
    <row r="216" spans="1:7" x14ac:dyDescent="0.25">
      <c r="A216" s="14" t="s">
        <v>1482</v>
      </c>
      <c r="B216" s="15" t="s">
        <v>1483</v>
      </c>
      <c r="C216" s="15" t="s">
        <v>1249</v>
      </c>
      <c r="D216" s="16">
        <v>360</v>
      </c>
      <c r="E216" s="17">
        <v>28.43</v>
      </c>
      <c r="F216" s="18">
        <v>1.5E-3</v>
      </c>
      <c r="G216" s="18"/>
    </row>
    <row r="217" spans="1:7" x14ac:dyDescent="0.25">
      <c r="A217" s="14" t="s">
        <v>2194</v>
      </c>
      <c r="B217" s="15" t="s">
        <v>2195</v>
      </c>
      <c r="C217" s="15" t="s">
        <v>1289</v>
      </c>
      <c r="D217" s="16">
        <v>295</v>
      </c>
      <c r="E217" s="17">
        <v>28.38</v>
      </c>
      <c r="F217" s="18">
        <v>1.5E-3</v>
      </c>
      <c r="G217" s="18"/>
    </row>
    <row r="218" spans="1:7" x14ac:dyDescent="0.25">
      <c r="A218" s="14" t="s">
        <v>1425</v>
      </c>
      <c r="B218" s="15" t="s">
        <v>1426</v>
      </c>
      <c r="C218" s="15" t="s">
        <v>1427</v>
      </c>
      <c r="D218" s="16">
        <v>1976</v>
      </c>
      <c r="E218" s="17">
        <v>27.93</v>
      </c>
      <c r="F218" s="18">
        <v>1.5E-3</v>
      </c>
      <c r="G218" s="18"/>
    </row>
    <row r="219" spans="1:7" x14ac:dyDescent="0.25">
      <c r="A219" s="14" t="s">
        <v>1524</v>
      </c>
      <c r="B219" s="15" t="s">
        <v>1525</v>
      </c>
      <c r="C219" s="15" t="s">
        <v>1222</v>
      </c>
      <c r="D219" s="16">
        <v>4015</v>
      </c>
      <c r="E219" s="17">
        <v>27.3</v>
      </c>
      <c r="F219" s="18">
        <v>1.4E-3</v>
      </c>
      <c r="G219" s="18"/>
    </row>
    <row r="220" spans="1:7" x14ac:dyDescent="0.25">
      <c r="A220" s="14" t="s">
        <v>1347</v>
      </c>
      <c r="B220" s="15" t="s">
        <v>1348</v>
      </c>
      <c r="C220" s="15" t="s">
        <v>1197</v>
      </c>
      <c r="D220" s="16">
        <v>22793</v>
      </c>
      <c r="E220" s="17">
        <v>26.15</v>
      </c>
      <c r="F220" s="18">
        <v>1.4E-3</v>
      </c>
      <c r="G220" s="18"/>
    </row>
    <row r="221" spans="1:7" x14ac:dyDescent="0.25">
      <c r="A221" s="14" t="s">
        <v>1532</v>
      </c>
      <c r="B221" s="15" t="s">
        <v>1533</v>
      </c>
      <c r="C221" s="15" t="s">
        <v>1375</v>
      </c>
      <c r="D221" s="16">
        <v>986</v>
      </c>
      <c r="E221" s="17">
        <v>26.08</v>
      </c>
      <c r="F221" s="18">
        <v>1.4E-3</v>
      </c>
      <c r="G221" s="18"/>
    </row>
    <row r="222" spans="1:7" x14ac:dyDescent="0.25">
      <c r="A222" s="14" t="s">
        <v>1947</v>
      </c>
      <c r="B222" s="15" t="s">
        <v>1948</v>
      </c>
      <c r="C222" s="15" t="s">
        <v>1262</v>
      </c>
      <c r="D222" s="16">
        <v>981</v>
      </c>
      <c r="E222" s="17">
        <v>25.51</v>
      </c>
      <c r="F222" s="18">
        <v>1.4E-3</v>
      </c>
      <c r="G222" s="18"/>
    </row>
    <row r="223" spans="1:7" x14ac:dyDescent="0.25">
      <c r="A223" s="14" t="s">
        <v>1512</v>
      </c>
      <c r="B223" s="15" t="s">
        <v>1513</v>
      </c>
      <c r="C223" s="15" t="s">
        <v>1205</v>
      </c>
      <c r="D223" s="16">
        <v>3972</v>
      </c>
      <c r="E223" s="17">
        <v>25.25</v>
      </c>
      <c r="F223" s="18">
        <v>1.2999999999999999E-3</v>
      </c>
      <c r="G223" s="18"/>
    </row>
    <row r="224" spans="1:7" x14ac:dyDescent="0.25">
      <c r="A224" s="14" t="s">
        <v>1496</v>
      </c>
      <c r="B224" s="15" t="s">
        <v>1497</v>
      </c>
      <c r="C224" s="15" t="s">
        <v>1222</v>
      </c>
      <c r="D224" s="16">
        <v>91</v>
      </c>
      <c r="E224" s="17">
        <v>25.24</v>
      </c>
      <c r="F224" s="18">
        <v>1.2999999999999999E-3</v>
      </c>
      <c r="G224" s="18"/>
    </row>
    <row r="225" spans="1:7" x14ac:dyDescent="0.25">
      <c r="A225" s="14" t="s">
        <v>1225</v>
      </c>
      <c r="B225" s="15" t="s">
        <v>1765</v>
      </c>
      <c r="C225" s="15" t="s">
        <v>1208</v>
      </c>
      <c r="D225" s="16">
        <v>3177</v>
      </c>
      <c r="E225" s="17">
        <v>25.19</v>
      </c>
      <c r="F225" s="18">
        <v>1.2999999999999999E-3</v>
      </c>
      <c r="G225" s="18"/>
    </row>
    <row r="226" spans="1:7" x14ac:dyDescent="0.25">
      <c r="A226" s="14" t="s">
        <v>1299</v>
      </c>
      <c r="B226" s="15" t="s">
        <v>1300</v>
      </c>
      <c r="C226" s="15" t="s">
        <v>1197</v>
      </c>
      <c r="D226" s="16">
        <v>20191</v>
      </c>
      <c r="E226" s="17">
        <v>25.03</v>
      </c>
      <c r="F226" s="18">
        <v>1.2999999999999999E-3</v>
      </c>
      <c r="G226" s="18"/>
    </row>
    <row r="227" spans="1:7" x14ac:dyDescent="0.25">
      <c r="A227" s="14" t="s">
        <v>1466</v>
      </c>
      <c r="B227" s="15" t="s">
        <v>1467</v>
      </c>
      <c r="C227" s="15" t="s">
        <v>1294</v>
      </c>
      <c r="D227" s="16">
        <v>2494</v>
      </c>
      <c r="E227" s="17">
        <v>24.65</v>
      </c>
      <c r="F227" s="18">
        <v>1.2999999999999999E-3</v>
      </c>
      <c r="G227" s="18"/>
    </row>
    <row r="228" spans="1:7" x14ac:dyDescent="0.25">
      <c r="A228" s="14" t="s">
        <v>2196</v>
      </c>
      <c r="B228" s="15" t="s">
        <v>2197</v>
      </c>
      <c r="C228" s="15" t="s">
        <v>1440</v>
      </c>
      <c r="D228" s="16">
        <v>351</v>
      </c>
      <c r="E228" s="17">
        <v>24.42</v>
      </c>
      <c r="F228" s="18">
        <v>1.2999999999999999E-3</v>
      </c>
      <c r="G228" s="18"/>
    </row>
    <row r="229" spans="1:7" x14ac:dyDescent="0.25">
      <c r="A229" s="14" t="s">
        <v>2198</v>
      </c>
      <c r="B229" s="15" t="s">
        <v>2199</v>
      </c>
      <c r="C229" s="15" t="s">
        <v>1289</v>
      </c>
      <c r="D229" s="16">
        <v>12425</v>
      </c>
      <c r="E229" s="17">
        <v>24.06</v>
      </c>
      <c r="F229" s="18">
        <v>1.2999999999999999E-3</v>
      </c>
      <c r="G229" s="18"/>
    </row>
    <row r="230" spans="1:7" x14ac:dyDescent="0.25">
      <c r="A230" s="14" t="s">
        <v>1780</v>
      </c>
      <c r="B230" s="15" t="s">
        <v>1781</v>
      </c>
      <c r="C230" s="15" t="s">
        <v>1320</v>
      </c>
      <c r="D230" s="16">
        <v>7029</v>
      </c>
      <c r="E230" s="17">
        <v>23.82</v>
      </c>
      <c r="F230" s="18">
        <v>1.2999999999999999E-3</v>
      </c>
      <c r="G230" s="18"/>
    </row>
    <row r="231" spans="1:7" x14ac:dyDescent="0.25">
      <c r="A231" s="14" t="s">
        <v>1501</v>
      </c>
      <c r="B231" s="15" t="s">
        <v>1502</v>
      </c>
      <c r="C231" s="15" t="s">
        <v>1252</v>
      </c>
      <c r="D231" s="16">
        <v>3516</v>
      </c>
      <c r="E231" s="17">
        <v>23.7</v>
      </c>
      <c r="F231" s="18">
        <v>1.2999999999999999E-3</v>
      </c>
      <c r="G231" s="18"/>
    </row>
    <row r="232" spans="1:7" x14ac:dyDescent="0.25">
      <c r="A232" s="14" t="s">
        <v>2200</v>
      </c>
      <c r="B232" s="15" t="s">
        <v>2201</v>
      </c>
      <c r="C232" s="15" t="s">
        <v>1219</v>
      </c>
      <c r="D232" s="16">
        <v>2045</v>
      </c>
      <c r="E232" s="17">
        <v>23.27</v>
      </c>
      <c r="F232" s="18">
        <v>1.1999999999999999E-3</v>
      </c>
      <c r="G232" s="18"/>
    </row>
    <row r="233" spans="1:7" x14ac:dyDescent="0.25">
      <c r="A233" s="14" t="s">
        <v>2202</v>
      </c>
      <c r="B233" s="15" t="s">
        <v>2203</v>
      </c>
      <c r="C233" s="15" t="s">
        <v>1294</v>
      </c>
      <c r="D233" s="16">
        <v>3100</v>
      </c>
      <c r="E233" s="17">
        <v>22.67</v>
      </c>
      <c r="F233" s="18">
        <v>1.1999999999999999E-3</v>
      </c>
      <c r="G233" s="18"/>
    </row>
    <row r="234" spans="1:7" x14ac:dyDescent="0.25">
      <c r="A234" s="14" t="s">
        <v>2057</v>
      </c>
      <c r="B234" s="15" t="s">
        <v>2058</v>
      </c>
      <c r="C234" s="15" t="s">
        <v>1804</v>
      </c>
      <c r="D234" s="16">
        <v>2479</v>
      </c>
      <c r="E234" s="17">
        <v>21.56</v>
      </c>
      <c r="F234" s="18">
        <v>1.1000000000000001E-3</v>
      </c>
      <c r="G234" s="18"/>
    </row>
    <row r="235" spans="1:7" x14ac:dyDescent="0.25">
      <c r="A235" s="14" t="s">
        <v>1256</v>
      </c>
      <c r="B235" s="15" t="s">
        <v>1257</v>
      </c>
      <c r="C235" s="15" t="s">
        <v>1191</v>
      </c>
      <c r="D235" s="16">
        <v>1708</v>
      </c>
      <c r="E235" s="17">
        <v>21.3</v>
      </c>
      <c r="F235" s="18">
        <v>1.1000000000000001E-3</v>
      </c>
      <c r="G235" s="18"/>
    </row>
    <row r="236" spans="1:7" x14ac:dyDescent="0.25">
      <c r="A236" s="14" t="s">
        <v>2204</v>
      </c>
      <c r="B236" s="15" t="s">
        <v>2205</v>
      </c>
      <c r="C236" s="15" t="s">
        <v>1262</v>
      </c>
      <c r="D236" s="16">
        <v>132</v>
      </c>
      <c r="E236" s="17">
        <v>20.9</v>
      </c>
      <c r="F236" s="18">
        <v>1.1000000000000001E-3</v>
      </c>
      <c r="G236" s="18"/>
    </row>
    <row r="237" spans="1:7" x14ac:dyDescent="0.25">
      <c r="A237" s="14" t="s">
        <v>1505</v>
      </c>
      <c r="B237" s="15" t="s">
        <v>1506</v>
      </c>
      <c r="C237" s="15" t="s">
        <v>1507</v>
      </c>
      <c r="D237" s="16">
        <v>2308</v>
      </c>
      <c r="E237" s="17">
        <v>20.8</v>
      </c>
      <c r="F237" s="18">
        <v>1.1000000000000001E-3</v>
      </c>
      <c r="G237" s="18"/>
    </row>
    <row r="238" spans="1:7" x14ac:dyDescent="0.25">
      <c r="A238" s="14" t="s">
        <v>1327</v>
      </c>
      <c r="B238" s="15" t="s">
        <v>1328</v>
      </c>
      <c r="C238" s="15" t="s">
        <v>1329</v>
      </c>
      <c r="D238" s="16">
        <v>2065</v>
      </c>
      <c r="E238" s="17">
        <v>20.39</v>
      </c>
      <c r="F238" s="18">
        <v>1.1000000000000001E-3</v>
      </c>
      <c r="G238" s="18"/>
    </row>
    <row r="239" spans="1:7" x14ac:dyDescent="0.25">
      <c r="A239" s="14" t="s">
        <v>2011</v>
      </c>
      <c r="B239" s="15" t="s">
        <v>2012</v>
      </c>
      <c r="C239" s="15" t="s">
        <v>2013</v>
      </c>
      <c r="D239" s="16">
        <v>2037</v>
      </c>
      <c r="E239" s="17">
        <v>20.36</v>
      </c>
      <c r="F239" s="18">
        <v>1.1000000000000001E-3</v>
      </c>
      <c r="G239" s="18"/>
    </row>
    <row r="240" spans="1:7" x14ac:dyDescent="0.25">
      <c r="A240" s="14" t="s">
        <v>1260</v>
      </c>
      <c r="B240" s="15" t="s">
        <v>1261</v>
      </c>
      <c r="C240" s="15" t="s">
        <v>1262</v>
      </c>
      <c r="D240" s="16">
        <v>58</v>
      </c>
      <c r="E240" s="17">
        <v>20.29</v>
      </c>
      <c r="F240" s="18">
        <v>1.1000000000000001E-3</v>
      </c>
      <c r="G240" s="18"/>
    </row>
    <row r="241" spans="1:7" x14ac:dyDescent="0.25">
      <c r="A241" s="14" t="s">
        <v>2206</v>
      </c>
      <c r="B241" s="15" t="s">
        <v>2207</v>
      </c>
      <c r="C241" s="15" t="s">
        <v>1244</v>
      </c>
      <c r="D241" s="16">
        <v>6895</v>
      </c>
      <c r="E241" s="17">
        <v>20.190000000000001</v>
      </c>
      <c r="F241" s="18">
        <v>1.1000000000000001E-3</v>
      </c>
      <c r="G241" s="18"/>
    </row>
    <row r="242" spans="1:7" x14ac:dyDescent="0.25">
      <c r="A242" s="14" t="s">
        <v>2208</v>
      </c>
      <c r="B242" s="15" t="s">
        <v>2209</v>
      </c>
      <c r="C242" s="15" t="s">
        <v>1329</v>
      </c>
      <c r="D242" s="16">
        <v>11102</v>
      </c>
      <c r="E242" s="17">
        <v>19.91</v>
      </c>
      <c r="F242" s="18">
        <v>1.1000000000000001E-3</v>
      </c>
      <c r="G242" s="18"/>
    </row>
    <row r="243" spans="1:7" x14ac:dyDescent="0.25">
      <c r="A243" s="14" t="s">
        <v>1265</v>
      </c>
      <c r="B243" s="15" t="s">
        <v>1266</v>
      </c>
      <c r="C243" s="15" t="s">
        <v>1191</v>
      </c>
      <c r="D243" s="16">
        <v>621</v>
      </c>
      <c r="E243" s="17">
        <v>19.7</v>
      </c>
      <c r="F243" s="18">
        <v>1E-3</v>
      </c>
      <c r="G243" s="18"/>
    </row>
    <row r="244" spans="1:7" x14ac:dyDescent="0.25">
      <c r="A244" s="14" t="s">
        <v>2210</v>
      </c>
      <c r="B244" s="15" t="s">
        <v>2211</v>
      </c>
      <c r="C244" s="15" t="s">
        <v>1365</v>
      </c>
      <c r="D244" s="16">
        <v>1694</v>
      </c>
      <c r="E244" s="17">
        <v>19.489999999999998</v>
      </c>
      <c r="F244" s="18">
        <v>1E-3</v>
      </c>
      <c r="G244" s="18"/>
    </row>
    <row r="245" spans="1:7" x14ac:dyDescent="0.25">
      <c r="A245" s="14" t="s">
        <v>1462</v>
      </c>
      <c r="B245" s="15" t="s">
        <v>1463</v>
      </c>
      <c r="C245" s="15" t="s">
        <v>1244</v>
      </c>
      <c r="D245" s="16">
        <v>2644</v>
      </c>
      <c r="E245" s="17">
        <v>19.46</v>
      </c>
      <c r="F245" s="18">
        <v>1E-3</v>
      </c>
      <c r="G245" s="18"/>
    </row>
    <row r="246" spans="1:7" x14ac:dyDescent="0.25">
      <c r="A246" s="14" t="s">
        <v>2212</v>
      </c>
      <c r="B246" s="15" t="s">
        <v>2213</v>
      </c>
      <c r="C246" s="15" t="s">
        <v>1440</v>
      </c>
      <c r="D246" s="16">
        <v>1805</v>
      </c>
      <c r="E246" s="17">
        <v>18.55</v>
      </c>
      <c r="F246" s="18">
        <v>1E-3</v>
      </c>
      <c r="G246" s="18"/>
    </row>
    <row r="247" spans="1:7" x14ac:dyDescent="0.25">
      <c r="A247" s="14" t="s">
        <v>2214</v>
      </c>
      <c r="B247" s="15" t="s">
        <v>2215</v>
      </c>
      <c r="C247" s="15" t="s">
        <v>1197</v>
      </c>
      <c r="D247" s="16">
        <v>27653</v>
      </c>
      <c r="E247" s="17">
        <v>18.510000000000002</v>
      </c>
      <c r="F247" s="18">
        <v>1E-3</v>
      </c>
      <c r="G247" s="18"/>
    </row>
    <row r="248" spans="1:7" x14ac:dyDescent="0.25">
      <c r="A248" s="14" t="s">
        <v>2216</v>
      </c>
      <c r="B248" s="15" t="s">
        <v>2217</v>
      </c>
      <c r="C248" s="15" t="s">
        <v>1440</v>
      </c>
      <c r="D248" s="16">
        <v>3481</v>
      </c>
      <c r="E248" s="17">
        <v>18.059999999999999</v>
      </c>
      <c r="F248" s="18">
        <v>1E-3</v>
      </c>
      <c r="G248" s="18"/>
    </row>
    <row r="249" spans="1:7" x14ac:dyDescent="0.25">
      <c r="A249" s="14" t="s">
        <v>2218</v>
      </c>
      <c r="B249" s="15" t="s">
        <v>2219</v>
      </c>
      <c r="C249" s="15" t="s">
        <v>1382</v>
      </c>
      <c r="D249" s="16">
        <v>2257</v>
      </c>
      <c r="E249" s="17">
        <v>17.45</v>
      </c>
      <c r="F249" s="18">
        <v>8.9999999999999998E-4</v>
      </c>
      <c r="G249" s="18"/>
    </row>
    <row r="250" spans="1:7" x14ac:dyDescent="0.25">
      <c r="A250" s="14" t="s">
        <v>2220</v>
      </c>
      <c r="B250" s="15" t="s">
        <v>2221</v>
      </c>
      <c r="C250" s="15" t="s">
        <v>1238</v>
      </c>
      <c r="D250" s="16">
        <v>5637</v>
      </c>
      <c r="E250" s="17">
        <v>17.32</v>
      </c>
      <c r="F250" s="18">
        <v>8.9999999999999998E-4</v>
      </c>
      <c r="G250" s="18"/>
    </row>
    <row r="251" spans="1:7" x14ac:dyDescent="0.25">
      <c r="A251" s="14" t="s">
        <v>2222</v>
      </c>
      <c r="B251" s="15" t="s">
        <v>2223</v>
      </c>
      <c r="C251" s="15" t="s">
        <v>1443</v>
      </c>
      <c r="D251" s="16">
        <v>1867</v>
      </c>
      <c r="E251" s="17">
        <v>16.72</v>
      </c>
      <c r="F251" s="18">
        <v>8.9999999999999998E-4</v>
      </c>
      <c r="G251" s="18"/>
    </row>
    <row r="252" spans="1:7" x14ac:dyDescent="0.25">
      <c r="A252" s="14" t="s">
        <v>2224</v>
      </c>
      <c r="B252" s="15" t="s">
        <v>2225</v>
      </c>
      <c r="C252" s="15" t="s">
        <v>2183</v>
      </c>
      <c r="D252" s="16">
        <v>1784</v>
      </c>
      <c r="E252" s="17">
        <v>16.18</v>
      </c>
      <c r="F252" s="18">
        <v>8.9999999999999998E-4</v>
      </c>
      <c r="G252" s="18"/>
    </row>
    <row r="253" spans="1:7" x14ac:dyDescent="0.25">
      <c r="A253" s="14" t="s">
        <v>2226</v>
      </c>
      <c r="B253" s="15" t="s">
        <v>2227</v>
      </c>
      <c r="C253" s="15" t="s">
        <v>1197</v>
      </c>
      <c r="D253" s="16">
        <v>14996</v>
      </c>
      <c r="E253" s="17">
        <v>15.55</v>
      </c>
      <c r="F253" s="18">
        <v>8.0000000000000004E-4</v>
      </c>
      <c r="G253" s="18"/>
    </row>
    <row r="254" spans="1:7" x14ac:dyDescent="0.25">
      <c r="A254" s="14" t="s">
        <v>2228</v>
      </c>
      <c r="B254" s="15" t="s">
        <v>2229</v>
      </c>
      <c r="C254" s="15" t="s">
        <v>1244</v>
      </c>
      <c r="D254" s="16">
        <v>1289</v>
      </c>
      <c r="E254" s="17">
        <v>15.16</v>
      </c>
      <c r="F254" s="18">
        <v>8.0000000000000004E-4</v>
      </c>
      <c r="G254" s="18"/>
    </row>
    <row r="255" spans="1:7" x14ac:dyDescent="0.25">
      <c r="A255" s="14" t="s">
        <v>2230</v>
      </c>
      <c r="B255" s="15" t="s">
        <v>2231</v>
      </c>
      <c r="C255" s="15" t="s">
        <v>1252</v>
      </c>
      <c r="D255" s="16">
        <v>4350</v>
      </c>
      <c r="E255" s="17">
        <v>15.14</v>
      </c>
      <c r="F255" s="18">
        <v>8.0000000000000004E-4</v>
      </c>
      <c r="G255" s="18"/>
    </row>
    <row r="256" spans="1:7" x14ac:dyDescent="0.25">
      <c r="A256" s="14" t="s">
        <v>2232</v>
      </c>
      <c r="B256" s="15" t="s">
        <v>2233</v>
      </c>
      <c r="C256" s="15" t="s">
        <v>1289</v>
      </c>
      <c r="D256" s="16">
        <v>2002</v>
      </c>
      <c r="E256" s="17">
        <v>14.55</v>
      </c>
      <c r="F256" s="18">
        <v>8.0000000000000004E-4</v>
      </c>
      <c r="G256" s="18"/>
    </row>
    <row r="257" spans="1:7" x14ac:dyDescent="0.25">
      <c r="A257" s="14" t="s">
        <v>2001</v>
      </c>
      <c r="B257" s="15" t="s">
        <v>2002</v>
      </c>
      <c r="C257" s="15" t="s">
        <v>1238</v>
      </c>
      <c r="D257" s="16">
        <v>834</v>
      </c>
      <c r="E257" s="17">
        <v>11.27</v>
      </c>
      <c r="F257" s="18">
        <v>5.9999999999999995E-4</v>
      </c>
      <c r="G257" s="18"/>
    </row>
    <row r="258" spans="1:7" x14ac:dyDescent="0.25">
      <c r="A258" s="14" t="s">
        <v>1410</v>
      </c>
      <c r="B258" s="15" t="s">
        <v>1411</v>
      </c>
      <c r="C258" s="15" t="s">
        <v>1238</v>
      </c>
      <c r="D258" s="16">
        <v>1900</v>
      </c>
      <c r="E258" s="17">
        <v>10.54</v>
      </c>
      <c r="F258" s="18">
        <v>5.9999999999999995E-4</v>
      </c>
      <c r="G258" s="18"/>
    </row>
    <row r="259" spans="1:7" x14ac:dyDescent="0.25">
      <c r="A259" s="14" t="s">
        <v>1267</v>
      </c>
      <c r="B259" s="15" t="s">
        <v>1268</v>
      </c>
      <c r="C259" s="15" t="s">
        <v>1252</v>
      </c>
      <c r="D259" s="16">
        <v>163</v>
      </c>
      <c r="E259" s="17">
        <v>0.6</v>
      </c>
      <c r="F259" s="18">
        <v>0</v>
      </c>
      <c r="G259" s="18"/>
    </row>
    <row r="260" spans="1:7" x14ac:dyDescent="0.25">
      <c r="A260" s="19" t="s">
        <v>125</v>
      </c>
      <c r="B260" s="25"/>
      <c r="C260" s="25"/>
      <c r="D260" s="26"/>
      <c r="E260" s="47">
        <v>18833.330000000002</v>
      </c>
      <c r="F260" s="48">
        <v>1.0004</v>
      </c>
      <c r="G260" s="28"/>
    </row>
    <row r="261" spans="1:7" x14ac:dyDescent="0.25">
      <c r="A261" s="19" t="s">
        <v>1269</v>
      </c>
      <c r="B261" s="15"/>
      <c r="C261" s="15"/>
      <c r="D261" s="16"/>
      <c r="E261" s="17"/>
      <c r="F261" s="18"/>
      <c r="G261" s="18"/>
    </row>
    <row r="262" spans="1:7" x14ac:dyDescent="0.25">
      <c r="A262" s="19" t="s">
        <v>125</v>
      </c>
      <c r="B262" s="15"/>
      <c r="C262" s="15"/>
      <c r="D262" s="16"/>
      <c r="E262" s="56" t="s">
        <v>122</v>
      </c>
      <c r="F262" s="57" t="s">
        <v>122</v>
      </c>
      <c r="G262" s="18"/>
    </row>
    <row r="263" spans="1:7" x14ac:dyDescent="0.25">
      <c r="A263" s="31" t="s">
        <v>132</v>
      </c>
      <c r="B263" s="32"/>
      <c r="C263" s="32"/>
      <c r="D263" s="33"/>
      <c r="E263" s="37">
        <v>18833.330000000002</v>
      </c>
      <c r="F263" s="38">
        <v>1.0004</v>
      </c>
      <c r="G263" s="28"/>
    </row>
    <row r="264" spans="1:7" x14ac:dyDescent="0.25">
      <c r="A264" s="14"/>
      <c r="B264" s="15"/>
      <c r="C264" s="15"/>
      <c r="D264" s="16"/>
      <c r="E264" s="17"/>
      <c r="F264" s="18"/>
      <c r="G264" s="18"/>
    </row>
    <row r="265" spans="1:7" x14ac:dyDescent="0.25">
      <c r="A265" s="14"/>
      <c r="B265" s="15"/>
      <c r="C265" s="15"/>
      <c r="D265" s="16"/>
      <c r="E265" s="17"/>
      <c r="F265" s="18"/>
      <c r="G265" s="18"/>
    </row>
    <row r="266" spans="1:7" x14ac:dyDescent="0.25">
      <c r="A266" s="19" t="s">
        <v>182</v>
      </c>
      <c r="B266" s="15"/>
      <c r="C266" s="15"/>
      <c r="D266" s="16"/>
      <c r="E266" s="17"/>
      <c r="F266" s="18"/>
      <c r="G266" s="18"/>
    </row>
    <row r="267" spans="1:7" x14ac:dyDescent="0.25">
      <c r="A267" s="14" t="s">
        <v>183</v>
      </c>
      <c r="B267" s="15"/>
      <c r="C267" s="15"/>
      <c r="D267" s="16"/>
      <c r="E267" s="17">
        <v>67.989999999999995</v>
      </c>
      <c r="F267" s="18">
        <v>3.5999999999999999E-3</v>
      </c>
      <c r="G267" s="18">
        <v>6.4020999999999995E-2</v>
      </c>
    </row>
    <row r="268" spans="1:7" x14ac:dyDescent="0.25">
      <c r="A268" s="19" t="s">
        <v>125</v>
      </c>
      <c r="B268" s="25"/>
      <c r="C268" s="25"/>
      <c r="D268" s="26"/>
      <c r="E268" s="47">
        <v>67.989999999999995</v>
      </c>
      <c r="F268" s="48">
        <v>3.5999999999999999E-3</v>
      </c>
      <c r="G268" s="28"/>
    </row>
    <row r="269" spans="1:7" x14ac:dyDescent="0.25">
      <c r="A269" s="14"/>
      <c r="B269" s="15"/>
      <c r="C269" s="15"/>
      <c r="D269" s="16"/>
      <c r="E269" s="17"/>
      <c r="F269" s="18"/>
      <c r="G269" s="18"/>
    </row>
    <row r="270" spans="1:7" x14ac:dyDescent="0.25">
      <c r="A270" s="31" t="s">
        <v>132</v>
      </c>
      <c r="B270" s="32"/>
      <c r="C270" s="32"/>
      <c r="D270" s="33"/>
      <c r="E270" s="29">
        <v>67.989999999999995</v>
      </c>
      <c r="F270" s="30">
        <v>3.5999999999999999E-3</v>
      </c>
      <c r="G270" s="28"/>
    </row>
    <row r="271" spans="1:7" x14ac:dyDescent="0.25">
      <c r="A271" s="14" t="s">
        <v>184</v>
      </c>
      <c r="B271" s="15"/>
      <c r="C271" s="15"/>
      <c r="D271" s="16"/>
      <c r="E271" s="17">
        <v>1.1925099999999999E-2</v>
      </c>
      <c r="F271" s="18">
        <v>0</v>
      </c>
      <c r="G271" s="18"/>
    </row>
    <row r="272" spans="1:7" x14ac:dyDescent="0.25">
      <c r="A272" s="14" t="s">
        <v>185</v>
      </c>
      <c r="B272" s="15"/>
      <c r="C272" s="15"/>
      <c r="D272" s="16"/>
      <c r="E272" s="45">
        <v>-72.141925099999995</v>
      </c>
      <c r="F272" s="46">
        <v>-4.0000000000000001E-3</v>
      </c>
      <c r="G272" s="18">
        <v>6.4020999999999995E-2</v>
      </c>
    </row>
    <row r="273" spans="1:7" x14ac:dyDescent="0.25">
      <c r="A273" s="34" t="s">
        <v>186</v>
      </c>
      <c r="B273" s="35"/>
      <c r="C273" s="35"/>
      <c r="D273" s="36"/>
      <c r="E273" s="37">
        <v>18829.189999999999</v>
      </c>
      <c r="F273" s="38">
        <v>1</v>
      </c>
      <c r="G273" s="38"/>
    </row>
    <row r="278" spans="1:7" x14ac:dyDescent="0.25">
      <c r="A278" s="1" t="s">
        <v>189</v>
      </c>
    </row>
    <row r="279" spans="1:7" x14ac:dyDescent="0.25">
      <c r="A279" s="40" t="s">
        <v>190</v>
      </c>
      <c r="B279" s="41" t="s">
        <v>122</v>
      </c>
    </row>
    <row r="280" spans="1:7" x14ac:dyDescent="0.25">
      <c r="A280" t="s">
        <v>191</v>
      </c>
    </row>
    <row r="281" spans="1:7" x14ac:dyDescent="0.25">
      <c r="A281" t="s">
        <v>192</v>
      </c>
      <c r="B281" t="s">
        <v>193</v>
      </c>
      <c r="C281" t="s">
        <v>193</v>
      </c>
    </row>
    <row r="282" spans="1:7" x14ac:dyDescent="0.25">
      <c r="B282" s="42">
        <v>45473</v>
      </c>
      <c r="C282" s="42">
        <v>45504</v>
      </c>
    </row>
    <row r="283" spans="1:7" x14ac:dyDescent="0.25">
      <c r="A283" t="s">
        <v>197</v>
      </c>
      <c r="B283">
        <v>16.266300000000001</v>
      </c>
      <c r="C283">
        <v>17.009699999999999</v>
      </c>
      <c r="E283" s="39"/>
    </row>
    <row r="284" spans="1:7" x14ac:dyDescent="0.25">
      <c r="A284" t="s">
        <v>198</v>
      </c>
      <c r="B284">
        <v>16.266400000000001</v>
      </c>
      <c r="C284">
        <v>17.009699999999999</v>
      </c>
      <c r="E284" s="39"/>
    </row>
    <row r="285" spans="1:7" x14ac:dyDescent="0.25">
      <c r="A285" t="s">
        <v>676</v>
      </c>
      <c r="B285">
        <v>15.986599999999999</v>
      </c>
      <c r="C285">
        <v>16.7087</v>
      </c>
      <c r="E285" s="39"/>
    </row>
    <row r="286" spans="1:7" x14ac:dyDescent="0.25">
      <c r="A286" t="s">
        <v>677</v>
      </c>
      <c r="B286">
        <v>15.985799999999999</v>
      </c>
      <c r="C286">
        <v>16.707899999999999</v>
      </c>
      <c r="E286" s="39"/>
    </row>
    <row r="287" spans="1:7" x14ac:dyDescent="0.25">
      <c r="E287" s="39"/>
    </row>
    <row r="288" spans="1:7" x14ac:dyDescent="0.25">
      <c r="A288" t="s">
        <v>208</v>
      </c>
      <c r="B288" s="41" t="s">
        <v>122</v>
      </c>
    </row>
    <row r="289" spans="1:4" x14ac:dyDescent="0.25">
      <c r="A289" t="s">
        <v>209</v>
      </c>
      <c r="B289" s="41" t="s">
        <v>122</v>
      </c>
    </row>
    <row r="290" spans="1:4" ht="30" customHeight="1" x14ac:dyDescent="0.25">
      <c r="A290" s="40" t="s">
        <v>210</v>
      </c>
      <c r="B290" s="41" t="s">
        <v>122</v>
      </c>
    </row>
    <row r="291" spans="1:4" ht="30" customHeight="1" x14ac:dyDescent="0.25">
      <c r="A291" s="40" t="s">
        <v>211</v>
      </c>
      <c r="B291" s="41" t="s">
        <v>122</v>
      </c>
    </row>
    <row r="292" spans="1:4" x14ac:dyDescent="0.25">
      <c r="A292" t="s">
        <v>1270</v>
      </c>
      <c r="B292" s="44">
        <v>0.1701389593743898</v>
      </c>
    </row>
    <row r="293" spans="1:4" ht="45" customHeight="1" x14ac:dyDescent="0.25">
      <c r="A293" s="40" t="s">
        <v>213</v>
      </c>
      <c r="B293" s="41" t="s">
        <v>122</v>
      </c>
    </row>
    <row r="294" spans="1:4" ht="45" customHeight="1" x14ac:dyDescent="0.25">
      <c r="A294" s="40" t="s">
        <v>214</v>
      </c>
      <c r="B294" s="41" t="s">
        <v>122</v>
      </c>
    </row>
    <row r="295" spans="1:4" ht="30" customHeight="1" x14ac:dyDescent="0.25">
      <c r="A295" s="40" t="s">
        <v>215</v>
      </c>
      <c r="B295" s="41" t="s">
        <v>122</v>
      </c>
    </row>
    <row r="296" spans="1:4" x14ac:dyDescent="0.25">
      <c r="A296" t="s">
        <v>216</v>
      </c>
      <c r="B296" s="41" t="s">
        <v>122</v>
      </c>
    </row>
    <row r="297" spans="1:4" ht="30" customHeight="1" x14ac:dyDescent="0.25">
      <c r="A297" s="40" t="s">
        <v>217</v>
      </c>
      <c r="B297" s="41" t="s">
        <v>122</v>
      </c>
    </row>
    <row r="299" spans="1:4" ht="69.95" customHeight="1" x14ac:dyDescent="0.25">
      <c r="A299" s="74" t="s">
        <v>227</v>
      </c>
      <c r="B299" s="74" t="s">
        <v>228</v>
      </c>
      <c r="C299" s="74" t="s">
        <v>5</v>
      </c>
      <c r="D299" s="74" t="s">
        <v>6</v>
      </c>
    </row>
    <row r="300" spans="1:4" ht="69.95" customHeight="1" x14ac:dyDescent="0.25">
      <c r="A300" s="74" t="s">
        <v>2234</v>
      </c>
      <c r="B300" s="74"/>
      <c r="C300" s="74" t="s">
        <v>61</v>
      </c>
      <c r="D30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8"/>
  <sheetViews>
    <sheetView showGridLines="0" workbookViewId="0">
      <pane ySplit="4" topLeftCell="A7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2235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2236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1239</v>
      </c>
      <c r="B8" s="15" t="s">
        <v>1240</v>
      </c>
      <c r="C8" s="15" t="s">
        <v>1241</v>
      </c>
      <c r="D8" s="16">
        <v>67400</v>
      </c>
      <c r="E8" s="17">
        <v>2596.48</v>
      </c>
      <c r="F8" s="18">
        <v>4.5699999999999998E-2</v>
      </c>
      <c r="G8" s="18"/>
    </row>
    <row r="9" spans="1:8" x14ac:dyDescent="0.25">
      <c r="A9" s="14" t="s">
        <v>1336</v>
      </c>
      <c r="B9" s="15" t="s">
        <v>1337</v>
      </c>
      <c r="C9" s="15" t="s">
        <v>1238</v>
      </c>
      <c r="D9" s="16">
        <v>20935</v>
      </c>
      <c r="E9" s="17">
        <v>2534.4899999999998</v>
      </c>
      <c r="F9" s="18">
        <v>4.4600000000000001E-2</v>
      </c>
      <c r="G9" s="18"/>
    </row>
    <row r="10" spans="1:8" x14ac:dyDescent="0.25">
      <c r="A10" s="14" t="s">
        <v>1330</v>
      </c>
      <c r="B10" s="15" t="s">
        <v>1331</v>
      </c>
      <c r="C10" s="15" t="s">
        <v>1249</v>
      </c>
      <c r="D10" s="16">
        <v>760595</v>
      </c>
      <c r="E10" s="17">
        <v>2397.7800000000002</v>
      </c>
      <c r="F10" s="18">
        <v>4.2200000000000001E-2</v>
      </c>
      <c r="G10" s="18"/>
    </row>
    <row r="11" spans="1:8" x14ac:dyDescent="0.25">
      <c r="A11" s="14" t="s">
        <v>1896</v>
      </c>
      <c r="B11" s="15" t="s">
        <v>1897</v>
      </c>
      <c r="C11" s="15" t="s">
        <v>1255</v>
      </c>
      <c r="D11" s="16">
        <v>324015</v>
      </c>
      <c r="E11" s="17">
        <v>1871.35</v>
      </c>
      <c r="F11" s="18">
        <v>3.2899999999999999E-2</v>
      </c>
      <c r="G11" s="18"/>
    </row>
    <row r="12" spans="1:8" x14ac:dyDescent="0.25">
      <c r="A12" s="14" t="s">
        <v>1862</v>
      </c>
      <c r="B12" s="15" t="s">
        <v>1863</v>
      </c>
      <c r="C12" s="15" t="s">
        <v>1229</v>
      </c>
      <c r="D12" s="16">
        <v>304510</v>
      </c>
      <c r="E12" s="17">
        <v>1831.63</v>
      </c>
      <c r="F12" s="18">
        <v>3.2199999999999999E-2</v>
      </c>
      <c r="G12" s="18"/>
    </row>
    <row r="13" spans="1:8" x14ac:dyDescent="0.25">
      <c r="A13" s="14" t="s">
        <v>1301</v>
      </c>
      <c r="B13" s="15" t="s">
        <v>1302</v>
      </c>
      <c r="C13" s="15" t="s">
        <v>1194</v>
      </c>
      <c r="D13" s="16">
        <v>417229</v>
      </c>
      <c r="E13" s="17">
        <v>1807.23</v>
      </c>
      <c r="F13" s="18">
        <v>3.1800000000000002E-2</v>
      </c>
      <c r="G13" s="18"/>
    </row>
    <row r="14" spans="1:8" x14ac:dyDescent="0.25">
      <c r="A14" s="14" t="s">
        <v>1878</v>
      </c>
      <c r="B14" s="15" t="s">
        <v>1879</v>
      </c>
      <c r="C14" s="15" t="s">
        <v>1382</v>
      </c>
      <c r="D14" s="16">
        <v>70407</v>
      </c>
      <c r="E14" s="17">
        <v>1799.92</v>
      </c>
      <c r="F14" s="18">
        <v>3.1699999999999999E-2</v>
      </c>
      <c r="G14" s="18"/>
    </row>
    <row r="15" spans="1:8" x14ac:dyDescent="0.25">
      <c r="A15" s="14" t="s">
        <v>1201</v>
      </c>
      <c r="B15" s="15" t="s">
        <v>1202</v>
      </c>
      <c r="C15" s="15" t="s">
        <v>1191</v>
      </c>
      <c r="D15" s="16">
        <v>92784</v>
      </c>
      <c r="E15" s="17">
        <v>1773.89</v>
      </c>
      <c r="F15" s="18">
        <v>3.1199999999999999E-2</v>
      </c>
      <c r="G15" s="18"/>
    </row>
    <row r="16" spans="1:8" x14ac:dyDescent="0.25">
      <c r="A16" s="14" t="s">
        <v>1789</v>
      </c>
      <c r="B16" s="15" t="s">
        <v>1790</v>
      </c>
      <c r="C16" s="15" t="s">
        <v>1791</v>
      </c>
      <c r="D16" s="16">
        <v>109378</v>
      </c>
      <c r="E16" s="17">
        <v>1589.26</v>
      </c>
      <c r="F16" s="18">
        <v>2.8000000000000001E-2</v>
      </c>
      <c r="G16" s="18"/>
    </row>
    <row r="17" spans="1:7" x14ac:dyDescent="0.25">
      <c r="A17" s="14" t="s">
        <v>1414</v>
      </c>
      <c r="B17" s="15" t="s">
        <v>1415</v>
      </c>
      <c r="C17" s="15" t="s">
        <v>1262</v>
      </c>
      <c r="D17" s="16">
        <v>91286</v>
      </c>
      <c r="E17" s="17">
        <v>1582.44</v>
      </c>
      <c r="F17" s="18">
        <v>2.7799999999999998E-2</v>
      </c>
      <c r="G17" s="18"/>
    </row>
    <row r="18" spans="1:7" x14ac:dyDescent="0.25">
      <c r="A18" s="14" t="s">
        <v>2129</v>
      </c>
      <c r="B18" s="15" t="s">
        <v>2130</v>
      </c>
      <c r="C18" s="15" t="s">
        <v>1219</v>
      </c>
      <c r="D18" s="16">
        <v>1502520</v>
      </c>
      <c r="E18" s="17">
        <v>1578.25</v>
      </c>
      <c r="F18" s="18">
        <v>2.7799999999999998E-2</v>
      </c>
      <c r="G18" s="18"/>
    </row>
    <row r="19" spans="1:7" x14ac:dyDescent="0.25">
      <c r="A19" s="14" t="s">
        <v>2125</v>
      </c>
      <c r="B19" s="15" t="s">
        <v>2126</v>
      </c>
      <c r="C19" s="15" t="s">
        <v>1317</v>
      </c>
      <c r="D19" s="16">
        <v>116842</v>
      </c>
      <c r="E19" s="17">
        <v>1529.23</v>
      </c>
      <c r="F19" s="18">
        <v>2.69E-2</v>
      </c>
      <c r="G19" s="18"/>
    </row>
    <row r="20" spans="1:7" x14ac:dyDescent="0.25">
      <c r="A20" s="14" t="s">
        <v>1295</v>
      </c>
      <c r="B20" s="15" t="s">
        <v>1296</v>
      </c>
      <c r="C20" s="15" t="s">
        <v>1238</v>
      </c>
      <c r="D20" s="16">
        <v>98895</v>
      </c>
      <c r="E20" s="17">
        <v>1520.61</v>
      </c>
      <c r="F20" s="18">
        <v>2.6700000000000002E-2</v>
      </c>
      <c r="G20" s="18"/>
    </row>
    <row r="21" spans="1:7" x14ac:dyDescent="0.25">
      <c r="A21" s="14" t="s">
        <v>1811</v>
      </c>
      <c r="B21" s="15" t="s">
        <v>1812</v>
      </c>
      <c r="C21" s="15" t="s">
        <v>1219</v>
      </c>
      <c r="D21" s="16">
        <v>77631</v>
      </c>
      <c r="E21" s="17">
        <v>1448.94</v>
      </c>
      <c r="F21" s="18">
        <v>2.5499999999999998E-2</v>
      </c>
      <c r="G21" s="18"/>
    </row>
    <row r="22" spans="1:7" x14ac:dyDescent="0.25">
      <c r="A22" s="14" t="s">
        <v>1434</v>
      </c>
      <c r="B22" s="15" t="s">
        <v>1435</v>
      </c>
      <c r="C22" s="15" t="s">
        <v>1382</v>
      </c>
      <c r="D22" s="16">
        <v>34878</v>
      </c>
      <c r="E22" s="17">
        <v>1434.97</v>
      </c>
      <c r="F22" s="18">
        <v>2.52E-2</v>
      </c>
      <c r="G22" s="18"/>
    </row>
    <row r="23" spans="1:7" x14ac:dyDescent="0.25">
      <c r="A23" s="14" t="s">
        <v>1929</v>
      </c>
      <c r="B23" s="15" t="s">
        <v>1930</v>
      </c>
      <c r="C23" s="15" t="s">
        <v>1317</v>
      </c>
      <c r="D23" s="16">
        <v>42257</v>
      </c>
      <c r="E23" s="17">
        <v>1360.49</v>
      </c>
      <c r="F23" s="18">
        <v>2.3900000000000001E-2</v>
      </c>
      <c r="G23" s="18"/>
    </row>
    <row r="24" spans="1:7" x14ac:dyDescent="0.25">
      <c r="A24" s="14" t="s">
        <v>1856</v>
      </c>
      <c r="B24" s="15" t="s">
        <v>1857</v>
      </c>
      <c r="C24" s="15" t="s">
        <v>1219</v>
      </c>
      <c r="D24" s="16">
        <v>184972</v>
      </c>
      <c r="E24" s="17">
        <v>1346.6</v>
      </c>
      <c r="F24" s="18">
        <v>2.3699999999999999E-2</v>
      </c>
      <c r="G24" s="18"/>
    </row>
    <row r="25" spans="1:7" x14ac:dyDescent="0.25">
      <c r="A25" s="14" t="s">
        <v>1939</v>
      </c>
      <c r="B25" s="15" t="s">
        <v>1940</v>
      </c>
      <c r="C25" s="15" t="s">
        <v>1249</v>
      </c>
      <c r="D25" s="16">
        <v>180281</v>
      </c>
      <c r="E25" s="17">
        <v>1326.87</v>
      </c>
      <c r="F25" s="18">
        <v>2.3300000000000001E-2</v>
      </c>
      <c r="G25" s="18"/>
    </row>
    <row r="26" spans="1:7" x14ac:dyDescent="0.25">
      <c r="A26" s="14" t="s">
        <v>1351</v>
      </c>
      <c r="B26" s="15" t="s">
        <v>1352</v>
      </c>
      <c r="C26" s="15" t="s">
        <v>1214</v>
      </c>
      <c r="D26" s="16">
        <v>326063</v>
      </c>
      <c r="E26" s="17">
        <v>1278.98</v>
      </c>
      <c r="F26" s="18">
        <v>2.2499999999999999E-2</v>
      </c>
      <c r="G26" s="18"/>
    </row>
    <row r="27" spans="1:7" x14ac:dyDescent="0.25">
      <c r="A27" s="14" t="s">
        <v>1794</v>
      </c>
      <c r="B27" s="15" t="s">
        <v>1795</v>
      </c>
      <c r="C27" s="15" t="s">
        <v>1317</v>
      </c>
      <c r="D27" s="16">
        <v>69603</v>
      </c>
      <c r="E27" s="17">
        <v>1263.92</v>
      </c>
      <c r="F27" s="18">
        <v>2.2200000000000001E-2</v>
      </c>
      <c r="G27" s="18"/>
    </row>
    <row r="28" spans="1:7" x14ac:dyDescent="0.25">
      <c r="A28" s="14" t="s">
        <v>2135</v>
      </c>
      <c r="B28" s="15" t="s">
        <v>2136</v>
      </c>
      <c r="C28" s="15" t="s">
        <v>1249</v>
      </c>
      <c r="D28" s="16">
        <v>23877</v>
      </c>
      <c r="E28" s="17">
        <v>1210.99</v>
      </c>
      <c r="F28" s="18">
        <v>2.1299999999999999E-2</v>
      </c>
      <c r="G28" s="18"/>
    </row>
    <row r="29" spans="1:7" x14ac:dyDescent="0.25">
      <c r="A29" s="14" t="s">
        <v>1368</v>
      </c>
      <c r="B29" s="15" t="s">
        <v>1369</v>
      </c>
      <c r="C29" s="15" t="s">
        <v>1370</v>
      </c>
      <c r="D29" s="16">
        <v>472508</v>
      </c>
      <c r="E29" s="17">
        <v>1141.6300000000001</v>
      </c>
      <c r="F29" s="18">
        <v>2.01E-2</v>
      </c>
      <c r="G29" s="18"/>
    </row>
    <row r="30" spans="1:7" x14ac:dyDescent="0.25">
      <c r="A30" s="14" t="s">
        <v>1338</v>
      </c>
      <c r="B30" s="15" t="s">
        <v>1339</v>
      </c>
      <c r="C30" s="15" t="s">
        <v>1340</v>
      </c>
      <c r="D30" s="16">
        <v>10212</v>
      </c>
      <c r="E30" s="17">
        <v>1127.9000000000001</v>
      </c>
      <c r="F30" s="18">
        <v>1.9800000000000002E-2</v>
      </c>
      <c r="G30" s="18"/>
    </row>
    <row r="31" spans="1:7" x14ac:dyDescent="0.25">
      <c r="A31" s="14" t="s">
        <v>1904</v>
      </c>
      <c r="B31" s="15" t="s">
        <v>1905</v>
      </c>
      <c r="C31" s="15" t="s">
        <v>1294</v>
      </c>
      <c r="D31" s="16">
        <v>148754</v>
      </c>
      <c r="E31" s="17">
        <v>1101.52</v>
      </c>
      <c r="F31" s="18">
        <v>1.9400000000000001E-2</v>
      </c>
      <c r="G31" s="18"/>
    </row>
    <row r="32" spans="1:7" x14ac:dyDescent="0.25">
      <c r="A32" s="14" t="s">
        <v>1860</v>
      </c>
      <c r="B32" s="15" t="s">
        <v>1861</v>
      </c>
      <c r="C32" s="15" t="s">
        <v>1375</v>
      </c>
      <c r="D32" s="16">
        <v>10192</v>
      </c>
      <c r="E32" s="17">
        <v>1099.04</v>
      </c>
      <c r="F32" s="18">
        <v>1.9300000000000001E-2</v>
      </c>
      <c r="G32" s="18"/>
    </row>
    <row r="33" spans="1:7" x14ac:dyDescent="0.25">
      <c r="A33" s="14" t="s">
        <v>1787</v>
      </c>
      <c r="B33" s="15" t="s">
        <v>1788</v>
      </c>
      <c r="C33" s="15" t="s">
        <v>1317</v>
      </c>
      <c r="D33" s="16">
        <v>29195</v>
      </c>
      <c r="E33" s="17">
        <v>1050.2</v>
      </c>
      <c r="F33" s="18">
        <v>1.8499999999999999E-2</v>
      </c>
      <c r="G33" s="18"/>
    </row>
    <row r="34" spans="1:7" x14ac:dyDescent="0.25">
      <c r="A34" s="14" t="s">
        <v>1357</v>
      </c>
      <c r="B34" s="15" t="s">
        <v>1358</v>
      </c>
      <c r="C34" s="15" t="s">
        <v>1191</v>
      </c>
      <c r="D34" s="16">
        <v>72259</v>
      </c>
      <c r="E34" s="17">
        <v>1036.3</v>
      </c>
      <c r="F34" s="18">
        <v>1.8200000000000001E-2</v>
      </c>
      <c r="G34" s="18"/>
    </row>
    <row r="35" spans="1:7" x14ac:dyDescent="0.25">
      <c r="A35" s="14" t="s">
        <v>1864</v>
      </c>
      <c r="B35" s="15" t="s">
        <v>1865</v>
      </c>
      <c r="C35" s="15" t="s">
        <v>1197</v>
      </c>
      <c r="D35" s="16">
        <v>733903</v>
      </c>
      <c r="E35" s="17">
        <v>989.3</v>
      </c>
      <c r="F35" s="18">
        <v>1.7399999999999999E-2</v>
      </c>
      <c r="G35" s="18"/>
    </row>
    <row r="36" spans="1:7" x14ac:dyDescent="0.25">
      <c r="A36" s="14" t="s">
        <v>1874</v>
      </c>
      <c r="B36" s="15" t="s">
        <v>1875</v>
      </c>
      <c r="C36" s="15" t="s">
        <v>1395</v>
      </c>
      <c r="D36" s="16">
        <v>147162</v>
      </c>
      <c r="E36" s="17">
        <v>951.92</v>
      </c>
      <c r="F36" s="18">
        <v>1.67E-2</v>
      </c>
      <c r="G36" s="18"/>
    </row>
    <row r="37" spans="1:7" x14ac:dyDescent="0.25">
      <c r="A37" s="14" t="s">
        <v>1870</v>
      </c>
      <c r="B37" s="15" t="s">
        <v>1871</v>
      </c>
      <c r="C37" s="15" t="s">
        <v>1286</v>
      </c>
      <c r="D37" s="16">
        <v>63410</v>
      </c>
      <c r="E37" s="17">
        <v>925.85</v>
      </c>
      <c r="F37" s="18">
        <v>1.6299999999999999E-2</v>
      </c>
      <c r="G37" s="18"/>
    </row>
    <row r="38" spans="1:7" x14ac:dyDescent="0.25">
      <c r="A38" s="14" t="s">
        <v>1297</v>
      </c>
      <c r="B38" s="15" t="s">
        <v>1298</v>
      </c>
      <c r="C38" s="15" t="s">
        <v>1241</v>
      </c>
      <c r="D38" s="16">
        <v>12194</v>
      </c>
      <c r="E38" s="17">
        <v>836.29</v>
      </c>
      <c r="F38" s="18">
        <v>1.47E-2</v>
      </c>
      <c r="G38" s="18"/>
    </row>
    <row r="39" spans="1:7" x14ac:dyDescent="0.25">
      <c r="A39" s="14" t="s">
        <v>1809</v>
      </c>
      <c r="B39" s="15" t="s">
        <v>1810</v>
      </c>
      <c r="C39" s="15" t="s">
        <v>1289</v>
      </c>
      <c r="D39" s="16">
        <v>18848</v>
      </c>
      <c r="E39" s="17">
        <v>815.2</v>
      </c>
      <c r="F39" s="18">
        <v>1.43E-2</v>
      </c>
      <c r="G39" s="18"/>
    </row>
    <row r="40" spans="1:7" x14ac:dyDescent="0.25">
      <c r="A40" s="14" t="s">
        <v>1292</v>
      </c>
      <c r="B40" s="15" t="s">
        <v>1293</v>
      </c>
      <c r="C40" s="15" t="s">
        <v>1294</v>
      </c>
      <c r="D40" s="16">
        <v>529732</v>
      </c>
      <c r="E40" s="17">
        <v>810.7</v>
      </c>
      <c r="F40" s="18">
        <v>1.43E-2</v>
      </c>
      <c r="G40" s="18"/>
    </row>
    <row r="41" spans="1:7" x14ac:dyDescent="0.25">
      <c r="A41" s="14" t="s">
        <v>1858</v>
      </c>
      <c r="B41" s="15" t="s">
        <v>1859</v>
      </c>
      <c r="C41" s="15" t="s">
        <v>1238</v>
      </c>
      <c r="D41" s="16">
        <v>138337</v>
      </c>
      <c r="E41" s="17">
        <v>801.52</v>
      </c>
      <c r="F41" s="18">
        <v>1.41E-2</v>
      </c>
      <c r="G41" s="18"/>
    </row>
    <row r="42" spans="1:7" x14ac:dyDescent="0.25">
      <c r="A42" s="14" t="s">
        <v>1318</v>
      </c>
      <c r="B42" s="15" t="s">
        <v>1319</v>
      </c>
      <c r="C42" s="15" t="s">
        <v>1320</v>
      </c>
      <c r="D42" s="16">
        <v>779941</v>
      </c>
      <c r="E42" s="17">
        <v>793.43</v>
      </c>
      <c r="F42" s="18">
        <v>1.4E-2</v>
      </c>
      <c r="G42" s="18"/>
    </row>
    <row r="43" spans="1:7" x14ac:dyDescent="0.25">
      <c r="A43" s="14" t="s">
        <v>1886</v>
      </c>
      <c r="B43" s="15" t="s">
        <v>1887</v>
      </c>
      <c r="C43" s="15" t="s">
        <v>1241</v>
      </c>
      <c r="D43" s="16">
        <v>18243</v>
      </c>
      <c r="E43" s="17">
        <v>789.89</v>
      </c>
      <c r="F43" s="18">
        <v>1.3899999999999999E-2</v>
      </c>
      <c r="G43" s="18"/>
    </row>
    <row r="44" spans="1:7" x14ac:dyDescent="0.25">
      <c r="A44" s="14" t="s">
        <v>1951</v>
      </c>
      <c r="B44" s="15" t="s">
        <v>1952</v>
      </c>
      <c r="C44" s="15" t="s">
        <v>1418</v>
      </c>
      <c r="D44" s="16">
        <v>154487</v>
      </c>
      <c r="E44" s="17">
        <v>775.37</v>
      </c>
      <c r="F44" s="18">
        <v>1.3599999999999999E-2</v>
      </c>
      <c r="G44" s="18"/>
    </row>
    <row r="45" spans="1:7" x14ac:dyDescent="0.25">
      <c r="A45" s="14" t="s">
        <v>1866</v>
      </c>
      <c r="B45" s="15" t="s">
        <v>1867</v>
      </c>
      <c r="C45" s="15" t="s">
        <v>1786</v>
      </c>
      <c r="D45" s="16">
        <v>14685</v>
      </c>
      <c r="E45" s="17">
        <v>770.01</v>
      </c>
      <c r="F45" s="18">
        <v>1.35E-2</v>
      </c>
      <c r="G45" s="18"/>
    </row>
    <row r="46" spans="1:7" x14ac:dyDescent="0.25">
      <c r="A46" s="14" t="s">
        <v>1807</v>
      </c>
      <c r="B46" s="15" t="s">
        <v>1808</v>
      </c>
      <c r="C46" s="15" t="s">
        <v>1241</v>
      </c>
      <c r="D46" s="16">
        <v>14229</v>
      </c>
      <c r="E46" s="17">
        <v>761.88</v>
      </c>
      <c r="F46" s="18">
        <v>1.34E-2</v>
      </c>
      <c r="G46" s="18"/>
    </row>
    <row r="47" spans="1:7" x14ac:dyDescent="0.25">
      <c r="A47" s="14" t="s">
        <v>1776</v>
      </c>
      <c r="B47" s="15" t="s">
        <v>1777</v>
      </c>
      <c r="C47" s="15" t="s">
        <v>1197</v>
      </c>
      <c r="D47" s="16">
        <v>119355</v>
      </c>
      <c r="E47" s="17">
        <v>726.63</v>
      </c>
      <c r="F47" s="18">
        <v>1.2800000000000001E-2</v>
      </c>
      <c r="G47" s="18"/>
    </row>
    <row r="48" spans="1:7" x14ac:dyDescent="0.25">
      <c r="A48" s="14" t="s">
        <v>1334</v>
      </c>
      <c r="B48" s="15" t="s">
        <v>1335</v>
      </c>
      <c r="C48" s="15" t="s">
        <v>1317</v>
      </c>
      <c r="D48" s="16">
        <v>39007</v>
      </c>
      <c r="E48" s="17">
        <v>726.47</v>
      </c>
      <c r="F48" s="18">
        <v>1.2800000000000001E-2</v>
      </c>
      <c r="G48" s="18"/>
    </row>
    <row r="49" spans="1:7" x14ac:dyDescent="0.25">
      <c r="A49" s="14" t="s">
        <v>2141</v>
      </c>
      <c r="B49" s="15" t="s">
        <v>2142</v>
      </c>
      <c r="C49" s="15" t="s">
        <v>1375</v>
      </c>
      <c r="D49" s="16">
        <v>7655</v>
      </c>
      <c r="E49" s="17">
        <v>624.79999999999995</v>
      </c>
      <c r="F49" s="18">
        <v>1.0999999999999999E-2</v>
      </c>
      <c r="G49" s="18"/>
    </row>
    <row r="50" spans="1:7" x14ac:dyDescent="0.25">
      <c r="A50" s="14" t="s">
        <v>1263</v>
      </c>
      <c r="B50" s="15" t="s">
        <v>1264</v>
      </c>
      <c r="C50" s="15" t="s">
        <v>1262</v>
      </c>
      <c r="D50" s="16">
        <v>394</v>
      </c>
      <c r="E50" s="17">
        <v>560.46</v>
      </c>
      <c r="F50" s="18">
        <v>9.9000000000000008E-3</v>
      </c>
      <c r="G50" s="18"/>
    </row>
    <row r="51" spans="1:7" x14ac:dyDescent="0.25">
      <c r="A51" s="14" t="s">
        <v>1792</v>
      </c>
      <c r="B51" s="15" t="s">
        <v>1793</v>
      </c>
      <c r="C51" s="15" t="s">
        <v>1191</v>
      </c>
      <c r="D51" s="16">
        <v>17941</v>
      </c>
      <c r="E51" s="17">
        <v>489.9</v>
      </c>
      <c r="F51" s="18">
        <v>8.6E-3</v>
      </c>
      <c r="G51" s="18"/>
    </row>
    <row r="52" spans="1:7" x14ac:dyDescent="0.25">
      <c r="A52" s="14" t="s">
        <v>1872</v>
      </c>
      <c r="B52" s="15" t="s">
        <v>1873</v>
      </c>
      <c r="C52" s="15" t="s">
        <v>1262</v>
      </c>
      <c r="D52" s="16">
        <v>44390</v>
      </c>
      <c r="E52" s="17">
        <v>462.1</v>
      </c>
      <c r="F52" s="18">
        <v>8.0999999999999996E-3</v>
      </c>
      <c r="G52" s="18"/>
    </row>
    <row r="53" spans="1:7" x14ac:dyDescent="0.25">
      <c r="A53" s="14" t="s">
        <v>2188</v>
      </c>
      <c r="B53" s="15" t="s">
        <v>2189</v>
      </c>
      <c r="C53" s="15" t="s">
        <v>1219</v>
      </c>
      <c r="D53" s="16">
        <v>293369</v>
      </c>
      <c r="E53" s="17">
        <v>435.56</v>
      </c>
      <c r="F53" s="18">
        <v>7.7000000000000002E-3</v>
      </c>
      <c r="G53" s="18"/>
    </row>
    <row r="54" spans="1:7" x14ac:dyDescent="0.25">
      <c r="A54" s="14" t="s">
        <v>1516</v>
      </c>
      <c r="B54" s="15" t="s">
        <v>1517</v>
      </c>
      <c r="C54" s="15" t="s">
        <v>1500</v>
      </c>
      <c r="D54" s="16">
        <v>9799</v>
      </c>
      <c r="E54" s="17">
        <v>408.95</v>
      </c>
      <c r="F54" s="18">
        <v>7.1999999999999998E-3</v>
      </c>
      <c r="G54" s="18"/>
    </row>
    <row r="55" spans="1:7" x14ac:dyDescent="0.25">
      <c r="A55" s="14" t="s">
        <v>1552</v>
      </c>
      <c r="B55" s="15" t="s">
        <v>1553</v>
      </c>
      <c r="C55" s="15" t="s">
        <v>1191</v>
      </c>
      <c r="D55" s="16">
        <v>25076</v>
      </c>
      <c r="E55" s="17">
        <v>327.98</v>
      </c>
      <c r="F55" s="18">
        <v>5.7999999999999996E-3</v>
      </c>
      <c r="G55" s="18"/>
    </row>
    <row r="56" spans="1:7" x14ac:dyDescent="0.25">
      <c r="A56" s="14" t="s">
        <v>1980</v>
      </c>
      <c r="B56" s="15" t="s">
        <v>1981</v>
      </c>
      <c r="C56" s="15" t="s">
        <v>1191</v>
      </c>
      <c r="D56" s="16">
        <v>11684</v>
      </c>
      <c r="E56" s="17">
        <v>314.89999999999998</v>
      </c>
      <c r="F56" s="18">
        <v>5.4999999999999997E-3</v>
      </c>
      <c r="G56" s="18"/>
    </row>
    <row r="57" spans="1:7" x14ac:dyDescent="0.25">
      <c r="A57" s="14" t="s">
        <v>2214</v>
      </c>
      <c r="B57" s="15" t="s">
        <v>2215</v>
      </c>
      <c r="C57" s="15" t="s">
        <v>1197</v>
      </c>
      <c r="D57" s="16">
        <v>354016</v>
      </c>
      <c r="E57" s="17">
        <v>236.98</v>
      </c>
      <c r="F57" s="18">
        <v>4.1999999999999997E-3</v>
      </c>
      <c r="G57" s="18"/>
    </row>
    <row r="58" spans="1:7" x14ac:dyDescent="0.25">
      <c r="A58" s="19" t="s">
        <v>125</v>
      </c>
      <c r="B58" s="25"/>
      <c r="C58" s="25"/>
      <c r="D58" s="26"/>
      <c r="E58" s="47">
        <v>56977</v>
      </c>
      <c r="F58" s="48">
        <v>1.0022</v>
      </c>
      <c r="G58" s="28"/>
    </row>
    <row r="59" spans="1:7" x14ac:dyDescent="0.25">
      <c r="A59" s="19" t="s">
        <v>1269</v>
      </c>
      <c r="B59" s="15"/>
      <c r="C59" s="15"/>
      <c r="D59" s="16"/>
      <c r="E59" s="17"/>
      <c r="F59" s="18"/>
      <c r="G59" s="18"/>
    </row>
    <row r="60" spans="1:7" x14ac:dyDescent="0.25">
      <c r="A60" s="19" t="s">
        <v>125</v>
      </c>
      <c r="B60" s="15"/>
      <c r="C60" s="15"/>
      <c r="D60" s="16"/>
      <c r="E60" s="56" t="s">
        <v>122</v>
      </c>
      <c r="F60" s="57" t="s">
        <v>122</v>
      </c>
      <c r="G60" s="18"/>
    </row>
    <row r="61" spans="1:7" x14ac:dyDescent="0.25">
      <c r="A61" s="31" t="s">
        <v>132</v>
      </c>
      <c r="B61" s="32"/>
      <c r="C61" s="32"/>
      <c r="D61" s="33"/>
      <c r="E61" s="37">
        <v>56977</v>
      </c>
      <c r="F61" s="38">
        <v>1.0022</v>
      </c>
      <c r="G61" s="28"/>
    </row>
    <row r="62" spans="1:7" x14ac:dyDescent="0.25">
      <c r="A62" s="14"/>
      <c r="B62" s="15"/>
      <c r="C62" s="15"/>
      <c r="D62" s="16"/>
      <c r="E62" s="17"/>
      <c r="F62" s="18"/>
      <c r="G62" s="18"/>
    </row>
    <row r="63" spans="1:7" x14ac:dyDescent="0.25">
      <c r="A63" s="14"/>
      <c r="B63" s="15"/>
      <c r="C63" s="15"/>
      <c r="D63" s="16"/>
      <c r="E63" s="17"/>
      <c r="F63" s="18"/>
      <c r="G63" s="18"/>
    </row>
    <row r="64" spans="1:7" x14ac:dyDescent="0.25">
      <c r="A64" s="19" t="s">
        <v>182</v>
      </c>
      <c r="B64" s="15"/>
      <c r="C64" s="15"/>
      <c r="D64" s="16"/>
      <c r="E64" s="17"/>
      <c r="F64" s="18"/>
      <c r="G64" s="18"/>
    </row>
    <row r="65" spans="1:7" x14ac:dyDescent="0.25">
      <c r="A65" s="14" t="s">
        <v>183</v>
      </c>
      <c r="B65" s="15"/>
      <c r="C65" s="15"/>
      <c r="D65" s="16"/>
      <c r="E65" s="17">
        <v>188.97</v>
      </c>
      <c r="F65" s="18">
        <v>3.3E-3</v>
      </c>
      <c r="G65" s="18">
        <v>6.4020999999999995E-2</v>
      </c>
    </row>
    <row r="66" spans="1:7" x14ac:dyDescent="0.25">
      <c r="A66" s="19" t="s">
        <v>125</v>
      </c>
      <c r="B66" s="25"/>
      <c r="C66" s="25"/>
      <c r="D66" s="26"/>
      <c r="E66" s="47">
        <v>188.97</v>
      </c>
      <c r="F66" s="48">
        <v>3.3E-3</v>
      </c>
      <c r="G66" s="28"/>
    </row>
    <row r="67" spans="1:7" x14ac:dyDescent="0.25">
      <c r="A67" s="14"/>
      <c r="B67" s="15"/>
      <c r="C67" s="15"/>
      <c r="D67" s="16"/>
      <c r="E67" s="17"/>
      <c r="F67" s="18"/>
      <c r="G67" s="18"/>
    </row>
    <row r="68" spans="1:7" x14ac:dyDescent="0.25">
      <c r="A68" s="31" t="s">
        <v>132</v>
      </c>
      <c r="B68" s="32"/>
      <c r="C68" s="32"/>
      <c r="D68" s="33"/>
      <c r="E68" s="29">
        <v>188.97</v>
      </c>
      <c r="F68" s="30">
        <v>3.3E-3</v>
      </c>
      <c r="G68" s="28"/>
    </row>
    <row r="69" spans="1:7" x14ac:dyDescent="0.25">
      <c r="A69" s="14" t="s">
        <v>184</v>
      </c>
      <c r="B69" s="15"/>
      <c r="C69" s="15"/>
      <c r="D69" s="16"/>
      <c r="E69" s="17">
        <v>3.3144800000000002E-2</v>
      </c>
      <c r="F69" s="18">
        <v>0</v>
      </c>
      <c r="G69" s="18"/>
    </row>
    <row r="70" spans="1:7" x14ac:dyDescent="0.25">
      <c r="A70" s="14" t="s">
        <v>185</v>
      </c>
      <c r="B70" s="15"/>
      <c r="C70" s="15"/>
      <c r="D70" s="16"/>
      <c r="E70" s="45">
        <v>-312.08314480000001</v>
      </c>
      <c r="F70" s="46">
        <v>-5.4999999999999997E-3</v>
      </c>
      <c r="G70" s="18">
        <v>6.4020999999999995E-2</v>
      </c>
    </row>
    <row r="71" spans="1:7" x14ac:dyDescent="0.25">
      <c r="A71" s="34" t="s">
        <v>186</v>
      </c>
      <c r="B71" s="35"/>
      <c r="C71" s="35"/>
      <c r="D71" s="36"/>
      <c r="E71" s="37">
        <v>56853.919999999998</v>
      </c>
      <c r="F71" s="38">
        <v>1</v>
      </c>
      <c r="G71" s="38"/>
    </row>
    <row r="76" spans="1:7" x14ac:dyDescent="0.25">
      <c r="A76" s="1" t="s">
        <v>189</v>
      </c>
    </row>
    <row r="77" spans="1:7" x14ac:dyDescent="0.25">
      <c r="A77" s="40" t="s">
        <v>190</v>
      </c>
      <c r="B77" s="41" t="s">
        <v>122</v>
      </c>
    </row>
    <row r="78" spans="1:7" x14ac:dyDescent="0.25">
      <c r="A78" t="s">
        <v>191</v>
      </c>
    </row>
    <row r="79" spans="1:7" x14ac:dyDescent="0.25">
      <c r="A79" t="s">
        <v>192</v>
      </c>
      <c r="B79" t="s">
        <v>193</v>
      </c>
      <c r="C79" t="s">
        <v>193</v>
      </c>
    </row>
    <row r="80" spans="1:7" x14ac:dyDescent="0.25">
      <c r="B80" s="42">
        <v>45473</v>
      </c>
      <c r="C80" s="42">
        <v>45504</v>
      </c>
    </row>
    <row r="81" spans="1:5" x14ac:dyDescent="0.25">
      <c r="A81" t="s">
        <v>712</v>
      </c>
      <c r="B81">
        <v>18.590599999999998</v>
      </c>
      <c r="C81">
        <v>19.447800000000001</v>
      </c>
      <c r="E81" s="39"/>
    </row>
    <row r="82" spans="1:5" x14ac:dyDescent="0.25">
      <c r="A82" t="s">
        <v>198</v>
      </c>
      <c r="B82">
        <v>18.593599999999999</v>
      </c>
      <c r="C82">
        <v>19.451000000000001</v>
      </c>
      <c r="E82" s="39"/>
    </row>
    <row r="83" spans="1:5" x14ac:dyDescent="0.25">
      <c r="A83" t="s">
        <v>713</v>
      </c>
      <c r="B83">
        <v>18.375599999999999</v>
      </c>
      <c r="C83">
        <v>19.210999999999999</v>
      </c>
      <c r="E83" s="39"/>
    </row>
    <row r="84" spans="1:5" x14ac:dyDescent="0.25">
      <c r="A84" t="s">
        <v>677</v>
      </c>
      <c r="B84">
        <v>18.375599999999999</v>
      </c>
      <c r="C84">
        <v>19.210999999999999</v>
      </c>
      <c r="E84" s="39"/>
    </row>
    <row r="85" spans="1:5" x14ac:dyDescent="0.25">
      <c r="E85" s="39"/>
    </row>
    <row r="86" spans="1:5" x14ac:dyDescent="0.25">
      <c r="A86" t="s">
        <v>208</v>
      </c>
      <c r="B86" s="41" t="s">
        <v>122</v>
      </c>
    </row>
    <row r="87" spans="1:5" x14ac:dyDescent="0.25">
      <c r="A87" t="s">
        <v>209</v>
      </c>
      <c r="B87" s="41" t="s">
        <v>122</v>
      </c>
    </row>
    <row r="88" spans="1:5" ht="30" customHeight="1" x14ac:dyDescent="0.25">
      <c r="A88" s="40" t="s">
        <v>210</v>
      </c>
      <c r="B88" s="41" t="s">
        <v>122</v>
      </c>
    </row>
    <row r="89" spans="1:5" ht="30" customHeight="1" x14ac:dyDescent="0.25">
      <c r="A89" s="40" t="s">
        <v>211</v>
      </c>
      <c r="B89" s="41" t="s">
        <v>122</v>
      </c>
    </row>
    <row r="90" spans="1:5" x14ac:dyDescent="0.25">
      <c r="A90" t="s">
        <v>1270</v>
      </c>
      <c r="B90" s="44">
        <v>1.610724726886682</v>
      </c>
    </row>
    <row r="91" spans="1:5" ht="45" customHeight="1" x14ac:dyDescent="0.25">
      <c r="A91" s="40" t="s">
        <v>213</v>
      </c>
      <c r="B91" s="41" t="s">
        <v>122</v>
      </c>
    </row>
    <row r="92" spans="1:5" ht="45" customHeight="1" x14ac:dyDescent="0.25">
      <c r="A92" s="40" t="s">
        <v>214</v>
      </c>
      <c r="B92" s="41" t="s">
        <v>122</v>
      </c>
    </row>
    <row r="93" spans="1:5" ht="30" customHeight="1" x14ac:dyDescent="0.25">
      <c r="A93" s="40" t="s">
        <v>215</v>
      </c>
      <c r="B93" s="41" t="s">
        <v>122</v>
      </c>
    </row>
    <row r="94" spans="1:5" x14ac:dyDescent="0.25">
      <c r="A94" t="s">
        <v>216</v>
      </c>
      <c r="B94" s="41" t="s">
        <v>122</v>
      </c>
    </row>
    <row r="95" spans="1:5" x14ac:dyDescent="0.25">
      <c r="A95" t="s">
        <v>217</v>
      </c>
      <c r="B95" s="41" t="s">
        <v>122</v>
      </c>
    </row>
    <row r="97" spans="1:4" ht="69.95" customHeight="1" x14ac:dyDescent="0.25">
      <c r="A97" s="74" t="s">
        <v>227</v>
      </c>
      <c r="B97" s="74" t="s">
        <v>228</v>
      </c>
      <c r="C97" s="74" t="s">
        <v>5</v>
      </c>
      <c r="D97" s="74" t="s">
        <v>6</v>
      </c>
    </row>
    <row r="98" spans="1:4" ht="69.95" customHeight="1" x14ac:dyDescent="0.25">
      <c r="A98" s="74" t="s">
        <v>2237</v>
      </c>
      <c r="B98" s="74"/>
      <c r="C98" s="74" t="s">
        <v>73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215"/>
  <sheetViews>
    <sheetView showGridLines="0" workbookViewId="0">
      <pane ySplit="4" topLeftCell="A5" activePane="bottomLeft" state="frozen"/>
      <selection sqref="A1:B1"/>
      <selection pane="bottomLeft" activeCell="A2" sqref="A2:G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2238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2239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216150</v>
      </c>
      <c r="E8" s="17">
        <v>3492.44</v>
      </c>
      <c r="F8" s="18">
        <v>3.4389999999999997E-2</v>
      </c>
      <c r="G8" s="18"/>
    </row>
    <row r="9" spans="1:8" x14ac:dyDescent="0.25">
      <c r="A9" s="14" t="s">
        <v>1212</v>
      </c>
      <c r="B9" s="15" t="s">
        <v>1213</v>
      </c>
      <c r="C9" s="15" t="s">
        <v>1214</v>
      </c>
      <c r="D9" s="16">
        <v>95750</v>
      </c>
      <c r="E9" s="17">
        <v>2882.89</v>
      </c>
      <c r="F9" s="18">
        <v>2.8388E-2</v>
      </c>
      <c r="G9" s="18"/>
    </row>
    <row r="10" spans="1:8" x14ac:dyDescent="0.25">
      <c r="A10" s="14" t="s">
        <v>1284</v>
      </c>
      <c r="B10" s="15" t="s">
        <v>1285</v>
      </c>
      <c r="C10" s="15" t="s">
        <v>1286</v>
      </c>
      <c r="D10" s="16">
        <v>53400</v>
      </c>
      <c r="E10" s="17">
        <v>2628.8</v>
      </c>
      <c r="F10" s="18">
        <v>2.5885999999999999E-2</v>
      </c>
      <c r="G10" s="18"/>
    </row>
    <row r="11" spans="1:8" x14ac:dyDescent="0.25">
      <c r="A11" s="14" t="s">
        <v>1278</v>
      </c>
      <c r="B11" s="15" t="s">
        <v>1279</v>
      </c>
      <c r="C11" s="15" t="s">
        <v>1280</v>
      </c>
      <c r="D11" s="16">
        <v>73500</v>
      </c>
      <c r="E11" s="17">
        <v>2329.5100000000002</v>
      </c>
      <c r="F11" s="18">
        <v>2.2939000000000001E-2</v>
      </c>
      <c r="G11" s="18"/>
    </row>
    <row r="12" spans="1:8" x14ac:dyDescent="0.25">
      <c r="A12" s="14" t="s">
        <v>1310</v>
      </c>
      <c r="B12" s="15" t="s">
        <v>1311</v>
      </c>
      <c r="C12" s="15" t="s">
        <v>1312</v>
      </c>
      <c r="D12" s="16">
        <v>373800</v>
      </c>
      <c r="E12" s="17">
        <v>1951.98</v>
      </c>
      <c r="F12" s="18">
        <v>1.9220999999999999E-2</v>
      </c>
      <c r="G12" s="18"/>
    </row>
    <row r="13" spans="1:8" x14ac:dyDescent="0.25">
      <c r="A13" s="14" t="s">
        <v>1245</v>
      </c>
      <c r="B13" s="15" t="s">
        <v>1246</v>
      </c>
      <c r="C13" s="15" t="s">
        <v>1197</v>
      </c>
      <c r="D13" s="16">
        <v>202500</v>
      </c>
      <c r="E13" s="17">
        <v>1766.61</v>
      </c>
      <c r="F13" s="18">
        <v>1.7395999999999998E-2</v>
      </c>
      <c r="G13" s="18"/>
    </row>
    <row r="14" spans="1:8" x14ac:dyDescent="0.25">
      <c r="A14" s="14" t="s">
        <v>1276</v>
      </c>
      <c r="B14" s="15" t="s">
        <v>1277</v>
      </c>
      <c r="C14" s="15" t="s">
        <v>1194</v>
      </c>
      <c r="D14" s="16">
        <v>10240000</v>
      </c>
      <c r="E14" s="17">
        <v>1666.05</v>
      </c>
      <c r="F14" s="18">
        <v>1.6406E-2</v>
      </c>
      <c r="G14" s="18"/>
    </row>
    <row r="15" spans="1:8" x14ac:dyDescent="0.25">
      <c r="A15" s="14" t="s">
        <v>1313</v>
      </c>
      <c r="B15" s="15" t="s">
        <v>1314</v>
      </c>
      <c r="C15" s="15" t="s">
        <v>1197</v>
      </c>
      <c r="D15" s="16">
        <v>670000</v>
      </c>
      <c r="E15" s="17">
        <v>1349.31</v>
      </c>
      <c r="F15" s="18">
        <v>1.3287E-2</v>
      </c>
      <c r="G15" s="18"/>
    </row>
    <row r="16" spans="1:8" x14ac:dyDescent="0.25">
      <c r="A16" s="14" t="s">
        <v>1295</v>
      </c>
      <c r="B16" s="15" t="s">
        <v>1296</v>
      </c>
      <c r="C16" s="15" t="s">
        <v>1238</v>
      </c>
      <c r="D16" s="16">
        <v>84600</v>
      </c>
      <c r="E16" s="17">
        <v>1300.81</v>
      </c>
      <c r="F16" s="18">
        <v>1.2808999999999999E-2</v>
      </c>
      <c r="G16" s="18"/>
    </row>
    <row r="17" spans="1:7" x14ac:dyDescent="0.25">
      <c r="A17" s="14" t="s">
        <v>1253</v>
      </c>
      <c r="B17" s="15" t="s">
        <v>1254</v>
      </c>
      <c r="C17" s="15" t="s">
        <v>1255</v>
      </c>
      <c r="D17" s="16">
        <v>329175</v>
      </c>
      <c r="E17" s="17">
        <v>1100.0999999999999</v>
      </c>
      <c r="F17" s="18">
        <v>1.0833000000000001E-2</v>
      </c>
      <c r="G17" s="18"/>
    </row>
    <row r="18" spans="1:7" x14ac:dyDescent="0.25">
      <c r="A18" s="14" t="s">
        <v>1192</v>
      </c>
      <c r="B18" s="15" t="s">
        <v>1193</v>
      </c>
      <c r="C18" s="15" t="s">
        <v>1194</v>
      </c>
      <c r="D18" s="16">
        <v>67925</v>
      </c>
      <c r="E18" s="17">
        <v>1013.14</v>
      </c>
      <c r="F18" s="18">
        <v>9.9760000000000005E-3</v>
      </c>
      <c r="G18" s="18"/>
    </row>
    <row r="19" spans="1:7" x14ac:dyDescent="0.25">
      <c r="A19" s="14" t="s">
        <v>1215</v>
      </c>
      <c r="B19" s="15" t="s">
        <v>1216</v>
      </c>
      <c r="C19" s="15" t="s">
        <v>1208</v>
      </c>
      <c r="D19" s="16">
        <v>7550</v>
      </c>
      <c r="E19" s="17">
        <v>990.24</v>
      </c>
      <c r="F19" s="18">
        <v>9.7509999999999993E-3</v>
      </c>
      <c r="G19" s="18"/>
    </row>
    <row r="20" spans="1:7" x14ac:dyDescent="0.25">
      <c r="A20" s="14" t="s">
        <v>1287</v>
      </c>
      <c r="B20" s="15" t="s">
        <v>1288</v>
      </c>
      <c r="C20" s="15" t="s">
        <v>1289</v>
      </c>
      <c r="D20" s="16">
        <v>152000</v>
      </c>
      <c r="E20" s="17">
        <v>979.26</v>
      </c>
      <c r="F20" s="18">
        <v>9.6430000000000005E-3</v>
      </c>
      <c r="G20" s="18"/>
    </row>
    <row r="21" spans="1:7" x14ac:dyDescent="0.25">
      <c r="A21" s="14" t="s">
        <v>1301</v>
      </c>
      <c r="B21" s="15" t="s">
        <v>1302</v>
      </c>
      <c r="C21" s="15" t="s">
        <v>1194</v>
      </c>
      <c r="D21" s="16">
        <v>200600</v>
      </c>
      <c r="E21" s="17">
        <v>868.9</v>
      </c>
      <c r="F21" s="18">
        <v>8.5559999999999994E-3</v>
      </c>
      <c r="G21" s="18"/>
    </row>
    <row r="22" spans="1:7" x14ac:dyDescent="0.25">
      <c r="A22" s="14" t="s">
        <v>1239</v>
      </c>
      <c r="B22" s="15" t="s">
        <v>1240</v>
      </c>
      <c r="C22" s="15" t="s">
        <v>1241</v>
      </c>
      <c r="D22" s="16">
        <v>21600</v>
      </c>
      <c r="E22" s="17">
        <v>832.11</v>
      </c>
      <c r="F22" s="18">
        <v>8.1939999999999999E-3</v>
      </c>
      <c r="G22" s="18"/>
    </row>
    <row r="23" spans="1:7" x14ac:dyDescent="0.25">
      <c r="A23" s="14" t="s">
        <v>1198</v>
      </c>
      <c r="B23" s="15" t="s">
        <v>1199</v>
      </c>
      <c r="C23" s="15" t="s">
        <v>1200</v>
      </c>
      <c r="D23" s="16">
        <v>153600</v>
      </c>
      <c r="E23" s="17">
        <v>760.86</v>
      </c>
      <c r="F23" s="18">
        <v>7.4920000000000004E-3</v>
      </c>
      <c r="G23" s="18"/>
    </row>
    <row r="24" spans="1:7" x14ac:dyDescent="0.25">
      <c r="A24" s="14" t="s">
        <v>1189</v>
      </c>
      <c r="B24" s="15" t="s">
        <v>1190</v>
      </c>
      <c r="C24" s="15" t="s">
        <v>1191</v>
      </c>
      <c r="D24" s="16">
        <v>42700</v>
      </c>
      <c r="E24" s="17">
        <v>734.16</v>
      </c>
      <c r="F24" s="18">
        <v>7.2290000000000002E-3</v>
      </c>
      <c r="G24" s="18"/>
    </row>
    <row r="25" spans="1:7" x14ac:dyDescent="0.25">
      <c r="A25" s="14" t="s">
        <v>1299</v>
      </c>
      <c r="B25" s="15" t="s">
        <v>1300</v>
      </c>
      <c r="C25" s="15" t="s">
        <v>1197</v>
      </c>
      <c r="D25" s="16">
        <v>568000</v>
      </c>
      <c r="E25" s="17">
        <v>704.04</v>
      </c>
      <c r="F25" s="18">
        <v>6.9329999999999999E-3</v>
      </c>
      <c r="G25" s="18"/>
    </row>
    <row r="26" spans="1:7" x14ac:dyDescent="0.25">
      <c r="A26" s="14" t="s">
        <v>1357</v>
      </c>
      <c r="B26" s="15" t="s">
        <v>1358</v>
      </c>
      <c r="C26" s="15" t="s">
        <v>1191</v>
      </c>
      <c r="D26" s="16">
        <v>48400</v>
      </c>
      <c r="E26" s="17">
        <v>694.13</v>
      </c>
      <c r="F26" s="18">
        <v>6.8349999999999999E-3</v>
      </c>
      <c r="G26" s="18"/>
    </row>
    <row r="27" spans="1:7" x14ac:dyDescent="0.25">
      <c r="A27" s="14" t="s">
        <v>1402</v>
      </c>
      <c r="B27" s="15" t="s">
        <v>1403</v>
      </c>
      <c r="C27" s="15" t="s">
        <v>1365</v>
      </c>
      <c r="D27" s="16">
        <v>11600</v>
      </c>
      <c r="E27" s="17">
        <v>677.32</v>
      </c>
      <c r="F27" s="18">
        <v>6.6699999999999997E-3</v>
      </c>
      <c r="G27" s="18"/>
    </row>
    <row r="28" spans="1:7" x14ac:dyDescent="0.25">
      <c r="A28" s="14" t="s">
        <v>1334</v>
      </c>
      <c r="B28" s="15" t="s">
        <v>1335</v>
      </c>
      <c r="C28" s="15" t="s">
        <v>1317</v>
      </c>
      <c r="D28" s="16">
        <v>34300</v>
      </c>
      <c r="E28" s="17">
        <v>638.79999999999995</v>
      </c>
      <c r="F28" s="18">
        <v>6.2899999999999996E-3</v>
      </c>
      <c r="G28" s="18"/>
    </row>
    <row r="29" spans="1:7" x14ac:dyDescent="0.25">
      <c r="A29" s="14" t="s">
        <v>1305</v>
      </c>
      <c r="B29" s="15" t="s">
        <v>1306</v>
      </c>
      <c r="C29" s="15" t="s">
        <v>1289</v>
      </c>
      <c r="D29" s="16">
        <v>9375</v>
      </c>
      <c r="E29" s="17">
        <v>638.15</v>
      </c>
      <c r="F29" s="18">
        <v>6.2839999999999997E-3</v>
      </c>
      <c r="G29" s="18"/>
    </row>
    <row r="30" spans="1:7" x14ac:dyDescent="0.25">
      <c r="A30" s="14" t="s">
        <v>1343</v>
      </c>
      <c r="B30" s="15" t="s">
        <v>1344</v>
      </c>
      <c r="C30" s="15" t="s">
        <v>1197</v>
      </c>
      <c r="D30" s="16">
        <v>34800</v>
      </c>
      <c r="E30" s="17">
        <v>629.15</v>
      </c>
      <c r="F30" s="18">
        <v>6.195E-3</v>
      </c>
      <c r="G30" s="18"/>
    </row>
    <row r="31" spans="1:7" x14ac:dyDescent="0.25">
      <c r="A31" s="14" t="s">
        <v>1330</v>
      </c>
      <c r="B31" s="15" t="s">
        <v>1331</v>
      </c>
      <c r="C31" s="15" t="s">
        <v>1249</v>
      </c>
      <c r="D31" s="16">
        <v>196875</v>
      </c>
      <c r="E31" s="17">
        <v>620.65</v>
      </c>
      <c r="F31" s="18">
        <v>6.1120000000000002E-3</v>
      </c>
      <c r="G31" s="18"/>
    </row>
    <row r="32" spans="1:7" x14ac:dyDescent="0.25">
      <c r="A32" s="14" t="s">
        <v>1332</v>
      </c>
      <c r="B32" s="15" t="s">
        <v>1333</v>
      </c>
      <c r="C32" s="15" t="s">
        <v>1197</v>
      </c>
      <c r="D32" s="16">
        <v>40500</v>
      </c>
      <c r="E32" s="17">
        <v>578.26</v>
      </c>
      <c r="F32" s="18">
        <v>5.6940000000000003E-3</v>
      </c>
      <c r="G32" s="18"/>
    </row>
    <row r="33" spans="1:7" x14ac:dyDescent="0.25">
      <c r="A33" s="14" t="s">
        <v>1448</v>
      </c>
      <c r="B33" s="15" t="s">
        <v>1449</v>
      </c>
      <c r="C33" s="15" t="s">
        <v>1443</v>
      </c>
      <c r="D33" s="16">
        <v>28400</v>
      </c>
      <c r="E33" s="17">
        <v>530.95000000000005</v>
      </c>
      <c r="F33" s="18">
        <v>5.228E-3</v>
      </c>
      <c r="G33" s="18"/>
    </row>
    <row r="34" spans="1:7" x14ac:dyDescent="0.25">
      <c r="A34" s="14" t="s">
        <v>1371</v>
      </c>
      <c r="B34" s="15" t="s">
        <v>1372</v>
      </c>
      <c r="C34" s="15" t="s">
        <v>1289</v>
      </c>
      <c r="D34" s="16">
        <v>18000</v>
      </c>
      <c r="E34" s="17">
        <v>527.75</v>
      </c>
      <c r="F34" s="18">
        <v>5.1970000000000002E-3</v>
      </c>
      <c r="G34" s="18"/>
    </row>
    <row r="35" spans="1:7" x14ac:dyDescent="0.25">
      <c r="A35" s="14" t="s">
        <v>1351</v>
      </c>
      <c r="B35" s="15" t="s">
        <v>1352</v>
      </c>
      <c r="C35" s="15" t="s">
        <v>1214</v>
      </c>
      <c r="D35" s="16">
        <v>129600</v>
      </c>
      <c r="E35" s="17">
        <v>508.36</v>
      </c>
      <c r="F35" s="18">
        <v>5.006E-3</v>
      </c>
      <c r="G35" s="18"/>
    </row>
    <row r="36" spans="1:7" x14ac:dyDescent="0.25">
      <c r="A36" s="14" t="s">
        <v>1406</v>
      </c>
      <c r="B36" s="15" t="s">
        <v>1407</v>
      </c>
      <c r="C36" s="15" t="s">
        <v>1208</v>
      </c>
      <c r="D36" s="16">
        <v>17150</v>
      </c>
      <c r="E36" s="17">
        <v>498.69</v>
      </c>
      <c r="F36" s="18">
        <v>4.9109999999999996E-3</v>
      </c>
      <c r="G36" s="18"/>
    </row>
    <row r="37" spans="1:7" x14ac:dyDescent="0.25">
      <c r="A37" s="14" t="s">
        <v>1195</v>
      </c>
      <c r="B37" s="15" t="s">
        <v>1196</v>
      </c>
      <c r="C37" s="15" t="s">
        <v>1197</v>
      </c>
      <c r="D37" s="16">
        <v>39900</v>
      </c>
      <c r="E37" s="17">
        <v>484.75</v>
      </c>
      <c r="F37" s="18">
        <v>4.7730000000000003E-3</v>
      </c>
      <c r="G37" s="18"/>
    </row>
    <row r="38" spans="1:7" x14ac:dyDescent="0.25">
      <c r="A38" s="14" t="s">
        <v>1327</v>
      </c>
      <c r="B38" s="15" t="s">
        <v>1328</v>
      </c>
      <c r="C38" s="15" t="s">
        <v>1329</v>
      </c>
      <c r="D38" s="16">
        <v>48125</v>
      </c>
      <c r="E38" s="17">
        <v>475.31</v>
      </c>
      <c r="F38" s="18">
        <v>4.6800000000000001E-3</v>
      </c>
      <c r="G38" s="18"/>
    </row>
    <row r="39" spans="1:7" x14ac:dyDescent="0.25">
      <c r="A39" s="14" t="s">
        <v>1258</v>
      </c>
      <c r="B39" s="15" t="s">
        <v>1259</v>
      </c>
      <c r="C39" s="15" t="s">
        <v>1197</v>
      </c>
      <c r="D39" s="16">
        <v>38125</v>
      </c>
      <c r="E39" s="17">
        <v>444.58</v>
      </c>
      <c r="F39" s="18">
        <v>4.3779999999999999E-3</v>
      </c>
      <c r="G39" s="18"/>
    </row>
    <row r="40" spans="1:7" x14ac:dyDescent="0.25">
      <c r="A40" s="14" t="s">
        <v>1361</v>
      </c>
      <c r="B40" s="15" t="s">
        <v>1362</v>
      </c>
      <c r="C40" s="15" t="s">
        <v>1197</v>
      </c>
      <c r="D40" s="16">
        <v>175000</v>
      </c>
      <c r="E40" s="17">
        <v>411.6</v>
      </c>
      <c r="F40" s="18">
        <v>4.0530000000000002E-3</v>
      </c>
      <c r="G40" s="18"/>
    </row>
    <row r="41" spans="1:7" x14ac:dyDescent="0.25">
      <c r="A41" s="14" t="s">
        <v>1385</v>
      </c>
      <c r="B41" s="15" t="s">
        <v>1386</v>
      </c>
      <c r="C41" s="15" t="s">
        <v>1191</v>
      </c>
      <c r="D41" s="16">
        <v>110000</v>
      </c>
      <c r="E41" s="17">
        <v>398.59</v>
      </c>
      <c r="F41" s="18">
        <v>3.9249999999999997E-3</v>
      </c>
      <c r="G41" s="18"/>
    </row>
    <row r="42" spans="1:7" x14ac:dyDescent="0.25">
      <c r="A42" s="14" t="s">
        <v>1454</v>
      </c>
      <c r="B42" s="15" t="s">
        <v>1455</v>
      </c>
      <c r="C42" s="15" t="s">
        <v>1294</v>
      </c>
      <c r="D42" s="16">
        <v>236500</v>
      </c>
      <c r="E42" s="17">
        <v>391.01</v>
      </c>
      <c r="F42" s="18">
        <v>3.8500000000000001E-3</v>
      </c>
      <c r="G42" s="18"/>
    </row>
    <row r="43" spans="1:7" x14ac:dyDescent="0.25">
      <c r="A43" s="14" t="s">
        <v>1441</v>
      </c>
      <c r="B43" s="15" t="s">
        <v>1442</v>
      </c>
      <c r="C43" s="15" t="s">
        <v>1443</v>
      </c>
      <c r="D43" s="16">
        <v>155550</v>
      </c>
      <c r="E43" s="17">
        <v>374.83</v>
      </c>
      <c r="F43" s="18">
        <v>3.6909999999999998E-3</v>
      </c>
      <c r="G43" s="18"/>
    </row>
    <row r="44" spans="1:7" x14ac:dyDescent="0.25">
      <c r="A44" s="14" t="s">
        <v>1492</v>
      </c>
      <c r="B44" s="15" t="s">
        <v>1493</v>
      </c>
      <c r="C44" s="15" t="s">
        <v>1238</v>
      </c>
      <c r="D44" s="16">
        <v>23250</v>
      </c>
      <c r="E44" s="17">
        <v>371.14</v>
      </c>
      <c r="F44" s="18">
        <v>3.6549999999999998E-3</v>
      </c>
      <c r="G44" s="18"/>
    </row>
    <row r="45" spans="1:7" x14ac:dyDescent="0.25">
      <c r="A45" s="14" t="s">
        <v>1303</v>
      </c>
      <c r="B45" s="15" t="s">
        <v>1304</v>
      </c>
      <c r="C45" s="15" t="s">
        <v>1289</v>
      </c>
      <c r="D45" s="16">
        <v>66300</v>
      </c>
      <c r="E45" s="17">
        <v>369.16</v>
      </c>
      <c r="F45" s="18">
        <v>3.6350000000000002E-3</v>
      </c>
      <c r="G45" s="18"/>
    </row>
    <row r="46" spans="1:7" x14ac:dyDescent="0.25">
      <c r="A46" s="14" t="s">
        <v>1292</v>
      </c>
      <c r="B46" s="15" t="s">
        <v>1293</v>
      </c>
      <c r="C46" s="15" t="s">
        <v>1294</v>
      </c>
      <c r="D46" s="16">
        <v>220000</v>
      </c>
      <c r="E46" s="17">
        <v>336.69</v>
      </c>
      <c r="F46" s="18">
        <v>3.3149999999999998E-3</v>
      </c>
      <c r="G46" s="18"/>
    </row>
    <row r="47" spans="1:7" x14ac:dyDescent="0.25">
      <c r="A47" s="14" t="s">
        <v>1201</v>
      </c>
      <c r="B47" s="15" t="s">
        <v>1202</v>
      </c>
      <c r="C47" s="15" t="s">
        <v>1191</v>
      </c>
      <c r="D47" s="16">
        <v>17425</v>
      </c>
      <c r="E47" s="17">
        <v>333.14</v>
      </c>
      <c r="F47" s="18">
        <v>3.2799999999999999E-3</v>
      </c>
      <c r="G47" s="18"/>
    </row>
    <row r="48" spans="1:7" x14ac:dyDescent="0.25">
      <c r="A48" s="14" t="s">
        <v>1217</v>
      </c>
      <c r="B48" s="15" t="s">
        <v>1218</v>
      </c>
      <c r="C48" s="15" t="s">
        <v>1219</v>
      </c>
      <c r="D48" s="16">
        <v>75000</v>
      </c>
      <c r="E48" s="17">
        <v>312</v>
      </c>
      <c r="F48" s="18">
        <v>3.0720000000000001E-3</v>
      </c>
      <c r="G48" s="18"/>
    </row>
    <row r="49" spans="1:7" x14ac:dyDescent="0.25">
      <c r="A49" s="14" t="s">
        <v>1321</v>
      </c>
      <c r="B49" s="15" t="s">
        <v>1322</v>
      </c>
      <c r="C49" s="15" t="s">
        <v>1208</v>
      </c>
      <c r="D49" s="16">
        <v>4200</v>
      </c>
      <c r="E49" s="17">
        <v>230.51</v>
      </c>
      <c r="F49" s="18">
        <v>2.2699999999999999E-3</v>
      </c>
      <c r="G49" s="18"/>
    </row>
    <row r="50" spans="1:7" x14ac:dyDescent="0.25">
      <c r="A50" s="14" t="s">
        <v>1315</v>
      </c>
      <c r="B50" s="15" t="s">
        <v>1316</v>
      </c>
      <c r="C50" s="15" t="s">
        <v>1317</v>
      </c>
      <c r="D50" s="16">
        <v>23100</v>
      </c>
      <c r="E50" s="17">
        <v>205.39</v>
      </c>
      <c r="F50" s="18">
        <v>2.0230000000000001E-3</v>
      </c>
      <c r="G50" s="18"/>
    </row>
    <row r="51" spans="1:7" x14ac:dyDescent="0.25">
      <c r="A51" s="14" t="s">
        <v>1234</v>
      </c>
      <c r="B51" s="15" t="s">
        <v>1235</v>
      </c>
      <c r="C51" s="15" t="s">
        <v>1208</v>
      </c>
      <c r="D51" s="16">
        <v>8050</v>
      </c>
      <c r="E51" s="17">
        <v>203.75</v>
      </c>
      <c r="F51" s="18">
        <v>2.006E-3</v>
      </c>
      <c r="G51" s="18"/>
    </row>
    <row r="52" spans="1:7" x14ac:dyDescent="0.25">
      <c r="A52" s="14" t="s">
        <v>1474</v>
      </c>
      <c r="B52" s="15" t="s">
        <v>1475</v>
      </c>
      <c r="C52" s="15" t="s">
        <v>1340</v>
      </c>
      <c r="D52" s="16">
        <v>29000</v>
      </c>
      <c r="E52" s="17">
        <v>195.94</v>
      </c>
      <c r="F52" s="18">
        <v>1.9289999999999999E-3</v>
      </c>
      <c r="G52" s="18"/>
    </row>
    <row r="53" spans="1:7" x14ac:dyDescent="0.25">
      <c r="A53" s="14" t="s">
        <v>1410</v>
      </c>
      <c r="B53" s="15" t="s">
        <v>1411</v>
      </c>
      <c r="C53" s="15" t="s">
        <v>1238</v>
      </c>
      <c r="D53" s="16">
        <v>34320</v>
      </c>
      <c r="E53" s="17">
        <v>190.44</v>
      </c>
      <c r="F53" s="18">
        <v>1.8749999999999999E-3</v>
      </c>
      <c r="G53" s="18"/>
    </row>
    <row r="54" spans="1:7" x14ac:dyDescent="0.25">
      <c r="A54" s="14" t="s">
        <v>1290</v>
      </c>
      <c r="B54" s="15" t="s">
        <v>1291</v>
      </c>
      <c r="C54" s="15" t="s">
        <v>1197</v>
      </c>
      <c r="D54" s="16">
        <v>64350</v>
      </c>
      <c r="E54" s="17">
        <v>163.22</v>
      </c>
      <c r="F54" s="18">
        <v>1.6069999999999999E-3</v>
      </c>
      <c r="G54" s="18"/>
    </row>
    <row r="55" spans="1:7" x14ac:dyDescent="0.25">
      <c r="A55" s="14" t="s">
        <v>1393</v>
      </c>
      <c r="B55" s="15" t="s">
        <v>1394</v>
      </c>
      <c r="C55" s="15" t="s">
        <v>1395</v>
      </c>
      <c r="D55" s="16">
        <v>21000</v>
      </c>
      <c r="E55" s="17">
        <v>140.62</v>
      </c>
      <c r="F55" s="18">
        <v>1.3849999999999999E-3</v>
      </c>
      <c r="G55" s="18"/>
    </row>
    <row r="56" spans="1:7" x14ac:dyDescent="0.25">
      <c r="A56" s="14" t="s">
        <v>1436</v>
      </c>
      <c r="B56" s="15" t="s">
        <v>1437</v>
      </c>
      <c r="C56" s="15" t="s">
        <v>1294</v>
      </c>
      <c r="D56" s="16">
        <v>13500</v>
      </c>
      <c r="E56" s="17">
        <v>125.31</v>
      </c>
      <c r="F56" s="18">
        <v>1.2340000000000001E-3</v>
      </c>
      <c r="G56" s="18"/>
    </row>
    <row r="57" spans="1:7" x14ac:dyDescent="0.25">
      <c r="A57" s="14" t="s">
        <v>1464</v>
      </c>
      <c r="B57" s="15" t="s">
        <v>1465</v>
      </c>
      <c r="C57" s="15" t="s">
        <v>1320</v>
      </c>
      <c r="D57" s="16">
        <v>7600</v>
      </c>
      <c r="E57" s="17">
        <v>119.31</v>
      </c>
      <c r="F57" s="18">
        <v>1.175E-3</v>
      </c>
      <c r="G57" s="18"/>
    </row>
    <row r="58" spans="1:7" x14ac:dyDescent="0.25">
      <c r="A58" s="14" t="s">
        <v>1446</v>
      </c>
      <c r="B58" s="15" t="s">
        <v>1447</v>
      </c>
      <c r="C58" s="15" t="s">
        <v>1395</v>
      </c>
      <c r="D58" s="16">
        <v>60000</v>
      </c>
      <c r="E58" s="17">
        <v>116.53</v>
      </c>
      <c r="F58" s="18">
        <v>1.147E-3</v>
      </c>
      <c r="G58" s="18"/>
    </row>
    <row r="59" spans="1:7" x14ac:dyDescent="0.25">
      <c r="A59" s="14" t="s">
        <v>1438</v>
      </c>
      <c r="B59" s="15" t="s">
        <v>1439</v>
      </c>
      <c r="C59" s="15" t="s">
        <v>1440</v>
      </c>
      <c r="D59" s="16">
        <v>19500</v>
      </c>
      <c r="E59" s="17">
        <v>111.55</v>
      </c>
      <c r="F59" s="18">
        <v>1.098E-3</v>
      </c>
      <c r="G59" s="18"/>
    </row>
    <row r="60" spans="1:7" x14ac:dyDescent="0.25">
      <c r="A60" s="14" t="s">
        <v>1383</v>
      </c>
      <c r="B60" s="15" t="s">
        <v>1384</v>
      </c>
      <c r="C60" s="15" t="s">
        <v>1289</v>
      </c>
      <c r="D60" s="16">
        <v>5500</v>
      </c>
      <c r="E60" s="17">
        <v>101.1</v>
      </c>
      <c r="F60" s="18">
        <v>9.9500000000000001E-4</v>
      </c>
      <c r="G60" s="18"/>
    </row>
    <row r="61" spans="1:7" x14ac:dyDescent="0.25">
      <c r="A61" s="14" t="s">
        <v>1398</v>
      </c>
      <c r="B61" s="15" t="s">
        <v>1399</v>
      </c>
      <c r="C61" s="15" t="s">
        <v>1340</v>
      </c>
      <c r="D61" s="16">
        <v>1400</v>
      </c>
      <c r="E61" s="17">
        <v>67.650000000000006</v>
      </c>
      <c r="F61" s="18">
        <v>6.6600000000000003E-4</v>
      </c>
      <c r="G61" s="18"/>
    </row>
    <row r="62" spans="1:7" x14ac:dyDescent="0.25">
      <c r="A62" s="14" t="s">
        <v>1490</v>
      </c>
      <c r="B62" s="15" t="s">
        <v>1491</v>
      </c>
      <c r="C62" s="15" t="s">
        <v>1289</v>
      </c>
      <c r="D62" s="16">
        <v>3125</v>
      </c>
      <c r="E62" s="17">
        <v>44.27</v>
      </c>
      <c r="F62" s="18">
        <v>4.3600000000000003E-4</v>
      </c>
      <c r="G62" s="18"/>
    </row>
    <row r="63" spans="1:7" x14ac:dyDescent="0.25">
      <c r="A63" s="14" t="s">
        <v>1428</v>
      </c>
      <c r="B63" s="15" t="s">
        <v>1429</v>
      </c>
      <c r="C63" s="15" t="s">
        <v>1289</v>
      </c>
      <c r="D63" s="16">
        <v>3750</v>
      </c>
      <c r="E63" s="17">
        <v>39.06</v>
      </c>
      <c r="F63" s="18">
        <v>3.8499999999999998E-4</v>
      </c>
      <c r="G63" s="18"/>
    </row>
    <row r="64" spans="1:7" x14ac:dyDescent="0.25">
      <c r="A64" s="14" t="s">
        <v>1524</v>
      </c>
      <c r="B64" s="15" t="s">
        <v>1525</v>
      </c>
      <c r="C64" s="15" t="s">
        <v>1222</v>
      </c>
      <c r="D64" s="16">
        <v>5400</v>
      </c>
      <c r="E64" s="17">
        <v>36.72</v>
      </c>
      <c r="F64" s="18">
        <v>3.6200000000000002E-4</v>
      </c>
      <c r="G64" s="18"/>
    </row>
    <row r="65" spans="1:7" x14ac:dyDescent="0.25">
      <c r="A65" s="14" t="s">
        <v>1408</v>
      </c>
      <c r="B65" s="15" t="s">
        <v>1409</v>
      </c>
      <c r="C65" s="15" t="s">
        <v>1191</v>
      </c>
      <c r="D65" s="16">
        <v>400</v>
      </c>
      <c r="E65" s="17">
        <v>21.24</v>
      </c>
      <c r="F65" s="18">
        <v>2.0900000000000001E-4</v>
      </c>
      <c r="G65" s="18"/>
    </row>
    <row r="66" spans="1:7" x14ac:dyDescent="0.25">
      <c r="A66" s="14" t="s">
        <v>1503</v>
      </c>
      <c r="B66" s="15" t="s">
        <v>1504</v>
      </c>
      <c r="C66" s="15" t="s">
        <v>1340</v>
      </c>
      <c r="D66" s="16">
        <v>400</v>
      </c>
      <c r="E66" s="17">
        <v>7.47</v>
      </c>
      <c r="F66" s="18">
        <v>7.3999999999999996E-5</v>
      </c>
      <c r="G66" s="18"/>
    </row>
    <row r="67" spans="1:7" x14ac:dyDescent="0.25">
      <c r="A67" s="19" t="s">
        <v>125</v>
      </c>
      <c r="B67" s="25"/>
      <c r="C67" s="25"/>
      <c r="D67" s="26"/>
      <c r="E67" s="23">
        <f>SUM(E8:E66)</f>
        <v>40716.300000000017</v>
      </c>
      <c r="F67" s="24">
        <f>SUM(F8:F66)</f>
        <v>0.40093400000000029</v>
      </c>
      <c r="G67" s="28"/>
    </row>
    <row r="68" spans="1:7" x14ac:dyDescent="0.25">
      <c r="A68" s="19" t="s">
        <v>1269</v>
      </c>
      <c r="B68" s="15"/>
      <c r="C68" s="15"/>
      <c r="D68" s="16"/>
      <c r="E68" s="17"/>
      <c r="F68" s="18"/>
      <c r="G68" s="18"/>
    </row>
    <row r="69" spans="1:7" x14ac:dyDescent="0.25">
      <c r="A69" s="19" t="s">
        <v>125</v>
      </c>
      <c r="B69" s="15"/>
      <c r="C69" s="15"/>
      <c r="D69" s="16"/>
      <c r="E69" s="67" t="s">
        <v>122</v>
      </c>
      <c r="F69" s="68" t="s">
        <v>122</v>
      </c>
      <c r="G69" s="18"/>
    </row>
    <row r="70" spans="1:7" x14ac:dyDescent="0.25">
      <c r="A70" s="31" t="s">
        <v>132</v>
      </c>
      <c r="B70" s="32"/>
      <c r="C70" s="32"/>
      <c r="D70" s="33"/>
      <c r="E70" s="37">
        <v>40716.300000000003</v>
      </c>
      <c r="F70" s="38">
        <v>0.40093600000000001</v>
      </c>
      <c r="G70" s="28"/>
    </row>
    <row r="71" spans="1:7" x14ac:dyDescent="0.25">
      <c r="A71" s="14"/>
      <c r="B71" s="15"/>
      <c r="C71" s="15"/>
      <c r="D71" s="16"/>
      <c r="E71" s="17"/>
      <c r="F71" s="18"/>
      <c r="G71" s="18"/>
    </row>
    <row r="72" spans="1:7" x14ac:dyDescent="0.25">
      <c r="A72" s="19" t="s">
        <v>1558</v>
      </c>
      <c r="B72" s="15"/>
      <c r="C72" s="15"/>
      <c r="D72" s="16"/>
      <c r="E72" s="17"/>
      <c r="F72" s="18"/>
      <c r="G72" s="18"/>
    </row>
    <row r="73" spans="1:7" x14ac:dyDescent="0.25">
      <c r="A73" s="19" t="s">
        <v>1559</v>
      </c>
      <c r="B73" s="15"/>
      <c r="C73" s="15"/>
      <c r="D73" s="16"/>
      <c r="E73" s="17"/>
      <c r="F73" s="18"/>
      <c r="G73" s="18"/>
    </row>
    <row r="74" spans="1:7" x14ac:dyDescent="0.25">
      <c r="A74" s="14" t="s">
        <v>1588</v>
      </c>
      <c r="B74" s="15"/>
      <c r="C74" s="15" t="s">
        <v>1340</v>
      </c>
      <c r="D74" s="61">
        <v>-400</v>
      </c>
      <c r="E74" s="45">
        <v>-7.52</v>
      </c>
      <c r="F74" s="46">
        <v>-7.3999999999999996E-5</v>
      </c>
      <c r="G74" s="18"/>
    </row>
    <row r="75" spans="1:7" x14ac:dyDescent="0.25">
      <c r="A75" s="14" t="s">
        <v>1640</v>
      </c>
      <c r="B75" s="15"/>
      <c r="C75" s="15" t="s">
        <v>1191</v>
      </c>
      <c r="D75" s="61">
        <v>-400</v>
      </c>
      <c r="E75" s="45">
        <v>-21.37</v>
      </c>
      <c r="F75" s="46">
        <v>-2.1000000000000001E-4</v>
      </c>
      <c r="G75" s="18"/>
    </row>
    <row r="76" spans="1:7" x14ac:dyDescent="0.25">
      <c r="A76" s="14" t="s">
        <v>1578</v>
      </c>
      <c r="B76" s="15"/>
      <c r="C76" s="15" t="s">
        <v>1222</v>
      </c>
      <c r="D76" s="61">
        <v>-5400</v>
      </c>
      <c r="E76" s="45">
        <v>-36.94</v>
      </c>
      <c r="F76" s="46">
        <v>-3.6299999999999999E-4</v>
      </c>
      <c r="G76" s="18"/>
    </row>
    <row r="77" spans="1:7" x14ac:dyDescent="0.25">
      <c r="A77" s="14" t="s">
        <v>1628</v>
      </c>
      <c r="B77" s="15"/>
      <c r="C77" s="15" t="s">
        <v>1289</v>
      </c>
      <c r="D77" s="61">
        <v>-3750</v>
      </c>
      <c r="E77" s="45">
        <v>-39.229999999999997</v>
      </c>
      <c r="F77" s="46">
        <v>-3.86E-4</v>
      </c>
      <c r="G77" s="18"/>
    </row>
    <row r="78" spans="1:7" x14ac:dyDescent="0.25">
      <c r="A78" s="14" t="s">
        <v>1594</v>
      </c>
      <c r="B78" s="15"/>
      <c r="C78" s="15" t="s">
        <v>1289</v>
      </c>
      <c r="D78" s="61">
        <v>-3125</v>
      </c>
      <c r="E78" s="45">
        <v>-44.59</v>
      </c>
      <c r="F78" s="46">
        <v>-4.3899999999999999E-4</v>
      </c>
      <c r="G78" s="18"/>
    </row>
    <row r="79" spans="1:7" x14ac:dyDescent="0.25">
      <c r="A79" s="14" t="s">
        <v>1647</v>
      </c>
      <c r="B79" s="15"/>
      <c r="C79" s="15" t="s">
        <v>1340</v>
      </c>
      <c r="D79" s="61">
        <v>-1400</v>
      </c>
      <c r="E79" s="45">
        <v>-67.930000000000007</v>
      </c>
      <c r="F79" s="46">
        <v>-6.6799999999999997E-4</v>
      </c>
      <c r="G79" s="18"/>
    </row>
    <row r="80" spans="1:7" x14ac:dyDescent="0.25">
      <c r="A80" s="14" t="s">
        <v>1658</v>
      </c>
      <c r="B80" s="15"/>
      <c r="C80" s="15" t="s">
        <v>1289</v>
      </c>
      <c r="D80" s="61">
        <v>-5500</v>
      </c>
      <c r="E80" s="45">
        <v>-101.51</v>
      </c>
      <c r="F80" s="46">
        <v>-9.990000000000001E-4</v>
      </c>
      <c r="G80" s="18"/>
    </row>
    <row r="81" spans="1:7" x14ac:dyDescent="0.25">
      <c r="A81" s="14" t="s">
        <v>1622</v>
      </c>
      <c r="B81" s="15"/>
      <c r="C81" s="15" t="s">
        <v>1440</v>
      </c>
      <c r="D81" s="61">
        <v>-19500</v>
      </c>
      <c r="E81" s="45">
        <v>-111.85</v>
      </c>
      <c r="F81" s="46">
        <v>-1.101E-3</v>
      </c>
      <c r="G81" s="18"/>
    </row>
    <row r="82" spans="1:7" x14ac:dyDescent="0.25">
      <c r="A82" s="14" t="s">
        <v>1619</v>
      </c>
      <c r="B82" s="15"/>
      <c r="C82" s="15" t="s">
        <v>1395</v>
      </c>
      <c r="D82" s="61">
        <v>-60000</v>
      </c>
      <c r="E82" s="45">
        <v>-117.18</v>
      </c>
      <c r="F82" s="46">
        <v>-1.1529999999999999E-3</v>
      </c>
      <c r="G82" s="18"/>
    </row>
    <row r="83" spans="1:7" x14ac:dyDescent="0.25">
      <c r="A83" s="14" t="s">
        <v>1610</v>
      </c>
      <c r="B83" s="15"/>
      <c r="C83" s="15" t="s">
        <v>1320</v>
      </c>
      <c r="D83" s="61">
        <v>-7600</v>
      </c>
      <c r="E83" s="45">
        <v>-120.13</v>
      </c>
      <c r="F83" s="46">
        <v>-1.1820000000000001E-3</v>
      </c>
      <c r="G83" s="18"/>
    </row>
    <row r="84" spans="1:7" x14ac:dyDescent="0.25">
      <c r="A84" s="14" t="s">
        <v>1625</v>
      </c>
      <c r="B84" s="15"/>
      <c r="C84" s="15" t="s">
        <v>1294</v>
      </c>
      <c r="D84" s="61">
        <v>-13500</v>
      </c>
      <c r="E84" s="45">
        <v>-126.51</v>
      </c>
      <c r="F84" s="46">
        <v>-1.245E-3</v>
      </c>
      <c r="G84" s="18"/>
    </row>
    <row r="85" spans="1:7" x14ac:dyDescent="0.25">
      <c r="A85" s="14" t="s">
        <v>1649</v>
      </c>
      <c r="B85" s="15"/>
      <c r="C85" s="15" t="s">
        <v>1395</v>
      </c>
      <c r="D85" s="61">
        <v>-21000</v>
      </c>
      <c r="E85" s="45">
        <v>-141.08000000000001</v>
      </c>
      <c r="F85" s="46">
        <v>-1.389E-3</v>
      </c>
      <c r="G85" s="18"/>
    </row>
    <row r="86" spans="1:7" x14ac:dyDescent="0.25">
      <c r="A86" s="14" t="s">
        <v>1711</v>
      </c>
      <c r="B86" s="15"/>
      <c r="C86" s="15" t="s">
        <v>1197</v>
      </c>
      <c r="D86" s="61">
        <v>-64350</v>
      </c>
      <c r="E86" s="45">
        <v>-164.38</v>
      </c>
      <c r="F86" s="46">
        <v>-1.6180000000000001E-3</v>
      </c>
      <c r="G86" s="18"/>
    </row>
    <row r="87" spans="1:7" x14ac:dyDescent="0.25">
      <c r="A87" s="14" t="s">
        <v>1639</v>
      </c>
      <c r="B87" s="15"/>
      <c r="C87" s="15" t="s">
        <v>1238</v>
      </c>
      <c r="D87" s="61">
        <v>-34320</v>
      </c>
      <c r="E87" s="45">
        <v>-190.66</v>
      </c>
      <c r="F87" s="46">
        <v>-1.877E-3</v>
      </c>
      <c r="G87" s="18"/>
    </row>
    <row r="88" spans="1:7" x14ac:dyDescent="0.25">
      <c r="A88" s="14" t="s">
        <v>1602</v>
      </c>
      <c r="B88" s="15"/>
      <c r="C88" s="15" t="s">
        <v>1340</v>
      </c>
      <c r="D88" s="61">
        <v>-29000</v>
      </c>
      <c r="E88" s="45">
        <v>-197.33</v>
      </c>
      <c r="F88" s="46">
        <v>-1.9430000000000001E-3</v>
      </c>
      <c r="G88" s="18"/>
    </row>
    <row r="89" spans="1:7" x14ac:dyDescent="0.25">
      <c r="A89" s="14" t="s">
        <v>1655</v>
      </c>
      <c r="B89" s="15"/>
      <c r="C89" s="15" t="s">
        <v>1208</v>
      </c>
      <c r="D89" s="61">
        <v>-8050</v>
      </c>
      <c r="E89" s="45">
        <v>-205.09</v>
      </c>
      <c r="F89" s="46">
        <v>-2.019E-3</v>
      </c>
      <c r="G89" s="18"/>
    </row>
    <row r="90" spans="1:7" x14ac:dyDescent="0.25">
      <c r="A90" s="14" t="s">
        <v>1695</v>
      </c>
      <c r="B90" s="15"/>
      <c r="C90" s="15" t="s">
        <v>1317</v>
      </c>
      <c r="D90" s="61">
        <v>-23100</v>
      </c>
      <c r="E90" s="45">
        <v>-206.63</v>
      </c>
      <c r="F90" s="46">
        <v>-2.0339999999999998E-3</v>
      </c>
      <c r="G90" s="18"/>
    </row>
    <row r="91" spans="1:7" x14ac:dyDescent="0.25">
      <c r="A91" s="14" t="s">
        <v>1692</v>
      </c>
      <c r="B91" s="15"/>
      <c r="C91" s="15" t="s">
        <v>1208</v>
      </c>
      <c r="D91" s="61">
        <v>-4200</v>
      </c>
      <c r="E91" s="45">
        <v>-230.71</v>
      </c>
      <c r="F91" s="46">
        <v>-2.271E-3</v>
      </c>
      <c r="G91" s="18"/>
    </row>
    <row r="92" spans="1:7" x14ac:dyDescent="0.25">
      <c r="A92" s="14" t="s">
        <v>1675</v>
      </c>
      <c r="B92" s="15"/>
      <c r="C92" s="15" t="s">
        <v>1219</v>
      </c>
      <c r="D92" s="61">
        <v>-75000</v>
      </c>
      <c r="E92" s="45">
        <v>-310.88</v>
      </c>
      <c r="F92" s="46">
        <v>-3.0609999999999999E-3</v>
      </c>
      <c r="G92" s="18"/>
    </row>
    <row r="93" spans="1:7" x14ac:dyDescent="0.25">
      <c r="A93" s="14" t="s">
        <v>1656</v>
      </c>
      <c r="B93" s="15"/>
      <c r="C93" s="15" t="s">
        <v>1191</v>
      </c>
      <c r="D93" s="61">
        <v>-17425</v>
      </c>
      <c r="E93" s="45">
        <v>-335.16</v>
      </c>
      <c r="F93" s="46">
        <v>-3.3E-3</v>
      </c>
      <c r="G93" s="18"/>
    </row>
    <row r="94" spans="1:7" x14ac:dyDescent="0.25">
      <c r="A94" s="14" t="s">
        <v>1709</v>
      </c>
      <c r="B94" s="15"/>
      <c r="C94" s="15" t="s">
        <v>1294</v>
      </c>
      <c r="D94" s="61">
        <v>-220000</v>
      </c>
      <c r="E94" s="45">
        <v>-338.67</v>
      </c>
      <c r="F94" s="46">
        <v>-3.3340000000000002E-3</v>
      </c>
      <c r="G94" s="18"/>
    </row>
    <row r="95" spans="1:7" x14ac:dyDescent="0.25">
      <c r="A95" s="14" t="s">
        <v>1703</v>
      </c>
      <c r="B95" s="15"/>
      <c r="C95" s="15" t="s">
        <v>1289</v>
      </c>
      <c r="D95" s="61">
        <v>-66300</v>
      </c>
      <c r="E95" s="45">
        <v>-370.52</v>
      </c>
      <c r="F95" s="46">
        <v>-3.6480000000000002E-3</v>
      </c>
      <c r="G95" s="18"/>
    </row>
    <row r="96" spans="1:7" x14ac:dyDescent="0.25">
      <c r="A96" s="14" t="s">
        <v>1593</v>
      </c>
      <c r="B96" s="15"/>
      <c r="C96" s="15" t="s">
        <v>1238</v>
      </c>
      <c r="D96" s="61">
        <v>-23250</v>
      </c>
      <c r="E96" s="45">
        <v>-371.5</v>
      </c>
      <c r="F96" s="46">
        <v>-3.6579999999999998E-3</v>
      </c>
      <c r="G96" s="18"/>
    </row>
    <row r="97" spans="1:7" x14ac:dyDescent="0.25">
      <c r="A97" s="14" t="s">
        <v>1621</v>
      </c>
      <c r="B97" s="15"/>
      <c r="C97" s="15" t="s">
        <v>1443</v>
      </c>
      <c r="D97" s="61">
        <v>-155550</v>
      </c>
      <c r="E97" s="45">
        <v>-377.55</v>
      </c>
      <c r="F97" s="46">
        <v>-3.7169999999999998E-3</v>
      </c>
      <c r="G97" s="18"/>
    </row>
    <row r="98" spans="1:7" x14ac:dyDescent="0.25">
      <c r="A98" s="14" t="s">
        <v>1615</v>
      </c>
      <c r="B98" s="15"/>
      <c r="C98" s="15" t="s">
        <v>1294</v>
      </c>
      <c r="D98" s="61">
        <v>-236500</v>
      </c>
      <c r="E98" s="45">
        <v>-393.37</v>
      </c>
      <c r="F98" s="46">
        <v>-3.8730000000000001E-3</v>
      </c>
      <c r="G98" s="18"/>
    </row>
    <row r="99" spans="1:7" x14ac:dyDescent="0.25">
      <c r="A99" s="14" t="s">
        <v>1657</v>
      </c>
      <c r="B99" s="15"/>
      <c r="C99" s="15" t="s">
        <v>1191</v>
      </c>
      <c r="D99" s="61">
        <v>-110000</v>
      </c>
      <c r="E99" s="45">
        <v>-401.06</v>
      </c>
      <c r="F99" s="46">
        <v>-3.9490000000000003E-3</v>
      </c>
      <c r="G99" s="18"/>
    </row>
    <row r="100" spans="1:7" x14ac:dyDescent="0.25">
      <c r="A100" s="14" t="s">
        <v>1668</v>
      </c>
      <c r="B100" s="15"/>
      <c r="C100" s="15" t="s">
        <v>1197</v>
      </c>
      <c r="D100" s="61">
        <v>-175000</v>
      </c>
      <c r="E100" s="45">
        <v>-414.58</v>
      </c>
      <c r="F100" s="46">
        <v>-4.0819999999999997E-3</v>
      </c>
      <c r="G100" s="18"/>
    </row>
    <row r="101" spans="1:7" x14ac:dyDescent="0.25">
      <c r="A101" s="14" t="s">
        <v>1654</v>
      </c>
      <c r="B101" s="15"/>
      <c r="C101" s="15" t="s">
        <v>1197</v>
      </c>
      <c r="D101" s="61">
        <v>-38125</v>
      </c>
      <c r="E101" s="45">
        <v>-447.64</v>
      </c>
      <c r="F101" s="46">
        <v>-4.4070000000000003E-3</v>
      </c>
      <c r="G101" s="18"/>
    </row>
    <row r="102" spans="1:7" x14ac:dyDescent="0.25">
      <c r="A102" s="14" t="s">
        <v>1688</v>
      </c>
      <c r="B102" s="15"/>
      <c r="C102" s="15" t="s">
        <v>1329</v>
      </c>
      <c r="D102" s="61">
        <v>-48125</v>
      </c>
      <c r="E102" s="45">
        <v>-476.89</v>
      </c>
      <c r="F102" s="46">
        <v>-4.6959999999999997E-3</v>
      </c>
      <c r="G102" s="18"/>
    </row>
    <row r="103" spans="1:7" x14ac:dyDescent="0.25">
      <c r="A103" s="14" t="s">
        <v>1708</v>
      </c>
      <c r="B103" s="15"/>
      <c r="C103" s="15" t="s">
        <v>1197</v>
      </c>
      <c r="D103" s="61">
        <v>-39900</v>
      </c>
      <c r="E103" s="45">
        <v>-483.87</v>
      </c>
      <c r="F103" s="46">
        <v>-4.764E-3</v>
      </c>
      <c r="G103" s="18"/>
    </row>
    <row r="104" spans="1:7" x14ac:dyDescent="0.25">
      <c r="A104" s="14" t="s">
        <v>1642</v>
      </c>
      <c r="B104" s="15"/>
      <c r="C104" s="15" t="s">
        <v>1208</v>
      </c>
      <c r="D104" s="61">
        <v>-17150</v>
      </c>
      <c r="E104" s="45">
        <v>-502.1</v>
      </c>
      <c r="F104" s="46">
        <v>-4.9439999999999996E-3</v>
      </c>
      <c r="G104" s="18"/>
    </row>
    <row r="105" spans="1:7" x14ac:dyDescent="0.25">
      <c r="A105" s="14" t="s">
        <v>1673</v>
      </c>
      <c r="B105" s="15"/>
      <c r="C105" s="15" t="s">
        <v>1214</v>
      </c>
      <c r="D105" s="61">
        <v>-129600</v>
      </c>
      <c r="E105" s="45">
        <v>-511.4</v>
      </c>
      <c r="F105" s="46">
        <v>-5.0350000000000004E-3</v>
      </c>
      <c r="G105" s="18"/>
    </row>
    <row r="106" spans="1:7" x14ac:dyDescent="0.25">
      <c r="A106" s="14" t="s">
        <v>1617</v>
      </c>
      <c r="B106" s="15"/>
      <c r="C106" s="15" t="s">
        <v>1443</v>
      </c>
      <c r="D106" s="61">
        <v>-28400</v>
      </c>
      <c r="E106" s="45">
        <v>-528.16999999999996</v>
      </c>
      <c r="F106" s="46">
        <v>-5.1999999999999998E-3</v>
      </c>
      <c r="G106" s="18"/>
    </row>
    <row r="107" spans="1:7" x14ac:dyDescent="0.25">
      <c r="A107" s="14" t="s">
        <v>1664</v>
      </c>
      <c r="B107" s="15"/>
      <c r="C107" s="15" t="s">
        <v>1289</v>
      </c>
      <c r="D107" s="61">
        <v>-18000</v>
      </c>
      <c r="E107" s="45">
        <v>-530.20000000000005</v>
      </c>
      <c r="F107" s="46">
        <v>-5.2199999999999998E-3</v>
      </c>
      <c r="G107" s="18"/>
    </row>
    <row r="108" spans="1:7" x14ac:dyDescent="0.25">
      <c r="A108" s="14" t="s">
        <v>1686</v>
      </c>
      <c r="B108" s="15"/>
      <c r="C108" s="15" t="s">
        <v>1197</v>
      </c>
      <c r="D108" s="61">
        <v>-40500</v>
      </c>
      <c r="E108" s="45">
        <v>-582.39</v>
      </c>
      <c r="F108" s="46">
        <v>-5.7340000000000004E-3</v>
      </c>
      <c r="G108" s="18"/>
    </row>
    <row r="109" spans="1:7" x14ac:dyDescent="0.25">
      <c r="A109" s="14" t="s">
        <v>1687</v>
      </c>
      <c r="B109" s="15"/>
      <c r="C109" s="15" t="s">
        <v>1249</v>
      </c>
      <c r="D109" s="61">
        <v>-196875</v>
      </c>
      <c r="E109" s="45">
        <v>-624.59</v>
      </c>
      <c r="F109" s="46">
        <v>-6.1500000000000001E-3</v>
      </c>
      <c r="G109" s="18"/>
    </row>
    <row r="110" spans="1:7" x14ac:dyDescent="0.25">
      <c r="A110" s="14" t="s">
        <v>1679</v>
      </c>
      <c r="B110" s="15"/>
      <c r="C110" s="15" t="s">
        <v>1197</v>
      </c>
      <c r="D110" s="61">
        <v>-34800</v>
      </c>
      <c r="E110" s="45">
        <v>-632.09</v>
      </c>
      <c r="F110" s="46">
        <v>-6.2240000000000004E-3</v>
      </c>
      <c r="G110" s="18"/>
    </row>
    <row r="111" spans="1:7" x14ac:dyDescent="0.25">
      <c r="A111" s="14" t="s">
        <v>1702</v>
      </c>
      <c r="B111" s="15"/>
      <c r="C111" s="15" t="s">
        <v>1289</v>
      </c>
      <c r="D111" s="61">
        <v>-9375</v>
      </c>
      <c r="E111" s="45">
        <v>-642.44000000000005</v>
      </c>
      <c r="F111" s="46">
        <v>-6.326E-3</v>
      </c>
      <c r="G111" s="18"/>
    </row>
    <row r="112" spans="1:7" x14ac:dyDescent="0.25">
      <c r="A112" s="14" t="s">
        <v>1683</v>
      </c>
      <c r="B112" s="15"/>
      <c r="C112" s="15" t="s">
        <v>1317</v>
      </c>
      <c r="D112" s="61">
        <v>-34300</v>
      </c>
      <c r="E112" s="45">
        <v>-642.88</v>
      </c>
      <c r="F112" s="46">
        <v>-6.3299999999999997E-3</v>
      </c>
      <c r="G112" s="18"/>
    </row>
    <row r="113" spans="1:7" x14ac:dyDescent="0.25">
      <c r="A113" s="14" t="s">
        <v>1645</v>
      </c>
      <c r="B113" s="15"/>
      <c r="C113" s="15" t="s">
        <v>1365</v>
      </c>
      <c r="D113" s="61">
        <v>-11600</v>
      </c>
      <c r="E113" s="45">
        <v>-681.13</v>
      </c>
      <c r="F113" s="46">
        <v>-6.7070000000000003E-3</v>
      </c>
      <c r="G113" s="18"/>
    </row>
    <row r="114" spans="1:7" x14ac:dyDescent="0.25">
      <c r="A114" s="14" t="s">
        <v>1670</v>
      </c>
      <c r="B114" s="15"/>
      <c r="C114" s="15" t="s">
        <v>1191</v>
      </c>
      <c r="D114" s="61">
        <v>-48400</v>
      </c>
      <c r="E114" s="45">
        <v>-696.23</v>
      </c>
      <c r="F114" s="46">
        <v>-6.855E-3</v>
      </c>
      <c r="G114" s="18"/>
    </row>
    <row r="115" spans="1:7" x14ac:dyDescent="0.25">
      <c r="A115" s="14" t="s">
        <v>1705</v>
      </c>
      <c r="B115" s="15"/>
      <c r="C115" s="15" t="s">
        <v>1197</v>
      </c>
      <c r="D115" s="61">
        <v>-568000</v>
      </c>
      <c r="E115" s="45">
        <v>-706.93</v>
      </c>
      <c r="F115" s="46">
        <v>-6.9610000000000002E-3</v>
      </c>
      <c r="G115" s="18"/>
    </row>
    <row r="116" spans="1:7" x14ac:dyDescent="0.25">
      <c r="A116" s="14" t="s">
        <v>1660</v>
      </c>
      <c r="B116" s="15"/>
      <c r="C116" s="15" t="s">
        <v>1191</v>
      </c>
      <c r="D116" s="61">
        <v>-42700</v>
      </c>
      <c r="E116" s="45">
        <v>-736.9</v>
      </c>
      <c r="F116" s="46">
        <v>-7.2560000000000003E-3</v>
      </c>
      <c r="G116" s="18"/>
    </row>
    <row r="117" spans="1:7" x14ac:dyDescent="0.25">
      <c r="A117" s="14" t="s">
        <v>1684</v>
      </c>
      <c r="B117" s="15"/>
      <c r="C117" s="15" t="s">
        <v>1200</v>
      </c>
      <c r="D117" s="61">
        <v>-153600</v>
      </c>
      <c r="E117" s="45">
        <v>-766</v>
      </c>
      <c r="F117" s="46">
        <v>-7.5420000000000001E-3</v>
      </c>
      <c r="G117" s="18"/>
    </row>
    <row r="118" spans="1:7" x14ac:dyDescent="0.25">
      <c r="A118" s="14" t="s">
        <v>1623</v>
      </c>
      <c r="B118" s="15"/>
      <c r="C118" s="15" t="s">
        <v>1241</v>
      </c>
      <c r="D118" s="61">
        <v>-21600</v>
      </c>
      <c r="E118" s="45">
        <v>-837.62</v>
      </c>
      <c r="F118" s="46">
        <v>-8.2480000000000001E-3</v>
      </c>
      <c r="G118" s="18"/>
    </row>
    <row r="119" spans="1:7" x14ac:dyDescent="0.25">
      <c r="A119" s="14" t="s">
        <v>1704</v>
      </c>
      <c r="B119" s="15"/>
      <c r="C119" s="15" t="s">
        <v>1194</v>
      </c>
      <c r="D119" s="61">
        <v>-200600</v>
      </c>
      <c r="E119" s="45">
        <v>-874.62</v>
      </c>
      <c r="F119" s="46">
        <v>-8.6119999999999999E-3</v>
      </c>
      <c r="G119" s="18"/>
    </row>
    <row r="120" spans="1:7" x14ac:dyDescent="0.25">
      <c r="A120" s="14" t="s">
        <v>1710</v>
      </c>
      <c r="B120" s="15"/>
      <c r="C120" s="15" t="s">
        <v>1289</v>
      </c>
      <c r="D120" s="61">
        <v>-152000</v>
      </c>
      <c r="E120" s="45">
        <v>-977.89</v>
      </c>
      <c r="F120" s="46">
        <v>-9.6290000000000004E-3</v>
      </c>
      <c r="G120" s="18"/>
    </row>
    <row r="121" spans="1:7" x14ac:dyDescent="0.25">
      <c r="A121" s="14" t="s">
        <v>1691</v>
      </c>
      <c r="B121" s="15"/>
      <c r="C121" s="15" t="s">
        <v>1208</v>
      </c>
      <c r="D121" s="61">
        <v>-7550</v>
      </c>
      <c r="E121" s="45">
        <v>-990.3</v>
      </c>
      <c r="F121" s="46">
        <v>-9.7509999999999993E-3</v>
      </c>
      <c r="G121" s="18"/>
    </row>
    <row r="122" spans="1:7" x14ac:dyDescent="0.25">
      <c r="A122" s="14" t="s">
        <v>1694</v>
      </c>
      <c r="B122" s="15"/>
      <c r="C122" s="15" t="s">
        <v>1194</v>
      </c>
      <c r="D122" s="61">
        <v>-67925</v>
      </c>
      <c r="E122" s="45">
        <v>-1013.85</v>
      </c>
      <c r="F122" s="46">
        <v>-9.9830000000000006E-3</v>
      </c>
      <c r="G122" s="18"/>
    </row>
    <row r="123" spans="1:7" x14ac:dyDescent="0.25">
      <c r="A123" s="14" t="s">
        <v>1696</v>
      </c>
      <c r="B123" s="15"/>
      <c r="C123" s="15" t="s">
        <v>1255</v>
      </c>
      <c r="D123" s="61">
        <v>-329175</v>
      </c>
      <c r="E123" s="45">
        <v>-1098.79</v>
      </c>
      <c r="F123" s="46">
        <v>-1.0819E-2</v>
      </c>
      <c r="G123" s="18"/>
    </row>
    <row r="124" spans="1:7" x14ac:dyDescent="0.25">
      <c r="A124" s="14" t="s">
        <v>1707</v>
      </c>
      <c r="B124" s="15"/>
      <c r="C124" s="15" t="s">
        <v>1238</v>
      </c>
      <c r="D124" s="61">
        <v>-84600</v>
      </c>
      <c r="E124" s="45">
        <v>-1309.82</v>
      </c>
      <c r="F124" s="46">
        <v>-1.2897E-2</v>
      </c>
      <c r="G124" s="18"/>
    </row>
    <row r="125" spans="1:7" x14ac:dyDescent="0.25">
      <c r="A125" s="14" t="s">
        <v>1699</v>
      </c>
      <c r="B125" s="15"/>
      <c r="C125" s="15" t="s">
        <v>1197</v>
      </c>
      <c r="D125" s="61">
        <v>-670000</v>
      </c>
      <c r="E125" s="45">
        <v>-1347.24</v>
      </c>
      <c r="F125" s="46">
        <v>-1.3266E-2</v>
      </c>
      <c r="G125" s="18"/>
    </row>
    <row r="126" spans="1:7" x14ac:dyDescent="0.25">
      <c r="A126" s="14" t="s">
        <v>1717</v>
      </c>
      <c r="B126" s="15"/>
      <c r="C126" s="15" t="s">
        <v>1194</v>
      </c>
      <c r="D126" s="61">
        <v>-10240000</v>
      </c>
      <c r="E126" s="45">
        <v>-1682.43</v>
      </c>
      <c r="F126" s="46">
        <v>-1.6566999999999998E-2</v>
      </c>
      <c r="G126" s="18"/>
    </row>
    <row r="127" spans="1:7" x14ac:dyDescent="0.25">
      <c r="A127" s="14" t="s">
        <v>1698</v>
      </c>
      <c r="B127" s="15"/>
      <c r="C127" s="15" t="s">
        <v>1197</v>
      </c>
      <c r="D127" s="61">
        <v>-202500</v>
      </c>
      <c r="E127" s="45">
        <v>-1779.57</v>
      </c>
      <c r="F127" s="46">
        <v>-1.7523E-2</v>
      </c>
      <c r="G127" s="18"/>
    </row>
    <row r="128" spans="1:7" x14ac:dyDescent="0.25">
      <c r="A128" s="14" t="s">
        <v>1700</v>
      </c>
      <c r="B128" s="15"/>
      <c r="C128" s="15" t="s">
        <v>1312</v>
      </c>
      <c r="D128" s="61">
        <v>-373800</v>
      </c>
      <c r="E128" s="45">
        <v>-1947.68</v>
      </c>
      <c r="F128" s="46">
        <v>-1.9178000000000001E-2</v>
      </c>
      <c r="G128" s="18"/>
    </row>
    <row r="129" spans="1:7" x14ac:dyDescent="0.25">
      <c r="A129" s="14" t="s">
        <v>1716</v>
      </c>
      <c r="B129" s="15"/>
      <c r="C129" s="15" t="s">
        <v>1280</v>
      </c>
      <c r="D129" s="61">
        <v>-73500</v>
      </c>
      <c r="E129" s="45">
        <v>-2347.63</v>
      </c>
      <c r="F129" s="46">
        <v>-2.3116999999999999E-2</v>
      </c>
      <c r="G129" s="18"/>
    </row>
    <row r="130" spans="1:7" x14ac:dyDescent="0.25">
      <c r="A130" s="14" t="s">
        <v>1712</v>
      </c>
      <c r="B130" s="15"/>
      <c r="C130" s="15" t="s">
        <v>1286</v>
      </c>
      <c r="D130" s="61">
        <v>-53400</v>
      </c>
      <c r="E130" s="45">
        <v>-2639.48</v>
      </c>
      <c r="F130" s="46">
        <v>-2.5991E-2</v>
      </c>
      <c r="G130" s="18"/>
    </row>
    <row r="131" spans="1:7" x14ac:dyDescent="0.25">
      <c r="A131" s="14" t="s">
        <v>1715</v>
      </c>
      <c r="B131" s="15"/>
      <c r="C131" s="15" t="s">
        <v>1214</v>
      </c>
      <c r="D131" s="61">
        <v>-95750</v>
      </c>
      <c r="E131" s="45">
        <v>-2892.94</v>
      </c>
      <c r="F131" s="46">
        <v>-2.8486999999999998E-2</v>
      </c>
      <c r="G131" s="18"/>
    </row>
    <row r="132" spans="1:7" x14ac:dyDescent="0.25">
      <c r="A132" s="14" t="s">
        <v>1718</v>
      </c>
      <c r="B132" s="15"/>
      <c r="C132" s="15" t="s">
        <v>1197</v>
      </c>
      <c r="D132" s="61">
        <v>-216150</v>
      </c>
      <c r="E132" s="45">
        <v>-3518.06</v>
      </c>
      <c r="F132" s="46">
        <v>-3.4641999999999999E-2</v>
      </c>
      <c r="G132" s="18"/>
    </row>
    <row r="133" spans="1:7" x14ac:dyDescent="0.25">
      <c r="A133" s="19" t="s">
        <v>125</v>
      </c>
      <c r="B133" s="25"/>
      <c r="C133" s="25"/>
      <c r="D133" s="26"/>
      <c r="E133" s="69">
        <v>-40893.699999999997</v>
      </c>
      <c r="F133" s="70">
        <v>-0.40265400000000001</v>
      </c>
      <c r="G133" s="28"/>
    </row>
    <row r="134" spans="1:7" x14ac:dyDescent="0.25">
      <c r="A134" s="19" t="s">
        <v>2240</v>
      </c>
      <c r="B134" s="15"/>
      <c r="C134" s="15"/>
      <c r="D134" s="16"/>
      <c r="E134" s="17"/>
      <c r="F134" s="18"/>
      <c r="G134" s="18"/>
    </row>
    <row r="135" spans="1:7" x14ac:dyDescent="0.25">
      <c r="A135" s="14" t="s">
        <v>2241</v>
      </c>
      <c r="B135" s="15"/>
      <c r="C135" s="15"/>
      <c r="D135" s="16">
        <v>3500</v>
      </c>
      <c r="E135" s="45">
        <v>2415</v>
      </c>
      <c r="F135" s="46">
        <f t="shared" ref="F135:F140" si="0">E135/$E$188</f>
        <v>2.3780676580435211E-2</v>
      </c>
      <c r="G135" s="18"/>
    </row>
    <row r="136" spans="1:7" x14ac:dyDescent="0.25">
      <c r="A136" s="14" t="s">
        <v>2242</v>
      </c>
      <c r="B136" s="15"/>
      <c r="C136" s="15"/>
      <c r="D136" s="61">
        <v>-3500</v>
      </c>
      <c r="E136" s="17">
        <v>-2433.7249999999999</v>
      </c>
      <c r="F136" s="46">
        <f t="shared" si="0"/>
        <v>-2.3965062985805252E-2</v>
      </c>
      <c r="G136" s="18"/>
    </row>
    <row r="137" spans="1:7" x14ac:dyDescent="0.25">
      <c r="A137" s="14" t="s">
        <v>2243</v>
      </c>
      <c r="B137" s="15"/>
      <c r="C137" s="15"/>
      <c r="D137" s="61">
        <v>-2370</v>
      </c>
      <c r="E137" s="17">
        <v>-1978.2864</v>
      </c>
      <c r="F137" s="46">
        <f t="shared" si="0"/>
        <v>-1.9480326733695024E-2</v>
      </c>
      <c r="G137" s="18"/>
    </row>
    <row r="138" spans="1:7" x14ac:dyDescent="0.25">
      <c r="A138" s="14" t="s">
        <v>2244</v>
      </c>
      <c r="B138" s="15"/>
      <c r="C138" s="15"/>
      <c r="D138" s="61">
        <v>-2880</v>
      </c>
      <c r="E138" s="17">
        <v>-2464.7615999999998</v>
      </c>
      <c r="F138" s="46">
        <f t="shared" si="0"/>
        <v>-2.4270682591087375E-2</v>
      </c>
      <c r="G138" s="18"/>
    </row>
    <row r="139" spans="1:7" x14ac:dyDescent="0.25">
      <c r="A139" s="14" t="s">
        <v>2245</v>
      </c>
      <c r="B139" s="15"/>
      <c r="C139" s="15"/>
      <c r="D139" s="61">
        <v>-4370</v>
      </c>
      <c r="E139" s="17">
        <v>-3649.3402409999999</v>
      </c>
      <c r="F139" s="46">
        <f t="shared" si="0"/>
        <v>-3.5935312630719869E-2</v>
      </c>
      <c r="G139" s="18"/>
    </row>
    <row r="140" spans="1:7" x14ac:dyDescent="0.25">
      <c r="A140" s="14" t="s">
        <v>2246</v>
      </c>
      <c r="B140" s="15"/>
      <c r="C140" s="15"/>
      <c r="D140" s="61">
        <v>-880</v>
      </c>
      <c r="E140" s="17">
        <v>-754.11599999999999</v>
      </c>
      <c r="F140" s="46">
        <f t="shared" si="0"/>
        <v>-7.4258338302821856E-3</v>
      </c>
      <c r="G140" s="18"/>
    </row>
    <row r="141" spans="1:7" x14ac:dyDescent="0.25">
      <c r="A141" s="19" t="s">
        <v>125</v>
      </c>
      <c r="B141" s="15"/>
      <c r="C141" s="15"/>
      <c r="D141" s="61"/>
      <c r="E141" s="64">
        <f>SUM(E135:E140)</f>
        <v>-8865.2292409999991</v>
      </c>
      <c r="F141" s="65">
        <f>SUM(F135:F140)</f>
        <v>-8.72965421911545E-2</v>
      </c>
      <c r="G141" s="18"/>
    </row>
    <row r="142" spans="1:7" x14ac:dyDescent="0.25">
      <c r="A142" s="14"/>
      <c r="B142" s="15"/>
      <c r="C142" s="15"/>
      <c r="D142" s="16"/>
      <c r="E142" s="17"/>
      <c r="F142" s="18"/>
      <c r="G142" s="18"/>
    </row>
    <row r="143" spans="1:7" x14ac:dyDescent="0.25">
      <c r="A143" s="31" t="s">
        <v>132</v>
      </c>
      <c r="B143" s="32"/>
      <c r="C143" s="32"/>
      <c r="D143" s="33"/>
      <c r="E143" s="64">
        <v>-49758.929240999998</v>
      </c>
      <c r="F143" s="65">
        <v>-0.48995054219115453</v>
      </c>
      <c r="G143" s="28"/>
    </row>
    <row r="144" spans="1:7" x14ac:dyDescent="0.25">
      <c r="A144" s="14"/>
      <c r="B144" s="15"/>
      <c r="C144" s="15"/>
      <c r="D144" s="16"/>
      <c r="E144" s="17"/>
      <c r="F144" s="18"/>
      <c r="G144" s="18"/>
    </row>
    <row r="145" spans="1:7" x14ac:dyDescent="0.25">
      <c r="A145" s="19" t="s">
        <v>123</v>
      </c>
      <c r="B145" s="15"/>
      <c r="C145" s="15"/>
      <c r="D145" s="16"/>
      <c r="E145" s="17"/>
      <c r="F145" s="18"/>
      <c r="G145" s="18"/>
    </row>
    <row r="146" spans="1:7" x14ac:dyDescent="0.25">
      <c r="A146" s="19" t="s">
        <v>231</v>
      </c>
      <c r="B146" s="15"/>
      <c r="C146" s="15"/>
      <c r="D146" s="16"/>
      <c r="E146" s="17"/>
      <c r="F146" s="18"/>
      <c r="G146" s="18"/>
    </row>
    <row r="147" spans="1:7" x14ac:dyDescent="0.25">
      <c r="A147" s="14" t="s">
        <v>2247</v>
      </c>
      <c r="B147" s="15" t="s">
        <v>2248</v>
      </c>
      <c r="C147" s="15" t="s">
        <v>237</v>
      </c>
      <c r="D147" s="16">
        <v>7500000</v>
      </c>
      <c r="E147" s="17">
        <v>7527.66</v>
      </c>
      <c r="F147" s="18">
        <v>7.4124999999999996E-2</v>
      </c>
      <c r="G147" s="18">
        <v>8.1915000000000002E-2</v>
      </c>
    </row>
    <row r="148" spans="1:7" x14ac:dyDescent="0.25">
      <c r="A148" s="14" t="s">
        <v>2249</v>
      </c>
      <c r="B148" s="15" t="s">
        <v>2250</v>
      </c>
      <c r="C148" s="15" t="s">
        <v>237</v>
      </c>
      <c r="D148" s="16">
        <v>5000000</v>
      </c>
      <c r="E148" s="17">
        <v>4963.7299999999996</v>
      </c>
      <c r="F148" s="18">
        <v>4.8877999999999998E-2</v>
      </c>
      <c r="G148" s="18">
        <v>8.0299999999999996E-2</v>
      </c>
    </row>
    <row r="149" spans="1:7" x14ac:dyDescent="0.25">
      <c r="A149" s="14" t="s">
        <v>2251</v>
      </c>
      <c r="B149" s="15" t="s">
        <v>2252</v>
      </c>
      <c r="C149" s="15" t="s">
        <v>237</v>
      </c>
      <c r="D149" s="16">
        <v>4500000</v>
      </c>
      <c r="E149" s="17">
        <v>4382.28</v>
      </c>
      <c r="F149" s="18">
        <v>4.3152999999999997E-2</v>
      </c>
      <c r="G149" s="18">
        <v>8.0649999999999999E-2</v>
      </c>
    </row>
    <row r="150" spans="1:7" x14ac:dyDescent="0.25">
      <c r="A150" s="14" t="s">
        <v>2253</v>
      </c>
      <c r="B150" s="15" t="s">
        <v>2254</v>
      </c>
      <c r="C150" s="15" t="s">
        <v>237</v>
      </c>
      <c r="D150" s="16">
        <v>4000000</v>
      </c>
      <c r="E150" s="17">
        <v>3999.45</v>
      </c>
      <c r="F150" s="18">
        <v>3.9383000000000001E-2</v>
      </c>
      <c r="G150" s="18">
        <v>8.0249000000000001E-2</v>
      </c>
    </row>
    <row r="151" spans="1:7" x14ac:dyDescent="0.25">
      <c r="A151" s="14" t="s">
        <v>1053</v>
      </c>
      <c r="B151" s="15" t="s">
        <v>1054</v>
      </c>
      <c r="C151" s="15" t="s">
        <v>237</v>
      </c>
      <c r="D151" s="16">
        <v>3000000</v>
      </c>
      <c r="E151" s="17">
        <v>2992.91</v>
      </c>
      <c r="F151" s="18">
        <v>2.9471000000000001E-2</v>
      </c>
      <c r="G151" s="18">
        <v>7.7200000000000005E-2</v>
      </c>
    </row>
    <row r="152" spans="1:7" x14ac:dyDescent="0.25">
      <c r="A152" s="14" t="s">
        <v>1843</v>
      </c>
      <c r="B152" s="15" t="s">
        <v>1844</v>
      </c>
      <c r="C152" s="15" t="s">
        <v>248</v>
      </c>
      <c r="D152" s="16">
        <v>2500000</v>
      </c>
      <c r="E152" s="17">
        <v>2502.64</v>
      </c>
      <c r="F152" s="18">
        <v>2.4643999999999999E-2</v>
      </c>
      <c r="G152" s="18">
        <v>8.1337000000000007E-2</v>
      </c>
    </row>
    <row r="153" spans="1:7" x14ac:dyDescent="0.25">
      <c r="A153" s="14" t="s">
        <v>2255</v>
      </c>
      <c r="B153" s="15" t="s">
        <v>2256</v>
      </c>
      <c r="C153" s="15" t="s">
        <v>237</v>
      </c>
      <c r="D153" s="16">
        <v>1500000</v>
      </c>
      <c r="E153" s="17">
        <v>1495.36</v>
      </c>
      <c r="F153" s="18">
        <v>1.4725E-2</v>
      </c>
      <c r="G153" s="18">
        <v>7.6550000000000007E-2</v>
      </c>
    </row>
    <row r="154" spans="1:7" x14ac:dyDescent="0.25">
      <c r="A154" s="14" t="s">
        <v>2257</v>
      </c>
      <c r="B154" s="15" t="s">
        <v>2258</v>
      </c>
      <c r="C154" s="15" t="s">
        <v>237</v>
      </c>
      <c r="D154" s="16">
        <v>1000000</v>
      </c>
      <c r="E154" s="17">
        <v>996.72</v>
      </c>
      <c r="F154" s="18">
        <v>9.8150000000000008E-3</v>
      </c>
      <c r="G154" s="18">
        <v>8.0299999999999996E-2</v>
      </c>
    </row>
    <row r="155" spans="1:7" x14ac:dyDescent="0.25">
      <c r="A155" s="14" t="s">
        <v>2259</v>
      </c>
      <c r="B155" s="15" t="s">
        <v>2260</v>
      </c>
      <c r="C155" s="15" t="s">
        <v>237</v>
      </c>
      <c r="D155" s="16">
        <v>500000</v>
      </c>
      <c r="E155" s="17">
        <v>498.85</v>
      </c>
      <c r="F155" s="18">
        <v>4.9119999999999997E-3</v>
      </c>
      <c r="G155" s="18">
        <v>8.0399999999999999E-2</v>
      </c>
    </row>
    <row r="156" spans="1:7" x14ac:dyDescent="0.25">
      <c r="A156" s="14" t="s">
        <v>1003</v>
      </c>
      <c r="B156" s="15" t="s">
        <v>1004</v>
      </c>
      <c r="C156" s="15" t="s">
        <v>237</v>
      </c>
      <c r="D156" s="16">
        <v>500000</v>
      </c>
      <c r="E156" s="17">
        <v>497.92</v>
      </c>
      <c r="F156" s="18">
        <v>4.9030000000000002E-3</v>
      </c>
      <c r="G156" s="18">
        <v>7.6550000000000007E-2</v>
      </c>
    </row>
    <row r="157" spans="1:7" x14ac:dyDescent="0.25">
      <c r="A157" s="14" t="s">
        <v>2261</v>
      </c>
      <c r="B157" s="15" t="s">
        <v>2262</v>
      </c>
      <c r="C157" s="15" t="s">
        <v>237</v>
      </c>
      <c r="D157" s="16">
        <v>500000</v>
      </c>
      <c r="E157" s="17">
        <v>483.24</v>
      </c>
      <c r="F157" s="18">
        <v>4.7580000000000001E-3</v>
      </c>
      <c r="G157" s="18">
        <v>8.1275E-2</v>
      </c>
    </row>
    <row r="158" spans="1:7" x14ac:dyDescent="0.25">
      <c r="A158" s="19" t="s">
        <v>125</v>
      </c>
      <c r="B158" s="25"/>
      <c r="C158" s="25"/>
      <c r="D158" s="26"/>
      <c r="E158" s="23">
        <v>30340.76</v>
      </c>
      <c r="F158" s="24">
        <v>0.29876200000000003</v>
      </c>
      <c r="G158" s="28"/>
    </row>
    <row r="159" spans="1:7" x14ac:dyDescent="0.25">
      <c r="A159" s="14"/>
      <c r="B159" s="15"/>
      <c r="C159" s="15"/>
      <c r="D159" s="16"/>
      <c r="E159" s="17"/>
      <c r="F159" s="18"/>
      <c r="G159" s="18"/>
    </row>
    <row r="160" spans="1:7" x14ac:dyDescent="0.25">
      <c r="A160" s="19" t="s">
        <v>467</v>
      </c>
      <c r="B160" s="15"/>
      <c r="C160" s="15"/>
      <c r="D160" s="16"/>
      <c r="E160" s="17"/>
      <c r="F160" s="18"/>
      <c r="G160" s="18"/>
    </row>
    <row r="161" spans="1:7" x14ac:dyDescent="0.25">
      <c r="A161" s="14" t="s">
        <v>698</v>
      </c>
      <c r="B161" s="15" t="s">
        <v>699</v>
      </c>
      <c r="C161" s="15" t="s">
        <v>129</v>
      </c>
      <c r="D161" s="16">
        <v>6500000</v>
      </c>
      <c r="E161" s="17">
        <v>6591.9</v>
      </c>
      <c r="F161" s="18">
        <v>6.4910999999999996E-2</v>
      </c>
      <c r="G161" s="18">
        <v>6.9443471320999997E-2</v>
      </c>
    </row>
    <row r="162" spans="1:7" x14ac:dyDescent="0.25">
      <c r="A162" s="14" t="s">
        <v>658</v>
      </c>
      <c r="B162" s="15" t="s">
        <v>659</v>
      </c>
      <c r="C162" s="15" t="s">
        <v>129</v>
      </c>
      <c r="D162" s="16">
        <v>6000000</v>
      </c>
      <c r="E162" s="17">
        <v>6110</v>
      </c>
      <c r="F162" s="18">
        <v>6.0165999999999997E-2</v>
      </c>
      <c r="G162" s="18">
        <v>7.0920731609000004E-2</v>
      </c>
    </row>
    <row r="163" spans="1:7" x14ac:dyDescent="0.25">
      <c r="A163" s="14" t="s">
        <v>719</v>
      </c>
      <c r="B163" s="15" t="s">
        <v>720</v>
      </c>
      <c r="C163" s="15" t="s">
        <v>129</v>
      </c>
      <c r="D163" s="16">
        <v>4000000</v>
      </c>
      <c r="E163" s="17">
        <v>4027.89</v>
      </c>
      <c r="F163" s="18">
        <v>3.9662999999999997E-2</v>
      </c>
      <c r="G163" s="18">
        <v>6.9556195441999993E-2</v>
      </c>
    </row>
    <row r="164" spans="1:7" x14ac:dyDescent="0.25">
      <c r="A164" s="19" t="s">
        <v>125</v>
      </c>
      <c r="B164" s="25"/>
      <c r="C164" s="25"/>
      <c r="D164" s="26"/>
      <c r="E164" s="23">
        <v>16729.79</v>
      </c>
      <c r="F164" s="24">
        <v>0.164739</v>
      </c>
      <c r="G164" s="28"/>
    </row>
    <row r="165" spans="1:7" x14ac:dyDescent="0.25">
      <c r="A165" s="14"/>
      <c r="B165" s="15"/>
      <c r="C165" s="15"/>
      <c r="D165" s="16"/>
      <c r="E165" s="17"/>
      <c r="F165" s="18"/>
      <c r="G165" s="18"/>
    </row>
    <row r="166" spans="1:7" x14ac:dyDescent="0.25">
      <c r="A166" s="19" t="s">
        <v>130</v>
      </c>
      <c r="B166" s="15"/>
      <c r="C166" s="15"/>
      <c r="D166" s="16"/>
      <c r="E166" s="17"/>
      <c r="F166" s="18"/>
      <c r="G166" s="18"/>
    </row>
    <row r="167" spans="1:7" x14ac:dyDescent="0.25">
      <c r="A167" s="19" t="s">
        <v>125</v>
      </c>
      <c r="B167" s="15"/>
      <c r="C167" s="15"/>
      <c r="D167" s="16"/>
      <c r="E167" s="67" t="s">
        <v>122</v>
      </c>
      <c r="F167" s="68" t="s">
        <v>122</v>
      </c>
      <c r="G167" s="18"/>
    </row>
    <row r="168" spans="1:7" x14ac:dyDescent="0.25">
      <c r="A168" s="14"/>
      <c r="B168" s="15"/>
      <c r="C168" s="15"/>
      <c r="D168" s="16"/>
      <c r="E168" s="17"/>
      <c r="F168" s="18"/>
      <c r="G168" s="18"/>
    </row>
    <row r="169" spans="1:7" x14ac:dyDescent="0.25">
      <c r="A169" s="19" t="s">
        <v>131</v>
      </c>
      <c r="B169" s="15"/>
      <c r="C169" s="15"/>
      <c r="D169" s="16"/>
      <c r="E169" s="17"/>
      <c r="F169" s="18"/>
      <c r="G169" s="18"/>
    </row>
    <row r="170" spans="1:7" x14ac:dyDescent="0.25">
      <c r="A170" s="19" t="s">
        <v>125</v>
      </c>
      <c r="B170" s="15"/>
      <c r="C170" s="15"/>
      <c r="D170" s="16"/>
      <c r="E170" s="67" t="s">
        <v>122</v>
      </c>
      <c r="F170" s="68" t="s">
        <v>122</v>
      </c>
      <c r="G170" s="18"/>
    </row>
    <row r="171" spans="1:7" x14ac:dyDescent="0.25">
      <c r="A171" s="14"/>
      <c r="B171" s="15"/>
      <c r="C171" s="15"/>
      <c r="D171" s="16"/>
      <c r="E171" s="17"/>
      <c r="F171" s="18"/>
      <c r="G171" s="18"/>
    </row>
    <row r="172" spans="1:7" x14ac:dyDescent="0.25">
      <c r="A172" s="31" t="s">
        <v>132</v>
      </c>
      <c r="B172" s="32"/>
      <c r="C172" s="32"/>
      <c r="D172" s="33"/>
      <c r="E172" s="29">
        <v>47070.55</v>
      </c>
      <c r="F172" s="30">
        <v>0.463507</v>
      </c>
      <c r="G172" s="28"/>
    </row>
    <row r="173" spans="1:7" x14ac:dyDescent="0.25">
      <c r="A173" s="14"/>
      <c r="B173" s="15"/>
      <c r="C173" s="15"/>
      <c r="D173" s="16"/>
      <c r="E173" s="17"/>
      <c r="F173" s="18"/>
      <c r="G173" s="18"/>
    </row>
    <row r="174" spans="1:7" x14ac:dyDescent="0.25">
      <c r="A174" s="19" t="s">
        <v>2263</v>
      </c>
      <c r="B174" s="25"/>
      <c r="C174" s="25"/>
      <c r="D174" s="26"/>
      <c r="E174" s="27"/>
      <c r="F174" s="28"/>
      <c r="G174" s="18"/>
    </row>
    <row r="175" spans="1:7" x14ac:dyDescent="0.25">
      <c r="A175" s="19" t="s">
        <v>2264</v>
      </c>
      <c r="B175" s="25"/>
      <c r="C175" s="25"/>
      <c r="D175" s="26"/>
      <c r="E175" s="27"/>
      <c r="F175" s="28"/>
      <c r="G175" s="18"/>
    </row>
    <row r="176" spans="1:7" x14ac:dyDescent="0.25">
      <c r="A176" s="71" t="s">
        <v>2265</v>
      </c>
      <c r="B176" s="15" t="s">
        <v>2266</v>
      </c>
      <c r="C176" s="15"/>
      <c r="D176" s="16">
        <v>10500</v>
      </c>
      <c r="E176" s="17">
        <v>8695.7849999999999</v>
      </c>
      <c r="F176" s="18">
        <f>+E176/$E$188</f>
        <v>8.5628012711387078E-2</v>
      </c>
      <c r="G176" s="18"/>
    </row>
    <row r="177" spans="1:7" x14ac:dyDescent="0.25">
      <c r="A177" s="19" t="s">
        <v>125</v>
      </c>
      <c r="B177" s="25"/>
      <c r="C177" s="25"/>
      <c r="D177" s="26"/>
      <c r="E177" s="23">
        <f>SUM(E176)</f>
        <v>8695.7849999999999</v>
      </c>
      <c r="F177" s="24">
        <f>SUM(F176)</f>
        <v>8.5628012711387078E-2</v>
      </c>
      <c r="G177" s="18"/>
    </row>
    <row r="178" spans="1:7" x14ac:dyDescent="0.25">
      <c r="A178" s="19"/>
      <c r="B178" s="25"/>
      <c r="C178" s="25"/>
      <c r="D178" s="26"/>
      <c r="E178" s="27"/>
      <c r="F178" s="28"/>
      <c r="G178" s="18"/>
    </row>
    <row r="179" spans="1:7" x14ac:dyDescent="0.25">
      <c r="A179" s="20" t="s">
        <v>132</v>
      </c>
      <c r="B179" s="21"/>
      <c r="C179" s="21"/>
      <c r="D179" s="22"/>
      <c r="E179" s="23">
        <f>+E177</f>
        <v>8695.7849999999999</v>
      </c>
      <c r="F179" s="24">
        <f>+F177</f>
        <v>8.5628012711387078E-2</v>
      </c>
      <c r="G179" s="18"/>
    </row>
    <row r="180" spans="1:7" x14ac:dyDescent="0.25">
      <c r="A180" s="14"/>
      <c r="B180" s="15"/>
      <c r="C180" s="15"/>
      <c r="D180" s="16"/>
      <c r="E180" s="17"/>
      <c r="F180" s="18"/>
      <c r="G180" s="18"/>
    </row>
    <row r="181" spans="1:7" x14ac:dyDescent="0.25">
      <c r="A181" s="19" t="s">
        <v>182</v>
      </c>
      <c r="B181" s="15"/>
      <c r="C181" s="15"/>
      <c r="D181" s="16"/>
      <c r="E181" s="17"/>
      <c r="F181" s="18"/>
      <c r="G181" s="18"/>
    </row>
    <row r="182" spans="1:7" x14ac:dyDescent="0.25">
      <c r="A182" s="14" t="s">
        <v>183</v>
      </c>
      <c r="B182" s="15"/>
      <c r="C182" s="15"/>
      <c r="D182" s="16"/>
      <c r="E182" s="17">
        <v>3748.34</v>
      </c>
      <c r="F182" s="18">
        <v>3.6909999999999998E-2</v>
      </c>
      <c r="G182" s="18">
        <v>6.4020999999999995E-2</v>
      </c>
    </row>
    <row r="183" spans="1:7" x14ac:dyDescent="0.25">
      <c r="A183" s="19" t="s">
        <v>125</v>
      </c>
      <c r="B183" s="25"/>
      <c r="C183" s="25"/>
      <c r="D183" s="26"/>
      <c r="E183" s="23">
        <v>3748.34</v>
      </c>
      <c r="F183" s="24">
        <v>3.6909999999999998E-2</v>
      </c>
      <c r="G183" s="28"/>
    </row>
    <row r="184" spans="1:7" x14ac:dyDescent="0.25">
      <c r="A184" s="14"/>
      <c r="B184" s="15"/>
      <c r="C184" s="15"/>
      <c r="D184" s="16"/>
      <c r="E184" s="17"/>
      <c r="F184" s="18"/>
      <c r="G184" s="18"/>
    </row>
    <row r="185" spans="1:7" x14ac:dyDescent="0.25">
      <c r="A185" s="31" t="s">
        <v>132</v>
      </c>
      <c r="B185" s="32"/>
      <c r="C185" s="32"/>
      <c r="D185" s="33"/>
      <c r="E185" s="29">
        <v>3748.34</v>
      </c>
      <c r="F185" s="30">
        <v>3.6909999999999998E-2</v>
      </c>
      <c r="G185" s="28"/>
    </row>
    <row r="186" spans="1:7" x14ac:dyDescent="0.25">
      <c r="A186" s="14" t="s">
        <v>184</v>
      </c>
      <c r="B186" s="15"/>
      <c r="C186" s="15"/>
      <c r="D186" s="16"/>
      <c r="E186" s="17">
        <v>1329.7611003</v>
      </c>
      <c r="F186" s="18">
        <v>1.3094E-2</v>
      </c>
      <c r="G186" s="18"/>
    </row>
    <row r="187" spans="1:7" x14ac:dyDescent="0.25">
      <c r="A187" s="14" t="s">
        <v>185</v>
      </c>
      <c r="B187" s="15"/>
      <c r="C187" s="15"/>
      <c r="D187" s="16"/>
      <c r="E187" s="45">
        <f>E188-E186-E185-E179-E172-E70</f>
        <v>-7.6961003000178607</v>
      </c>
      <c r="F187" s="18">
        <f>F188-F186-F185-F179-F172-F70</f>
        <v>-7.5012711387156816E-5</v>
      </c>
      <c r="G187" s="18">
        <v>6.4020999999999995E-2</v>
      </c>
    </row>
    <row r="188" spans="1:7" x14ac:dyDescent="0.25">
      <c r="A188" s="34" t="s">
        <v>186</v>
      </c>
      <c r="B188" s="35"/>
      <c r="C188" s="35"/>
      <c r="D188" s="36"/>
      <c r="E188" s="37">
        <v>101553.04</v>
      </c>
      <c r="F188" s="38">
        <v>1</v>
      </c>
      <c r="G188" s="38"/>
    </row>
    <row r="190" spans="1:7" x14ac:dyDescent="0.25">
      <c r="A190" s="1" t="s">
        <v>1761</v>
      </c>
    </row>
    <row r="191" spans="1:7" x14ac:dyDescent="0.25">
      <c r="A191" s="1" t="s">
        <v>188</v>
      </c>
    </row>
    <row r="193" spans="1:3" x14ac:dyDescent="0.25">
      <c r="A193" s="1" t="s">
        <v>189</v>
      </c>
    </row>
    <row r="194" spans="1:3" x14ac:dyDescent="0.25">
      <c r="A194" s="40" t="s">
        <v>190</v>
      </c>
      <c r="B194" s="41" t="s">
        <v>122</v>
      </c>
    </row>
    <row r="195" spans="1:3" x14ac:dyDescent="0.25">
      <c r="A195" t="s">
        <v>191</v>
      </c>
    </row>
    <row r="196" spans="1:3" x14ac:dyDescent="0.25">
      <c r="A196" t="s">
        <v>192</v>
      </c>
      <c r="B196" t="s">
        <v>193</v>
      </c>
      <c r="C196" t="s">
        <v>193</v>
      </c>
    </row>
    <row r="197" spans="1:3" x14ac:dyDescent="0.25">
      <c r="B197" s="42">
        <v>45473</v>
      </c>
      <c r="C197" s="42">
        <v>45504</v>
      </c>
    </row>
    <row r="198" spans="1:3" x14ac:dyDescent="0.25">
      <c r="A198" t="s">
        <v>712</v>
      </c>
      <c r="B198" s="43">
        <v>10.7881</v>
      </c>
      <c r="C198" s="43">
        <v>10.863099999999999</v>
      </c>
    </row>
    <row r="199" spans="1:3" x14ac:dyDescent="0.25">
      <c r="A199" t="s">
        <v>198</v>
      </c>
      <c r="B199" s="43">
        <v>10.7881</v>
      </c>
      <c r="C199" s="43">
        <v>10.863099999999999</v>
      </c>
    </row>
    <row r="200" spans="1:3" x14ac:dyDescent="0.25">
      <c r="A200" t="s">
        <v>713</v>
      </c>
      <c r="B200">
        <v>10.7531</v>
      </c>
      <c r="C200" s="43">
        <v>10.8249</v>
      </c>
    </row>
    <row r="201" spans="1:3" x14ac:dyDescent="0.25">
      <c r="A201" t="s">
        <v>677</v>
      </c>
      <c r="B201">
        <v>10.7531</v>
      </c>
      <c r="C201" s="43">
        <v>10.8249</v>
      </c>
    </row>
    <row r="202" spans="1:3" x14ac:dyDescent="0.25">
      <c r="C202" s="43"/>
    </row>
    <row r="203" spans="1:3" x14ac:dyDescent="0.25">
      <c r="A203" t="s">
        <v>208</v>
      </c>
      <c r="B203" s="41" t="s">
        <v>122</v>
      </c>
    </row>
    <row r="204" spans="1:3" x14ac:dyDescent="0.25">
      <c r="A204" t="s">
        <v>209</v>
      </c>
      <c r="B204" s="41" t="s">
        <v>122</v>
      </c>
    </row>
    <row r="205" spans="1:3" ht="30" customHeight="1" x14ac:dyDescent="0.25">
      <c r="A205" s="40" t="s">
        <v>210</v>
      </c>
      <c r="B205" s="41" t="s">
        <v>122</v>
      </c>
    </row>
    <row r="206" spans="1:3" ht="30" customHeight="1" x14ac:dyDescent="0.25">
      <c r="A206" s="40" t="s">
        <v>211</v>
      </c>
      <c r="B206" s="41" t="s">
        <v>122</v>
      </c>
    </row>
    <row r="207" spans="1:3" x14ac:dyDescent="0.25">
      <c r="A207" t="s">
        <v>1270</v>
      </c>
      <c r="B207" s="44">
        <v>7.4893964011572631</v>
      </c>
    </row>
    <row r="208" spans="1:3" ht="45" customHeight="1" x14ac:dyDescent="0.25">
      <c r="A208" s="40" t="s">
        <v>213</v>
      </c>
      <c r="B208" s="44">
        <f>E135</f>
        <v>2415</v>
      </c>
    </row>
    <row r="209" spans="1:4" ht="45" customHeight="1" x14ac:dyDescent="0.25">
      <c r="A209" s="40" t="s">
        <v>214</v>
      </c>
      <c r="B209" s="41" t="s">
        <v>122</v>
      </c>
    </row>
    <row r="210" spans="1:4" ht="30" customHeight="1" x14ac:dyDescent="0.25">
      <c r="A210" s="40" t="s">
        <v>215</v>
      </c>
      <c r="B210" s="41" t="s">
        <v>122</v>
      </c>
    </row>
    <row r="211" spans="1:4" x14ac:dyDescent="0.25">
      <c r="A211" t="s">
        <v>216</v>
      </c>
      <c r="B211" s="41" t="s">
        <v>122</v>
      </c>
    </row>
    <row r="212" spans="1:4" x14ac:dyDescent="0.25">
      <c r="A212" t="s">
        <v>217</v>
      </c>
      <c r="B212" s="41" t="s">
        <v>122</v>
      </c>
    </row>
    <row r="214" spans="1:4" ht="69.95" customHeight="1" x14ac:dyDescent="0.25">
      <c r="A214" s="74" t="s">
        <v>227</v>
      </c>
      <c r="B214" s="74" t="s">
        <v>228</v>
      </c>
      <c r="C214" s="74" t="s">
        <v>5</v>
      </c>
      <c r="D214" s="74" t="s">
        <v>6</v>
      </c>
    </row>
    <row r="215" spans="1:4" ht="69.95" customHeight="1" x14ac:dyDescent="0.25">
      <c r="A215" s="74" t="s">
        <v>2267</v>
      </c>
      <c r="B215" s="74"/>
      <c r="C215" s="74" t="s">
        <v>75</v>
      </c>
      <c r="D21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44"/>
  <sheetViews>
    <sheetView showGridLines="0" workbookViewId="0">
      <pane ySplit="4" topLeftCell="A121" activePane="bottomLeft" state="frozen"/>
      <selection sqref="A1:B1"/>
      <selection pane="bottomLeft" activeCell="A2" sqref="A2:G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2268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2269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1274</v>
      </c>
      <c r="B8" s="15" t="s">
        <v>1275</v>
      </c>
      <c r="C8" s="15" t="s">
        <v>1197</v>
      </c>
      <c r="D8" s="16">
        <v>504157</v>
      </c>
      <c r="E8" s="17">
        <v>8145.92</v>
      </c>
      <c r="F8" s="18">
        <v>3.61E-2</v>
      </c>
      <c r="G8" s="18"/>
    </row>
    <row r="9" spans="1:8" x14ac:dyDescent="0.25">
      <c r="A9" s="14" t="s">
        <v>1195</v>
      </c>
      <c r="B9" s="15" t="s">
        <v>1196</v>
      </c>
      <c r="C9" s="15" t="s">
        <v>1197</v>
      </c>
      <c r="D9" s="16">
        <v>585404</v>
      </c>
      <c r="E9" s="17">
        <v>7112.07</v>
      </c>
      <c r="F9" s="18">
        <v>3.15E-2</v>
      </c>
      <c r="G9" s="18"/>
    </row>
    <row r="10" spans="1:8" x14ac:dyDescent="0.25">
      <c r="A10" s="14" t="s">
        <v>1503</v>
      </c>
      <c r="B10" s="15" t="s">
        <v>1504</v>
      </c>
      <c r="C10" s="15" t="s">
        <v>1340</v>
      </c>
      <c r="D10" s="16">
        <v>361288</v>
      </c>
      <c r="E10" s="17">
        <v>6749.76</v>
      </c>
      <c r="F10" s="18">
        <v>2.9899999999999999E-2</v>
      </c>
      <c r="G10" s="18"/>
    </row>
    <row r="11" spans="1:8" x14ac:dyDescent="0.25">
      <c r="A11" s="14" t="s">
        <v>1398</v>
      </c>
      <c r="B11" s="15" t="s">
        <v>1399</v>
      </c>
      <c r="C11" s="15" t="s">
        <v>1340</v>
      </c>
      <c r="D11" s="16">
        <v>110912</v>
      </c>
      <c r="E11" s="17">
        <v>5359.6</v>
      </c>
      <c r="F11" s="18">
        <v>2.3800000000000002E-2</v>
      </c>
      <c r="G11" s="18"/>
    </row>
    <row r="12" spans="1:8" x14ac:dyDescent="0.25">
      <c r="A12" s="14" t="s">
        <v>1217</v>
      </c>
      <c r="B12" s="15" t="s">
        <v>1218</v>
      </c>
      <c r="C12" s="15" t="s">
        <v>1219</v>
      </c>
      <c r="D12" s="16">
        <v>1113565</v>
      </c>
      <c r="E12" s="17">
        <v>4632.43</v>
      </c>
      <c r="F12" s="18">
        <v>2.0500000000000001E-2</v>
      </c>
      <c r="G12" s="18"/>
    </row>
    <row r="13" spans="1:8" x14ac:dyDescent="0.25">
      <c r="A13" s="14" t="s">
        <v>1227</v>
      </c>
      <c r="B13" s="15" t="s">
        <v>1228</v>
      </c>
      <c r="C13" s="15" t="s">
        <v>1229</v>
      </c>
      <c r="D13" s="16">
        <v>107777</v>
      </c>
      <c r="E13" s="17">
        <v>4111.6899999999996</v>
      </c>
      <c r="F13" s="18">
        <v>1.8200000000000001E-2</v>
      </c>
      <c r="G13" s="18"/>
    </row>
    <row r="14" spans="1:8" x14ac:dyDescent="0.25">
      <c r="A14" s="14" t="s">
        <v>1402</v>
      </c>
      <c r="B14" s="15" t="s">
        <v>1403</v>
      </c>
      <c r="C14" s="15" t="s">
        <v>1365</v>
      </c>
      <c r="D14" s="16">
        <v>65738</v>
      </c>
      <c r="E14" s="17">
        <v>3838.44</v>
      </c>
      <c r="F14" s="18">
        <v>1.7000000000000001E-2</v>
      </c>
      <c r="G14" s="18"/>
    </row>
    <row r="15" spans="1:8" x14ac:dyDescent="0.25">
      <c r="A15" s="14" t="s">
        <v>1937</v>
      </c>
      <c r="B15" s="15" t="s">
        <v>1938</v>
      </c>
      <c r="C15" s="15" t="s">
        <v>1427</v>
      </c>
      <c r="D15" s="16">
        <v>210438</v>
      </c>
      <c r="E15" s="17">
        <v>3626.9</v>
      </c>
      <c r="F15" s="18">
        <v>1.61E-2</v>
      </c>
      <c r="G15" s="18"/>
    </row>
    <row r="16" spans="1:8" x14ac:dyDescent="0.25">
      <c r="A16" s="14" t="s">
        <v>1336</v>
      </c>
      <c r="B16" s="15" t="s">
        <v>1337</v>
      </c>
      <c r="C16" s="15" t="s">
        <v>1238</v>
      </c>
      <c r="D16" s="16">
        <v>29258</v>
      </c>
      <c r="E16" s="17">
        <v>3542.11</v>
      </c>
      <c r="F16" s="18">
        <v>1.5699999999999999E-2</v>
      </c>
      <c r="G16" s="18"/>
    </row>
    <row r="17" spans="1:7" x14ac:dyDescent="0.25">
      <c r="A17" s="14" t="s">
        <v>1896</v>
      </c>
      <c r="B17" s="15" t="s">
        <v>1897</v>
      </c>
      <c r="C17" s="15" t="s">
        <v>1255</v>
      </c>
      <c r="D17" s="16">
        <v>605509</v>
      </c>
      <c r="E17" s="17">
        <v>3497.12</v>
      </c>
      <c r="F17" s="18">
        <v>1.55E-2</v>
      </c>
      <c r="G17" s="18"/>
    </row>
    <row r="18" spans="1:7" x14ac:dyDescent="0.25">
      <c r="A18" s="14" t="s">
        <v>1245</v>
      </c>
      <c r="B18" s="15" t="s">
        <v>1246</v>
      </c>
      <c r="C18" s="15" t="s">
        <v>1197</v>
      </c>
      <c r="D18" s="16">
        <v>383438</v>
      </c>
      <c r="E18" s="17">
        <v>3345.11</v>
      </c>
      <c r="F18" s="18">
        <v>1.4800000000000001E-2</v>
      </c>
      <c r="G18" s="18"/>
    </row>
    <row r="19" spans="1:7" x14ac:dyDescent="0.25">
      <c r="A19" s="14" t="s">
        <v>1542</v>
      </c>
      <c r="B19" s="15" t="s">
        <v>1543</v>
      </c>
      <c r="C19" s="15" t="s">
        <v>1340</v>
      </c>
      <c r="D19" s="16">
        <v>52933</v>
      </c>
      <c r="E19" s="17">
        <v>3337.69</v>
      </c>
      <c r="F19" s="18">
        <v>1.4800000000000001E-2</v>
      </c>
      <c r="G19" s="18"/>
    </row>
    <row r="20" spans="1:7" x14ac:dyDescent="0.25">
      <c r="A20" s="14" t="s">
        <v>1225</v>
      </c>
      <c r="B20" s="15" t="s">
        <v>1226</v>
      </c>
      <c r="C20" s="15" t="s">
        <v>1208</v>
      </c>
      <c r="D20" s="16">
        <v>272752</v>
      </c>
      <c r="E20" s="17">
        <v>3154.79</v>
      </c>
      <c r="F20" s="18">
        <v>1.4E-2</v>
      </c>
      <c r="G20" s="18"/>
    </row>
    <row r="21" spans="1:7" x14ac:dyDescent="0.25">
      <c r="A21" s="14" t="s">
        <v>1931</v>
      </c>
      <c r="B21" s="15" t="s">
        <v>1932</v>
      </c>
      <c r="C21" s="15" t="s">
        <v>1211</v>
      </c>
      <c r="D21" s="16">
        <v>433546</v>
      </c>
      <c r="E21" s="17">
        <v>3100.72</v>
      </c>
      <c r="F21" s="18">
        <v>1.37E-2</v>
      </c>
      <c r="G21" s="18"/>
    </row>
    <row r="22" spans="1:7" x14ac:dyDescent="0.25">
      <c r="A22" s="14" t="s">
        <v>1192</v>
      </c>
      <c r="B22" s="15" t="s">
        <v>1193</v>
      </c>
      <c r="C22" s="15" t="s">
        <v>1194</v>
      </c>
      <c r="D22" s="16">
        <v>205596</v>
      </c>
      <c r="E22" s="17">
        <v>3066.57</v>
      </c>
      <c r="F22" s="18">
        <v>1.3599999999999999E-2</v>
      </c>
      <c r="G22" s="18"/>
    </row>
    <row r="23" spans="1:7" x14ac:dyDescent="0.25">
      <c r="A23" s="14" t="s">
        <v>1206</v>
      </c>
      <c r="B23" s="15" t="s">
        <v>1207</v>
      </c>
      <c r="C23" s="15" t="s">
        <v>1208</v>
      </c>
      <c r="D23" s="16">
        <v>31634</v>
      </c>
      <c r="E23" s="17">
        <v>3057.17</v>
      </c>
      <c r="F23" s="18">
        <v>1.35E-2</v>
      </c>
      <c r="G23" s="18"/>
    </row>
    <row r="24" spans="1:7" x14ac:dyDescent="0.25">
      <c r="A24" s="14" t="s">
        <v>1310</v>
      </c>
      <c r="B24" s="15" t="s">
        <v>1311</v>
      </c>
      <c r="C24" s="15" t="s">
        <v>1312</v>
      </c>
      <c r="D24" s="16">
        <v>571989</v>
      </c>
      <c r="E24" s="17">
        <v>2986.93</v>
      </c>
      <c r="F24" s="18">
        <v>1.32E-2</v>
      </c>
      <c r="G24" s="18"/>
    </row>
    <row r="25" spans="1:7" x14ac:dyDescent="0.25">
      <c r="A25" s="14" t="s">
        <v>1239</v>
      </c>
      <c r="B25" s="15" t="s">
        <v>1240</v>
      </c>
      <c r="C25" s="15" t="s">
        <v>1241</v>
      </c>
      <c r="D25" s="16">
        <v>77446</v>
      </c>
      <c r="E25" s="17">
        <v>2983.49</v>
      </c>
      <c r="F25" s="18">
        <v>1.32E-2</v>
      </c>
      <c r="G25" s="18"/>
    </row>
    <row r="26" spans="1:7" x14ac:dyDescent="0.25">
      <c r="A26" s="14" t="s">
        <v>1809</v>
      </c>
      <c r="B26" s="15" t="s">
        <v>1810</v>
      </c>
      <c r="C26" s="15" t="s">
        <v>1289</v>
      </c>
      <c r="D26" s="16">
        <v>67027</v>
      </c>
      <c r="E26" s="17">
        <v>2899.02</v>
      </c>
      <c r="F26" s="18">
        <v>1.2800000000000001E-2</v>
      </c>
      <c r="G26" s="18"/>
    </row>
    <row r="27" spans="1:7" x14ac:dyDescent="0.25">
      <c r="A27" s="14" t="s">
        <v>2030</v>
      </c>
      <c r="B27" s="15" t="s">
        <v>2031</v>
      </c>
      <c r="C27" s="15" t="s">
        <v>1249</v>
      </c>
      <c r="D27" s="16">
        <v>20776</v>
      </c>
      <c r="E27" s="17">
        <v>2806.15</v>
      </c>
      <c r="F27" s="18">
        <v>1.24E-2</v>
      </c>
      <c r="G27" s="18"/>
    </row>
    <row r="28" spans="1:7" x14ac:dyDescent="0.25">
      <c r="A28" s="14" t="s">
        <v>1371</v>
      </c>
      <c r="B28" s="15" t="s">
        <v>1372</v>
      </c>
      <c r="C28" s="15" t="s">
        <v>1289</v>
      </c>
      <c r="D28" s="16">
        <v>95201</v>
      </c>
      <c r="E28" s="17">
        <v>2791.25</v>
      </c>
      <c r="F28" s="18">
        <v>1.24E-2</v>
      </c>
      <c r="G28" s="18"/>
    </row>
    <row r="29" spans="1:7" x14ac:dyDescent="0.25">
      <c r="A29" s="14" t="s">
        <v>1359</v>
      </c>
      <c r="B29" s="15" t="s">
        <v>1360</v>
      </c>
      <c r="C29" s="15" t="s">
        <v>1340</v>
      </c>
      <c r="D29" s="16">
        <v>177378</v>
      </c>
      <c r="E29" s="17">
        <v>2757.16</v>
      </c>
      <c r="F29" s="18">
        <v>1.2200000000000001E-2</v>
      </c>
      <c r="G29" s="18"/>
    </row>
    <row r="30" spans="1:7" x14ac:dyDescent="0.25">
      <c r="A30" s="14" t="s">
        <v>1526</v>
      </c>
      <c r="B30" s="15" t="s">
        <v>1527</v>
      </c>
      <c r="C30" s="15" t="s">
        <v>1262</v>
      </c>
      <c r="D30" s="16">
        <v>1394324</v>
      </c>
      <c r="E30" s="17">
        <v>2740.82</v>
      </c>
      <c r="F30" s="18">
        <v>1.21E-2</v>
      </c>
      <c r="G30" s="18"/>
    </row>
    <row r="31" spans="1:7" x14ac:dyDescent="0.25">
      <c r="A31" s="14" t="s">
        <v>1886</v>
      </c>
      <c r="B31" s="15" t="s">
        <v>1887</v>
      </c>
      <c r="C31" s="15" t="s">
        <v>1241</v>
      </c>
      <c r="D31" s="16">
        <v>61469</v>
      </c>
      <c r="E31" s="17">
        <v>2661.52</v>
      </c>
      <c r="F31" s="18">
        <v>1.18E-2</v>
      </c>
      <c r="G31" s="18"/>
    </row>
    <row r="32" spans="1:7" x14ac:dyDescent="0.25">
      <c r="A32" s="14" t="s">
        <v>1912</v>
      </c>
      <c r="B32" s="15" t="s">
        <v>1913</v>
      </c>
      <c r="C32" s="15" t="s">
        <v>1382</v>
      </c>
      <c r="D32" s="16">
        <v>105115</v>
      </c>
      <c r="E32" s="17">
        <v>2629.45</v>
      </c>
      <c r="F32" s="18">
        <v>1.17E-2</v>
      </c>
      <c r="G32" s="18"/>
    </row>
    <row r="33" spans="1:7" x14ac:dyDescent="0.25">
      <c r="A33" s="14" t="s">
        <v>1976</v>
      </c>
      <c r="B33" s="15" t="s">
        <v>1977</v>
      </c>
      <c r="C33" s="15" t="s">
        <v>1786</v>
      </c>
      <c r="D33" s="16">
        <v>58764</v>
      </c>
      <c r="E33" s="17">
        <v>2610.21</v>
      </c>
      <c r="F33" s="18">
        <v>1.1599999999999999E-2</v>
      </c>
      <c r="G33" s="18"/>
    </row>
    <row r="34" spans="1:7" x14ac:dyDescent="0.25">
      <c r="A34" s="14" t="s">
        <v>1768</v>
      </c>
      <c r="B34" s="15" t="s">
        <v>1769</v>
      </c>
      <c r="C34" s="15" t="s">
        <v>1365</v>
      </c>
      <c r="D34" s="16">
        <v>1122950</v>
      </c>
      <c r="E34" s="17">
        <v>2576.61</v>
      </c>
      <c r="F34" s="18">
        <v>1.14E-2</v>
      </c>
      <c r="G34" s="18"/>
    </row>
    <row r="35" spans="1:7" x14ac:dyDescent="0.25">
      <c r="A35" s="14" t="s">
        <v>1234</v>
      </c>
      <c r="B35" s="15" t="s">
        <v>1235</v>
      </c>
      <c r="C35" s="15" t="s">
        <v>1208</v>
      </c>
      <c r="D35" s="16">
        <v>99245</v>
      </c>
      <c r="E35" s="17">
        <v>2511.89</v>
      </c>
      <c r="F35" s="18">
        <v>1.11E-2</v>
      </c>
      <c r="G35" s="18"/>
    </row>
    <row r="36" spans="1:7" x14ac:dyDescent="0.25">
      <c r="A36" s="14" t="s">
        <v>1404</v>
      </c>
      <c r="B36" s="15" t="s">
        <v>1405</v>
      </c>
      <c r="C36" s="15" t="s">
        <v>1382</v>
      </c>
      <c r="D36" s="16">
        <v>58096</v>
      </c>
      <c r="E36" s="17">
        <v>2492.14</v>
      </c>
      <c r="F36" s="18">
        <v>1.0999999999999999E-2</v>
      </c>
      <c r="G36" s="18"/>
    </row>
    <row r="37" spans="1:7" x14ac:dyDescent="0.25">
      <c r="A37" s="14" t="s">
        <v>1295</v>
      </c>
      <c r="B37" s="15" t="s">
        <v>1296</v>
      </c>
      <c r="C37" s="15" t="s">
        <v>1238</v>
      </c>
      <c r="D37" s="16">
        <v>160620</v>
      </c>
      <c r="E37" s="17">
        <v>2469.69</v>
      </c>
      <c r="F37" s="18">
        <v>1.09E-2</v>
      </c>
      <c r="G37" s="18"/>
    </row>
    <row r="38" spans="1:7" x14ac:dyDescent="0.25">
      <c r="A38" s="14" t="s">
        <v>1902</v>
      </c>
      <c r="B38" s="15" t="s">
        <v>1903</v>
      </c>
      <c r="C38" s="15" t="s">
        <v>1786</v>
      </c>
      <c r="D38" s="16">
        <v>149807</v>
      </c>
      <c r="E38" s="17">
        <v>2441.63</v>
      </c>
      <c r="F38" s="18">
        <v>1.0800000000000001E-2</v>
      </c>
      <c r="G38" s="18"/>
    </row>
    <row r="39" spans="1:7" x14ac:dyDescent="0.25">
      <c r="A39" s="14" t="s">
        <v>1784</v>
      </c>
      <c r="B39" s="15" t="s">
        <v>1785</v>
      </c>
      <c r="C39" s="15" t="s">
        <v>1786</v>
      </c>
      <c r="D39" s="16">
        <v>211860</v>
      </c>
      <c r="E39" s="17">
        <v>2416.69</v>
      </c>
      <c r="F39" s="18">
        <v>1.0699999999999999E-2</v>
      </c>
      <c r="G39" s="18"/>
    </row>
    <row r="40" spans="1:7" x14ac:dyDescent="0.25">
      <c r="A40" s="14" t="s">
        <v>1303</v>
      </c>
      <c r="B40" s="15" t="s">
        <v>1304</v>
      </c>
      <c r="C40" s="15" t="s">
        <v>1289</v>
      </c>
      <c r="D40" s="16">
        <v>424948</v>
      </c>
      <c r="E40" s="17">
        <v>2366.11</v>
      </c>
      <c r="F40" s="18">
        <v>1.0500000000000001E-2</v>
      </c>
      <c r="G40" s="18"/>
    </row>
    <row r="41" spans="1:7" x14ac:dyDescent="0.25">
      <c r="A41" s="14" t="s">
        <v>1986</v>
      </c>
      <c r="B41" s="15" t="s">
        <v>1987</v>
      </c>
      <c r="C41" s="15" t="s">
        <v>1329</v>
      </c>
      <c r="D41" s="16">
        <v>128335</v>
      </c>
      <c r="E41" s="17">
        <v>2356.5500000000002</v>
      </c>
      <c r="F41" s="18">
        <v>1.04E-2</v>
      </c>
      <c r="G41" s="18"/>
    </row>
    <row r="42" spans="1:7" x14ac:dyDescent="0.25">
      <c r="A42" s="14" t="s">
        <v>1472</v>
      </c>
      <c r="B42" s="15" t="s">
        <v>1473</v>
      </c>
      <c r="C42" s="15" t="s">
        <v>1340</v>
      </c>
      <c r="D42" s="16">
        <v>81430</v>
      </c>
      <c r="E42" s="17">
        <v>2355.36</v>
      </c>
      <c r="F42" s="18">
        <v>1.04E-2</v>
      </c>
      <c r="G42" s="18"/>
    </row>
    <row r="43" spans="1:7" x14ac:dyDescent="0.25">
      <c r="A43" s="14" t="s">
        <v>1212</v>
      </c>
      <c r="B43" s="15" t="s">
        <v>1213</v>
      </c>
      <c r="C43" s="15" t="s">
        <v>1214</v>
      </c>
      <c r="D43" s="16">
        <v>77898</v>
      </c>
      <c r="E43" s="17">
        <v>2345.39</v>
      </c>
      <c r="F43" s="18">
        <v>1.04E-2</v>
      </c>
      <c r="G43" s="18"/>
    </row>
    <row r="44" spans="1:7" x14ac:dyDescent="0.25">
      <c r="A44" s="14" t="s">
        <v>1980</v>
      </c>
      <c r="B44" s="15" t="s">
        <v>1981</v>
      </c>
      <c r="C44" s="15" t="s">
        <v>1191</v>
      </c>
      <c r="D44" s="16">
        <v>86455</v>
      </c>
      <c r="E44" s="17">
        <v>2330.0500000000002</v>
      </c>
      <c r="F44" s="18">
        <v>1.03E-2</v>
      </c>
      <c r="G44" s="18"/>
    </row>
    <row r="45" spans="1:7" x14ac:dyDescent="0.25">
      <c r="A45" s="14" t="s">
        <v>1789</v>
      </c>
      <c r="B45" s="15" t="s">
        <v>1790</v>
      </c>
      <c r="C45" s="15" t="s">
        <v>1791</v>
      </c>
      <c r="D45" s="16">
        <v>158618</v>
      </c>
      <c r="E45" s="17">
        <v>2304.7199999999998</v>
      </c>
      <c r="F45" s="18">
        <v>1.0200000000000001E-2</v>
      </c>
      <c r="G45" s="18"/>
    </row>
    <row r="46" spans="1:7" x14ac:dyDescent="0.25">
      <c r="A46" s="14" t="s">
        <v>1544</v>
      </c>
      <c r="B46" s="15" t="s">
        <v>1545</v>
      </c>
      <c r="C46" s="15" t="s">
        <v>1365</v>
      </c>
      <c r="D46" s="16">
        <v>32365</v>
      </c>
      <c r="E46" s="17">
        <v>2274.37</v>
      </c>
      <c r="F46" s="18">
        <v>1.01E-2</v>
      </c>
      <c r="G46" s="18"/>
    </row>
    <row r="47" spans="1:7" x14ac:dyDescent="0.25">
      <c r="A47" s="14" t="s">
        <v>1419</v>
      </c>
      <c r="B47" s="15" t="s">
        <v>1420</v>
      </c>
      <c r="C47" s="15" t="s">
        <v>1200</v>
      </c>
      <c r="D47" s="16">
        <v>83499</v>
      </c>
      <c r="E47" s="17">
        <v>2259.19</v>
      </c>
      <c r="F47" s="18">
        <v>0.01</v>
      </c>
      <c r="G47" s="18"/>
    </row>
    <row r="48" spans="1:7" x14ac:dyDescent="0.25">
      <c r="A48" s="14" t="s">
        <v>1490</v>
      </c>
      <c r="B48" s="15" t="s">
        <v>1491</v>
      </c>
      <c r="C48" s="15" t="s">
        <v>1289</v>
      </c>
      <c r="D48" s="16">
        <v>159103</v>
      </c>
      <c r="E48" s="17">
        <v>2253.85</v>
      </c>
      <c r="F48" s="18">
        <v>0.01</v>
      </c>
      <c r="G48" s="18"/>
    </row>
    <row r="49" spans="1:7" x14ac:dyDescent="0.25">
      <c r="A49" s="14" t="s">
        <v>1330</v>
      </c>
      <c r="B49" s="15" t="s">
        <v>1331</v>
      </c>
      <c r="C49" s="15" t="s">
        <v>1249</v>
      </c>
      <c r="D49" s="16">
        <v>708232</v>
      </c>
      <c r="E49" s="17">
        <v>2232.6999999999998</v>
      </c>
      <c r="F49" s="18">
        <v>9.9000000000000008E-3</v>
      </c>
      <c r="G49" s="18"/>
    </row>
    <row r="50" spans="1:7" x14ac:dyDescent="0.25">
      <c r="A50" s="14" t="s">
        <v>1220</v>
      </c>
      <c r="B50" s="15" t="s">
        <v>1221</v>
      </c>
      <c r="C50" s="15" t="s">
        <v>1222</v>
      </c>
      <c r="D50" s="16">
        <v>18638</v>
      </c>
      <c r="E50" s="17">
        <v>2215.54</v>
      </c>
      <c r="F50" s="18">
        <v>9.7999999999999997E-3</v>
      </c>
      <c r="G50" s="18"/>
    </row>
    <row r="51" spans="1:7" x14ac:dyDescent="0.25">
      <c r="A51" s="14" t="s">
        <v>1258</v>
      </c>
      <c r="B51" s="15" t="s">
        <v>1259</v>
      </c>
      <c r="C51" s="15" t="s">
        <v>1197</v>
      </c>
      <c r="D51" s="16">
        <v>188968</v>
      </c>
      <c r="E51" s="17">
        <v>2203.56</v>
      </c>
      <c r="F51" s="18">
        <v>9.7999999999999997E-3</v>
      </c>
      <c r="G51" s="18"/>
    </row>
    <row r="52" spans="1:7" x14ac:dyDescent="0.25">
      <c r="A52" s="14" t="s">
        <v>1345</v>
      </c>
      <c r="B52" s="15" t="s">
        <v>1346</v>
      </c>
      <c r="C52" s="15" t="s">
        <v>1286</v>
      </c>
      <c r="D52" s="16">
        <v>695819</v>
      </c>
      <c r="E52" s="17">
        <v>2199.14</v>
      </c>
      <c r="F52" s="18">
        <v>9.7000000000000003E-3</v>
      </c>
      <c r="G52" s="18"/>
    </row>
    <row r="53" spans="1:7" x14ac:dyDescent="0.25">
      <c r="A53" s="14" t="s">
        <v>1929</v>
      </c>
      <c r="B53" s="15" t="s">
        <v>1930</v>
      </c>
      <c r="C53" s="15" t="s">
        <v>1317</v>
      </c>
      <c r="D53" s="16">
        <v>67302</v>
      </c>
      <c r="E53" s="17">
        <v>2166.8200000000002</v>
      </c>
      <c r="F53" s="18">
        <v>9.5999999999999992E-3</v>
      </c>
      <c r="G53" s="18"/>
    </row>
    <row r="54" spans="1:7" x14ac:dyDescent="0.25">
      <c r="A54" s="14" t="s">
        <v>1776</v>
      </c>
      <c r="B54" s="15" t="s">
        <v>1777</v>
      </c>
      <c r="C54" s="15" t="s">
        <v>1197</v>
      </c>
      <c r="D54" s="16">
        <v>354136</v>
      </c>
      <c r="E54" s="17">
        <v>2155.98</v>
      </c>
      <c r="F54" s="18">
        <v>9.5999999999999992E-3</v>
      </c>
      <c r="G54" s="18"/>
    </row>
    <row r="55" spans="1:7" x14ac:dyDescent="0.25">
      <c r="A55" s="14" t="s">
        <v>1933</v>
      </c>
      <c r="B55" s="15" t="s">
        <v>1934</v>
      </c>
      <c r="C55" s="15" t="s">
        <v>1289</v>
      </c>
      <c r="D55" s="16">
        <v>206664</v>
      </c>
      <c r="E55" s="17">
        <v>2149.5100000000002</v>
      </c>
      <c r="F55" s="18">
        <v>9.4999999999999998E-3</v>
      </c>
      <c r="G55" s="18"/>
    </row>
    <row r="56" spans="1:7" x14ac:dyDescent="0.25">
      <c r="A56" s="14" t="s">
        <v>1787</v>
      </c>
      <c r="B56" s="15" t="s">
        <v>1788</v>
      </c>
      <c r="C56" s="15" t="s">
        <v>1317</v>
      </c>
      <c r="D56" s="16">
        <v>59484</v>
      </c>
      <c r="E56" s="17">
        <v>2139.7600000000002</v>
      </c>
      <c r="F56" s="18">
        <v>9.4999999999999998E-3</v>
      </c>
      <c r="G56" s="18"/>
    </row>
    <row r="57" spans="1:7" x14ac:dyDescent="0.25">
      <c r="A57" s="14" t="s">
        <v>1953</v>
      </c>
      <c r="B57" s="15" t="s">
        <v>1954</v>
      </c>
      <c r="C57" s="15" t="s">
        <v>1289</v>
      </c>
      <c r="D57" s="16">
        <v>249178</v>
      </c>
      <c r="E57" s="17">
        <v>2114.65</v>
      </c>
      <c r="F57" s="18">
        <v>9.4000000000000004E-3</v>
      </c>
      <c r="G57" s="18"/>
    </row>
    <row r="58" spans="1:7" x14ac:dyDescent="0.25">
      <c r="A58" s="14" t="s">
        <v>1766</v>
      </c>
      <c r="B58" s="15" t="s">
        <v>1767</v>
      </c>
      <c r="C58" s="15" t="s">
        <v>1317</v>
      </c>
      <c r="D58" s="16">
        <v>167973</v>
      </c>
      <c r="E58" s="17">
        <v>2112.6</v>
      </c>
      <c r="F58" s="18">
        <v>9.4000000000000004E-3</v>
      </c>
      <c r="G58" s="18"/>
    </row>
    <row r="59" spans="1:7" x14ac:dyDescent="0.25">
      <c r="A59" s="14" t="s">
        <v>1482</v>
      </c>
      <c r="B59" s="15" t="s">
        <v>1483</v>
      </c>
      <c r="C59" s="15" t="s">
        <v>1249</v>
      </c>
      <c r="D59" s="16">
        <v>26707</v>
      </c>
      <c r="E59" s="17">
        <v>2109.0100000000002</v>
      </c>
      <c r="F59" s="18">
        <v>9.2999999999999992E-3</v>
      </c>
      <c r="G59" s="18"/>
    </row>
    <row r="60" spans="1:7" x14ac:dyDescent="0.25">
      <c r="A60" s="14" t="s">
        <v>1955</v>
      </c>
      <c r="B60" s="15" t="s">
        <v>1956</v>
      </c>
      <c r="C60" s="15" t="s">
        <v>1191</v>
      </c>
      <c r="D60" s="16">
        <v>108227</v>
      </c>
      <c r="E60" s="17">
        <v>2082.94</v>
      </c>
      <c r="F60" s="18">
        <v>9.1999999999999998E-3</v>
      </c>
      <c r="G60" s="18"/>
    </row>
    <row r="61" spans="1:7" x14ac:dyDescent="0.25">
      <c r="A61" s="14" t="s">
        <v>1368</v>
      </c>
      <c r="B61" s="15" t="s">
        <v>1369</v>
      </c>
      <c r="C61" s="15" t="s">
        <v>1370</v>
      </c>
      <c r="D61" s="16">
        <v>862065</v>
      </c>
      <c r="E61" s="17">
        <v>2082.84</v>
      </c>
      <c r="F61" s="18">
        <v>9.1999999999999998E-3</v>
      </c>
      <c r="G61" s="18"/>
    </row>
    <row r="62" spans="1:7" x14ac:dyDescent="0.25">
      <c r="A62" s="14" t="s">
        <v>1941</v>
      </c>
      <c r="B62" s="15" t="s">
        <v>1942</v>
      </c>
      <c r="C62" s="15" t="s">
        <v>1238</v>
      </c>
      <c r="D62" s="16">
        <v>96508</v>
      </c>
      <c r="E62" s="17">
        <v>2069.66</v>
      </c>
      <c r="F62" s="18">
        <v>9.1999999999999998E-3</v>
      </c>
      <c r="G62" s="18"/>
    </row>
    <row r="63" spans="1:7" x14ac:dyDescent="0.25">
      <c r="A63" s="14" t="s">
        <v>1943</v>
      </c>
      <c r="B63" s="15" t="s">
        <v>1944</v>
      </c>
      <c r="C63" s="15" t="s">
        <v>1197</v>
      </c>
      <c r="D63" s="16">
        <v>894681</v>
      </c>
      <c r="E63" s="17">
        <v>2064.7399999999998</v>
      </c>
      <c r="F63" s="18">
        <v>9.1000000000000004E-3</v>
      </c>
      <c r="G63" s="18"/>
    </row>
    <row r="64" spans="1:7" x14ac:dyDescent="0.25">
      <c r="A64" s="14" t="s">
        <v>1856</v>
      </c>
      <c r="B64" s="15" t="s">
        <v>1857</v>
      </c>
      <c r="C64" s="15" t="s">
        <v>1219</v>
      </c>
      <c r="D64" s="16">
        <v>283391</v>
      </c>
      <c r="E64" s="17">
        <v>2063.09</v>
      </c>
      <c r="F64" s="18">
        <v>9.1000000000000004E-3</v>
      </c>
      <c r="G64" s="18"/>
    </row>
    <row r="65" spans="1:7" x14ac:dyDescent="0.25">
      <c r="A65" s="14" t="s">
        <v>2270</v>
      </c>
      <c r="B65" s="15" t="s">
        <v>2271</v>
      </c>
      <c r="C65" s="15" t="s">
        <v>1329</v>
      </c>
      <c r="D65" s="16">
        <v>242340</v>
      </c>
      <c r="E65" s="17">
        <v>2044.26</v>
      </c>
      <c r="F65" s="18">
        <v>9.1000000000000004E-3</v>
      </c>
      <c r="G65" s="18"/>
    </row>
    <row r="66" spans="1:7" x14ac:dyDescent="0.25">
      <c r="A66" s="14" t="s">
        <v>1189</v>
      </c>
      <c r="B66" s="15" t="s">
        <v>1190</v>
      </c>
      <c r="C66" s="15" t="s">
        <v>1191</v>
      </c>
      <c r="D66" s="16">
        <v>118054</v>
      </c>
      <c r="E66" s="17">
        <v>2029.76</v>
      </c>
      <c r="F66" s="18">
        <v>8.9999999999999993E-3</v>
      </c>
      <c r="G66" s="18"/>
    </row>
    <row r="67" spans="1:7" x14ac:dyDescent="0.25">
      <c r="A67" s="14" t="s">
        <v>2042</v>
      </c>
      <c r="B67" s="15" t="s">
        <v>2043</v>
      </c>
      <c r="C67" s="15" t="s">
        <v>2044</v>
      </c>
      <c r="D67" s="16">
        <v>161761</v>
      </c>
      <c r="E67" s="17">
        <v>2006.56</v>
      </c>
      <c r="F67" s="18">
        <v>8.8999999999999999E-3</v>
      </c>
      <c r="G67" s="18"/>
    </row>
    <row r="68" spans="1:7" x14ac:dyDescent="0.25">
      <c r="A68" s="14" t="s">
        <v>1870</v>
      </c>
      <c r="B68" s="15" t="s">
        <v>1871</v>
      </c>
      <c r="C68" s="15" t="s">
        <v>1286</v>
      </c>
      <c r="D68" s="16">
        <v>135674</v>
      </c>
      <c r="E68" s="17">
        <v>1980.98</v>
      </c>
      <c r="F68" s="18">
        <v>8.8000000000000005E-3</v>
      </c>
      <c r="G68" s="18"/>
    </row>
    <row r="69" spans="1:7" x14ac:dyDescent="0.25">
      <c r="A69" s="14" t="s">
        <v>2034</v>
      </c>
      <c r="B69" s="15" t="s">
        <v>2035</v>
      </c>
      <c r="C69" s="15" t="s">
        <v>1418</v>
      </c>
      <c r="D69" s="16">
        <v>91107</v>
      </c>
      <c r="E69" s="17">
        <v>1955.89</v>
      </c>
      <c r="F69" s="18">
        <v>8.6999999999999994E-3</v>
      </c>
      <c r="G69" s="18"/>
    </row>
    <row r="70" spans="1:7" x14ac:dyDescent="0.25">
      <c r="A70" s="14" t="s">
        <v>2272</v>
      </c>
      <c r="B70" s="15" t="s">
        <v>2273</v>
      </c>
      <c r="C70" s="15" t="s">
        <v>1222</v>
      </c>
      <c r="D70" s="16">
        <v>126390</v>
      </c>
      <c r="E70" s="17">
        <v>1933.14</v>
      </c>
      <c r="F70" s="18">
        <v>8.6E-3</v>
      </c>
      <c r="G70" s="18"/>
    </row>
    <row r="71" spans="1:7" x14ac:dyDescent="0.25">
      <c r="A71" s="14" t="s">
        <v>1512</v>
      </c>
      <c r="B71" s="15" t="s">
        <v>1513</v>
      </c>
      <c r="C71" s="15" t="s">
        <v>1205</v>
      </c>
      <c r="D71" s="16">
        <v>297648</v>
      </c>
      <c r="E71" s="17">
        <v>1892.15</v>
      </c>
      <c r="F71" s="18">
        <v>8.3999999999999995E-3</v>
      </c>
      <c r="G71" s="18"/>
    </row>
    <row r="72" spans="1:7" x14ac:dyDescent="0.25">
      <c r="A72" s="14" t="s">
        <v>1412</v>
      </c>
      <c r="B72" s="15" t="s">
        <v>1413</v>
      </c>
      <c r="C72" s="15" t="s">
        <v>1375</v>
      </c>
      <c r="D72" s="16">
        <v>243257</v>
      </c>
      <c r="E72" s="17">
        <v>1821.63</v>
      </c>
      <c r="F72" s="18">
        <v>8.0999999999999996E-3</v>
      </c>
      <c r="G72" s="18"/>
    </row>
    <row r="73" spans="1:7" x14ac:dyDescent="0.25">
      <c r="A73" s="14" t="s">
        <v>1466</v>
      </c>
      <c r="B73" s="15" t="s">
        <v>1467</v>
      </c>
      <c r="C73" s="15" t="s">
        <v>1294</v>
      </c>
      <c r="D73" s="16">
        <v>181342</v>
      </c>
      <c r="E73" s="17">
        <v>1792.11</v>
      </c>
      <c r="F73" s="18">
        <v>7.9000000000000008E-3</v>
      </c>
      <c r="G73" s="18"/>
    </row>
    <row r="74" spans="1:7" x14ac:dyDescent="0.25">
      <c r="A74" s="14" t="s">
        <v>1236</v>
      </c>
      <c r="B74" s="15" t="s">
        <v>1237</v>
      </c>
      <c r="C74" s="15" t="s">
        <v>1238</v>
      </c>
      <c r="D74" s="16">
        <v>49591</v>
      </c>
      <c r="E74" s="17">
        <v>1715.33</v>
      </c>
      <c r="F74" s="18">
        <v>7.6E-3</v>
      </c>
      <c r="G74" s="18"/>
    </row>
    <row r="75" spans="1:7" x14ac:dyDescent="0.25">
      <c r="A75" s="14" t="s">
        <v>1947</v>
      </c>
      <c r="B75" s="15" t="s">
        <v>1948</v>
      </c>
      <c r="C75" s="15" t="s">
        <v>1262</v>
      </c>
      <c r="D75" s="16">
        <v>63376</v>
      </c>
      <c r="E75" s="17">
        <v>1648.35</v>
      </c>
      <c r="F75" s="18">
        <v>7.3000000000000001E-3</v>
      </c>
      <c r="G75" s="18"/>
    </row>
    <row r="76" spans="1:7" x14ac:dyDescent="0.25">
      <c r="A76" s="14" t="s">
        <v>1860</v>
      </c>
      <c r="B76" s="15" t="s">
        <v>1861</v>
      </c>
      <c r="C76" s="15" t="s">
        <v>1375</v>
      </c>
      <c r="D76" s="16">
        <v>15167</v>
      </c>
      <c r="E76" s="17">
        <v>1635.52</v>
      </c>
      <c r="F76" s="18">
        <v>7.1999999999999998E-3</v>
      </c>
      <c r="G76" s="18"/>
    </row>
    <row r="77" spans="1:7" x14ac:dyDescent="0.25">
      <c r="A77" s="14" t="s">
        <v>1366</v>
      </c>
      <c r="B77" s="15" t="s">
        <v>1367</v>
      </c>
      <c r="C77" s="15" t="s">
        <v>1191</v>
      </c>
      <c r="D77" s="16">
        <v>105532</v>
      </c>
      <c r="E77" s="17">
        <v>1629.73</v>
      </c>
      <c r="F77" s="18">
        <v>7.1999999999999998E-3</v>
      </c>
      <c r="G77" s="18"/>
    </row>
    <row r="78" spans="1:7" x14ac:dyDescent="0.25">
      <c r="A78" s="14" t="s">
        <v>1522</v>
      </c>
      <c r="B78" s="15" t="s">
        <v>1523</v>
      </c>
      <c r="C78" s="15" t="s">
        <v>1340</v>
      </c>
      <c r="D78" s="16">
        <v>98300</v>
      </c>
      <c r="E78" s="17">
        <v>1614.68</v>
      </c>
      <c r="F78" s="18">
        <v>7.1999999999999998E-3</v>
      </c>
      <c r="G78" s="18"/>
    </row>
    <row r="79" spans="1:7" x14ac:dyDescent="0.25">
      <c r="A79" s="14" t="s">
        <v>1209</v>
      </c>
      <c r="B79" s="15" t="s">
        <v>1210</v>
      </c>
      <c r="C79" s="15" t="s">
        <v>1211</v>
      </c>
      <c r="D79" s="16">
        <v>27417</v>
      </c>
      <c r="E79" s="17">
        <v>1585.92</v>
      </c>
      <c r="F79" s="18">
        <v>7.0000000000000001E-3</v>
      </c>
      <c r="G79" s="18"/>
    </row>
    <row r="80" spans="1:7" x14ac:dyDescent="0.25">
      <c r="A80" s="14" t="s">
        <v>1935</v>
      </c>
      <c r="B80" s="15" t="s">
        <v>1936</v>
      </c>
      <c r="C80" s="15" t="s">
        <v>1238</v>
      </c>
      <c r="D80" s="16">
        <v>101557</v>
      </c>
      <c r="E80" s="17">
        <v>1504.87</v>
      </c>
      <c r="F80" s="18">
        <v>6.7000000000000002E-3</v>
      </c>
      <c r="G80" s="18"/>
    </row>
    <row r="81" spans="1:7" x14ac:dyDescent="0.25">
      <c r="A81" s="14" t="s">
        <v>1982</v>
      </c>
      <c r="B81" s="15" t="s">
        <v>1983</v>
      </c>
      <c r="C81" s="15" t="s">
        <v>1197</v>
      </c>
      <c r="D81" s="16">
        <v>1829940</v>
      </c>
      <c r="E81" s="17">
        <v>1478.04</v>
      </c>
      <c r="F81" s="18">
        <v>6.4999999999999997E-3</v>
      </c>
      <c r="G81" s="18"/>
    </row>
    <row r="82" spans="1:7" x14ac:dyDescent="0.25">
      <c r="A82" s="14" t="s">
        <v>1984</v>
      </c>
      <c r="B82" s="15" t="s">
        <v>1985</v>
      </c>
      <c r="C82" s="15" t="s">
        <v>1249</v>
      </c>
      <c r="D82" s="16">
        <v>190977</v>
      </c>
      <c r="E82" s="17">
        <v>1421.73</v>
      </c>
      <c r="F82" s="18">
        <v>6.3E-3</v>
      </c>
      <c r="G82" s="18"/>
    </row>
    <row r="83" spans="1:7" x14ac:dyDescent="0.25">
      <c r="A83" s="14" t="s">
        <v>2045</v>
      </c>
      <c r="B83" s="15" t="s">
        <v>2046</v>
      </c>
      <c r="C83" s="15" t="s">
        <v>1191</v>
      </c>
      <c r="D83" s="16">
        <v>141814</v>
      </c>
      <c r="E83" s="17">
        <v>1414.17</v>
      </c>
      <c r="F83" s="18">
        <v>6.3E-3</v>
      </c>
      <c r="G83" s="18"/>
    </row>
    <row r="84" spans="1:7" x14ac:dyDescent="0.25">
      <c r="A84" s="14" t="s">
        <v>1538</v>
      </c>
      <c r="B84" s="15" t="s">
        <v>1539</v>
      </c>
      <c r="C84" s="15" t="s">
        <v>1329</v>
      </c>
      <c r="D84" s="16">
        <v>208907</v>
      </c>
      <c r="E84" s="17">
        <v>1341.29</v>
      </c>
      <c r="F84" s="18">
        <v>5.8999999999999999E-3</v>
      </c>
      <c r="G84" s="18"/>
    </row>
    <row r="85" spans="1:7" x14ac:dyDescent="0.25">
      <c r="A85" s="14" t="s">
        <v>1949</v>
      </c>
      <c r="B85" s="15" t="s">
        <v>1950</v>
      </c>
      <c r="C85" s="15" t="s">
        <v>1191</v>
      </c>
      <c r="D85" s="16">
        <v>112207</v>
      </c>
      <c r="E85" s="17">
        <v>1323.54</v>
      </c>
      <c r="F85" s="18">
        <v>5.8999999999999999E-3</v>
      </c>
      <c r="G85" s="18"/>
    </row>
    <row r="86" spans="1:7" x14ac:dyDescent="0.25">
      <c r="A86" s="14" t="s">
        <v>1290</v>
      </c>
      <c r="B86" s="15" t="s">
        <v>1291</v>
      </c>
      <c r="C86" s="15" t="s">
        <v>1197</v>
      </c>
      <c r="D86" s="16">
        <v>466977</v>
      </c>
      <c r="E86" s="17">
        <v>1184.49</v>
      </c>
      <c r="F86" s="18">
        <v>5.1999999999999998E-3</v>
      </c>
      <c r="G86" s="18"/>
    </row>
    <row r="87" spans="1:7" x14ac:dyDescent="0.25">
      <c r="A87" s="14" t="s">
        <v>1391</v>
      </c>
      <c r="B87" s="15" t="s">
        <v>1392</v>
      </c>
      <c r="C87" s="15" t="s">
        <v>1244</v>
      </c>
      <c r="D87" s="16">
        <v>67029</v>
      </c>
      <c r="E87" s="17">
        <v>1175.45</v>
      </c>
      <c r="F87" s="18">
        <v>5.1999999999999998E-3</v>
      </c>
      <c r="G87" s="18"/>
    </row>
    <row r="88" spans="1:7" x14ac:dyDescent="0.25">
      <c r="A88" s="14" t="s">
        <v>1373</v>
      </c>
      <c r="B88" s="15" t="s">
        <v>1374</v>
      </c>
      <c r="C88" s="15" t="s">
        <v>1375</v>
      </c>
      <c r="D88" s="16">
        <v>14710</v>
      </c>
      <c r="E88" s="17">
        <v>1172.1099999999999</v>
      </c>
      <c r="F88" s="18">
        <v>5.1999999999999998E-3</v>
      </c>
      <c r="G88" s="18"/>
    </row>
    <row r="89" spans="1:7" x14ac:dyDescent="0.25">
      <c r="A89" s="14" t="s">
        <v>1406</v>
      </c>
      <c r="B89" s="15" t="s">
        <v>1407</v>
      </c>
      <c r="C89" s="15" t="s">
        <v>1208</v>
      </c>
      <c r="D89" s="16">
        <v>39951</v>
      </c>
      <c r="E89" s="17">
        <v>1161.7</v>
      </c>
      <c r="F89" s="18">
        <v>5.1000000000000004E-3</v>
      </c>
      <c r="G89" s="18"/>
    </row>
    <row r="90" spans="1:7" x14ac:dyDescent="0.25">
      <c r="A90" s="14" t="s">
        <v>1772</v>
      </c>
      <c r="B90" s="15" t="s">
        <v>1773</v>
      </c>
      <c r="C90" s="15" t="s">
        <v>1289</v>
      </c>
      <c r="D90" s="16">
        <v>76321</v>
      </c>
      <c r="E90" s="17">
        <v>1158.29</v>
      </c>
      <c r="F90" s="18">
        <v>5.1000000000000004E-3</v>
      </c>
      <c r="G90" s="18"/>
    </row>
    <row r="91" spans="1:7" x14ac:dyDescent="0.25">
      <c r="A91" s="14" t="s">
        <v>1313</v>
      </c>
      <c r="B91" s="15" t="s">
        <v>1314</v>
      </c>
      <c r="C91" s="15" t="s">
        <v>1197</v>
      </c>
      <c r="D91" s="16">
        <v>570321</v>
      </c>
      <c r="E91" s="17">
        <v>1148.57</v>
      </c>
      <c r="F91" s="18">
        <v>5.1000000000000004E-3</v>
      </c>
      <c r="G91" s="18"/>
    </row>
    <row r="92" spans="1:7" x14ac:dyDescent="0.25">
      <c r="A92" s="14" t="s">
        <v>1416</v>
      </c>
      <c r="B92" s="15" t="s">
        <v>1417</v>
      </c>
      <c r="C92" s="15" t="s">
        <v>1418</v>
      </c>
      <c r="D92" s="16">
        <v>17241</v>
      </c>
      <c r="E92" s="17">
        <v>1140.54</v>
      </c>
      <c r="F92" s="18">
        <v>5.1000000000000004E-3</v>
      </c>
      <c r="G92" s="18"/>
    </row>
    <row r="93" spans="1:7" x14ac:dyDescent="0.25">
      <c r="A93" s="14" t="s">
        <v>1960</v>
      </c>
      <c r="B93" s="15" t="s">
        <v>1961</v>
      </c>
      <c r="C93" s="15" t="s">
        <v>1340</v>
      </c>
      <c r="D93" s="16">
        <v>142467</v>
      </c>
      <c r="E93" s="17">
        <v>1130.26</v>
      </c>
      <c r="F93" s="18">
        <v>5.0000000000000001E-3</v>
      </c>
      <c r="G93" s="18"/>
    </row>
    <row r="94" spans="1:7" x14ac:dyDescent="0.25">
      <c r="A94" s="14" t="s">
        <v>1353</v>
      </c>
      <c r="B94" s="15" t="s">
        <v>1354</v>
      </c>
      <c r="C94" s="15" t="s">
        <v>1214</v>
      </c>
      <c r="D94" s="16">
        <v>322733</v>
      </c>
      <c r="E94" s="17">
        <v>1129.73</v>
      </c>
      <c r="F94" s="18">
        <v>5.0000000000000001E-3</v>
      </c>
      <c r="G94" s="18"/>
    </row>
    <row r="95" spans="1:7" x14ac:dyDescent="0.25">
      <c r="A95" s="14" t="s">
        <v>2027</v>
      </c>
      <c r="B95" s="15" t="s">
        <v>2028</v>
      </c>
      <c r="C95" s="15" t="s">
        <v>2029</v>
      </c>
      <c r="D95" s="16">
        <v>31338</v>
      </c>
      <c r="E95" s="17">
        <v>1102.1400000000001</v>
      </c>
      <c r="F95" s="18">
        <v>4.8999999999999998E-3</v>
      </c>
      <c r="G95" s="18"/>
    </row>
    <row r="96" spans="1:7" x14ac:dyDescent="0.25">
      <c r="A96" s="14" t="s">
        <v>1301</v>
      </c>
      <c r="B96" s="15" t="s">
        <v>1302</v>
      </c>
      <c r="C96" s="15" t="s">
        <v>1194</v>
      </c>
      <c r="D96" s="16">
        <v>245835</v>
      </c>
      <c r="E96" s="17">
        <v>1064.83</v>
      </c>
      <c r="F96" s="18">
        <v>4.7000000000000002E-3</v>
      </c>
      <c r="G96" s="18"/>
    </row>
    <row r="97" spans="1:7" x14ac:dyDescent="0.25">
      <c r="A97" s="14" t="s">
        <v>1878</v>
      </c>
      <c r="B97" s="15" t="s">
        <v>1879</v>
      </c>
      <c r="C97" s="15" t="s">
        <v>1382</v>
      </c>
      <c r="D97" s="16">
        <v>41518</v>
      </c>
      <c r="E97" s="17">
        <v>1061.3900000000001</v>
      </c>
      <c r="F97" s="18">
        <v>4.7000000000000002E-3</v>
      </c>
      <c r="G97" s="18"/>
    </row>
    <row r="98" spans="1:7" x14ac:dyDescent="0.25">
      <c r="A98" s="14" t="s">
        <v>1974</v>
      </c>
      <c r="B98" s="15" t="s">
        <v>1975</v>
      </c>
      <c r="C98" s="15" t="s">
        <v>1241</v>
      </c>
      <c r="D98" s="16">
        <v>70928</v>
      </c>
      <c r="E98" s="17">
        <v>1053.6400000000001</v>
      </c>
      <c r="F98" s="18">
        <v>4.7000000000000002E-3</v>
      </c>
      <c r="G98" s="18"/>
    </row>
    <row r="99" spans="1:7" x14ac:dyDescent="0.25">
      <c r="A99" s="14" t="s">
        <v>1215</v>
      </c>
      <c r="B99" s="15" t="s">
        <v>1216</v>
      </c>
      <c r="C99" s="15" t="s">
        <v>1208</v>
      </c>
      <c r="D99" s="16">
        <v>8005</v>
      </c>
      <c r="E99" s="17">
        <v>1049.92</v>
      </c>
      <c r="F99" s="18">
        <v>4.7000000000000002E-3</v>
      </c>
      <c r="G99" s="18"/>
    </row>
    <row r="100" spans="1:7" x14ac:dyDescent="0.25">
      <c r="A100" s="14" t="s">
        <v>1393</v>
      </c>
      <c r="B100" s="15" t="s">
        <v>1394</v>
      </c>
      <c r="C100" s="15" t="s">
        <v>1395</v>
      </c>
      <c r="D100" s="16">
        <v>154343</v>
      </c>
      <c r="E100" s="17">
        <v>1033.48</v>
      </c>
      <c r="F100" s="18">
        <v>4.5999999999999999E-3</v>
      </c>
      <c r="G100" s="18"/>
    </row>
    <row r="101" spans="1:7" x14ac:dyDescent="0.25">
      <c r="A101" s="14" t="s">
        <v>1232</v>
      </c>
      <c r="B101" s="15" t="s">
        <v>1233</v>
      </c>
      <c r="C101" s="15" t="s">
        <v>1211</v>
      </c>
      <c r="D101" s="16">
        <v>38681</v>
      </c>
      <c r="E101" s="17">
        <v>950.14</v>
      </c>
      <c r="F101" s="18">
        <v>4.1999999999999997E-3</v>
      </c>
      <c r="G101" s="18"/>
    </row>
    <row r="102" spans="1:7" x14ac:dyDescent="0.25">
      <c r="A102" s="14" t="s">
        <v>1993</v>
      </c>
      <c r="B102" s="15" t="s">
        <v>1994</v>
      </c>
      <c r="C102" s="15" t="s">
        <v>1244</v>
      </c>
      <c r="D102" s="16">
        <v>82862</v>
      </c>
      <c r="E102" s="17">
        <v>921.43</v>
      </c>
      <c r="F102" s="18">
        <v>4.1000000000000003E-3</v>
      </c>
      <c r="G102" s="18"/>
    </row>
    <row r="103" spans="1:7" x14ac:dyDescent="0.25">
      <c r="A103" s="14" t="s">
        <v>1305</v>
      </c>
      <c r="B103" s="15" t="s">
        <v>1306</v>
      </c>
      <c r="C103" s="15" t="s">
        <v>1289</v>
      </c>
      <c r="D103" s="16">
        <v>8978</v>
      </c>
      <c r="E103" s="17">
        <v>611.13</v>
      </c>
      <c r="F103" s="18">
        <v>2.7000000000000001E-3</v>
      </c>
      <c r="G103" s="18"/>
    </row>
    <row r="104" spans="1:7" x14ac:dyDescent="0.25">
      <c r="A104" s="19" t="s">
        <v>125</v>
      </c>
      <c r="B104" s="25"/>
      <c r="C104" s="25"/>
      <c r="D104" s="26"/>
      <c r="E104" s="47">
        <v>222479.76</v>
      </c>
      <c r="F104" s="48">
        <v>0.98550000000000004</v>
      </c>
      <c r="G104" s="28"/>
    </row>
    <row r="105" spans="1:7" x14ac:dyDescent="0.25">
      <c r="A105" s="19" t="s">
        <v>1269</v>
      </c>
      <c r="B105" s="15"/>
      <c r="C105" s="15"/>
      <c r="D105" s="16"/>
      <c r="E105" s="17"/>
      <c r="F105" s="18"/>
      <c r="G105" s="18"/>
    </row>
    <row r="106" spans="1:7" x14ac:dyDescent="0.25">
      <c r="A106" s="19" t="s">
        <v>125</v>
      </c>
      <c r="B106" s="15"/>
      <c r="C106" s="15"/>
      <c r="D106" s="16"/>
      <c r="E106" s="56" t="s">
        <v>122</v>
      </c>
      <c r="F106" s="57" t="s">
        <v>122</v>
      </c>
      <c r="G106" s="18"/>
    </row>
    <row r="107" spans="1:7" x14ac:dyDescent="0.25">
      <c r="A107" s="31" t="s">
        <v>132</v>
      </c>
      <c r="B107" s="32"/>
      <c r="C107" s="32"/>
      <c r="D107" s="33"/>
      <c r="E107" s="37">
        <v>222479.76</v>
      </c>
      <c r="F107" s="38">
        <v>0.98550000000000004</v>
      </c>
      <c r="G107" s="28"/>
    </row>
    <row r="108" spans="1:7" x14ac:dyDescent="0.25">
      <c r="A108" s="14"/>
      <c r="B108" s="15"/>
      <c r="C108" s="15"/>
      <c r="D108" s="16"/>
      <c r="E108" s="17"/>
      <c r="F108" s="18"/>
      <c r="G108" s="18"/>
    </row>
    <row r="109" spans="1:7" x14ac:dyDescent="0.25">
      <c r="A109" s="14"/>
      <c r="B109" s="15"/>
      <c r="C109" s="15"/>
      <c r="D109" s="16"/>
      <c r="E109" s="17"/>
      <c r="F109" s="18"/>
      <c r="G109" s="18"/>
    </row>
    <row r="110" spans="1:7" x14ac:dyDescent="0.25">
      <c r="A110" s="19" t="s">
        <v>182</v>
      </c>
      <c r="B110" s="15"/>
      <c r="C110" s="15"/>
      <c r="D110" s="16"/>
      <c r="E110" s="17"/>
      <c r="F110" s="18"/>
      <c r="G110" s="18"/>
    </row>
    <row r="111" spans="1:7" x14ac:dyDescent="0.25">
      <c r="A111" s="14" t="s">
        <v>183</v>
      </c>
      <c r="B111" s="15"/>
      <c r="C111" s="15"/>
      <c r="D111" s="16"/>
      <c r="E111" s="17">
        <v>4377.2299999999996</v>
      </c>
      <c r="F111" s="18">
        <v>1.9400000000000001E-2</v>
      </c>
      <c r="G111" s="18">
        <v>6.4020999999999995E-2</v>
      </c>
    </row>
    <row r="112" spans="1:7" x14ac:dyDescent="0.25">
      <c r="A112" s="19" t="s">
        <v>125</v>
      </c>
      <c r="B112" s="25"/>
      <c r="C112" s="25"/>
      <c r="D112" s="26"/>
      <c r="E112" s="47">
        <v>4377.2299999999996</v>
      </c>
      <c r="F112" s="48">
        <v>1.9400000000000001E-2</v>
      </c>
      <c r="G112" s="28"/>
    </row>
    <row r="113" spans="1:7" x14ac:dyDescent="0.25">
      <c r="A113" s="14"/>
      <c r="B113" s="15"/>
      <c r="C113" s="15"/>
      <c r="D113" s="16"/>
      <c r="E113" s="17"/>
      <c r="F113" s="18"/>
      <c r="G113" s="18"/>
    </row>
    <row r="114" spans="1:7" x14ac:dyDescent="0.25">
      <c r="A114" s="31" t="s">
        <v>132</v>
      </c>
      <c r="B114" s="32"/>
      <c r="C114" s="32"/>
      <c r="D114" s="33"/>
      <c r="E114" s="29">
        <v>4377.2299999999996</v>
      </c>
      <c r="F114" s="30">
        <v>1.9400000000000001E-2</v>
      </c>
      <c r="G114" s="28"/>
    </row>
    <row r="115" spans="1:7" x14ac:dyDescent="0.25">
      <c r="A115" s="14" t="s">
        <v>184</v>
      </c>
      <c r="B115" s="15"/>
      <c r="C115" s="15"/>
      <c r="D115" s="16"/>
      <c r="E115" s="17">
        <v>0.76776650000000002</v>
      </c>
      <c r="F115" s="18">
        <v>3.0000000000000001E-6</v>
      </c>
      <c r="G115" s="18"/>
    </row>
    <row r="116" spans="1:7" x14ac:dyDescent="0.25">
      <c r="A116" s="14" t="s">
        <v>185</v>
      </c>
      <c r="B116" s="15"/>
      <c r="C116" s="15"/>
      <c r="D116" s="16"/>
      <c r="E116" s="45">
        <v>-1192.9477664999999</v>
      </c>
      <c r="F116" s="46">
        <v>-4.9030000000000002E-3</v>
      </c>
      <c r="G116" s="18">
        <v>6.4020999999999995E-2</v>
      </c>
    </row>
    <row r="117" spans="1:7" x14ac:dyDescent="0.25">
      <c r="A117" s="34" t="s">
        <v>186</v>
      </c>
      <c r="B117" s="35"/>
      <c r="C117" s="35"/>
      <c r="D117" s="36"/>
      <c r="E117" s="37">
        <v>225664.81</v>
      </c>
      <c r="F117" s="38">
        <v>1</v>
      </c>
      <c r="G117" s="38"/>
    </row>
    <row r="122" spans="1:7" x14ac:dyDescent="0.25">
      <c r="A122" s="1" t="s">
        <v>189</v>
      </c>
    </row>
    <row r="123" spans="1:7" x14ac:dyDescent="0.25">
      <c r="A123" s="40" t="s">
        <v>190</v>
      </c>
      <c r="B123" s="41" t="s">
        <v>122</v>
      </c>
    </row>
    <row r="124" spans="1:7" x14ac:dyDescent="0.25">
      <c r="A124" t="s">
        <v>191</v>
      </c>
    </row>
    <row r="125" spans="1:7" x14ac:dyDescent="0.25">
      <c r="A125" t="s">
        <v>192</v>
      </c>
      <c r="B125" t="s">
        <v>193</v>
      </c>
      <c r="C125" t="s">
        <v>193</v>
      </c>
    </row>
    <row r="126" spans="1:7" x14ac:dyDescent="0.25">
      <c r="B126" s="42">
        <v>45473</v>
      </c>
      <c r="C126" s="42">
        <v>45504</v>
      </c>
    </row>
    <row r="127" spans="1:7" x14ac:dyDescent="0.25">
      <c r="A127" t="s">
        <v>712</v>
      </c>
      <c r="B127">
        <v>14.661300000000001</v>
      </c>
      <c r="C127">
        <v>15.1982</v>
      </c>
      <c r="E127" s="39"/>
    </row>
    <row r="128" spans="1:7" x14ac:dyDescent="0.25">
      <c r="A128" t="s">
        <v>198</v>
      </c>
      <c r="B128">
        <v>14.661300000000001</v>
      </c>
      <c r="C128">
        <v>15.1982</v>
      </c>
      <c r="E128" s="39"/>
    </row>
    <row r="129" spans="1:5" x14ac:dyDescent="0.25">
      <c r="A129" t="s">
        <v>713</v>
      </c>
      <c r="B129">
        <v>14.497299999999999</v>
      </c>
      <c r="C129">
        <v>15.008100000000001</v>
      </c>
      <c r="E129" s="39"/>
    </row>
    <row r="130" spans="1:5" x14ac:dyDescent="0.25">
      <c r="A130" t="s">
        <v>677</v>
      </c>
      <c r="B130">
        <v>14.497299999999999</v>
      </c>
      <c r="C130">
        <v>15.008100000000001</v>
      </c>
      <c r="E130" s="39"/>
    </row>
    <row r="131" spans="1:5" x14ac:dyDescent="0.25">
      <c r="E131" s="39"/>
    </row>
    <row r="132" spans="1:5" x14ac:dyDescent="0.25">
      <c r="A132" t="s">
        <v>208</v>
      </c>
      <c r="B132" s="41" t="s">
        <v>122</v>
      </c>
    </row>
    <row r="133" spans="1:5" x14ac:dyDescent="0.25">
      <c r="A133" t="s">
        <v>209</v>
      </c>
      <c r="B133" s="41" t="s">
        <v>122</v>
      </c>
    </row>
    <row r="134" spans="1:5" ht="30" customHeight="1" x14ac:dyDescent="0.25">
      <c r="A134" s="40" t="s">
        <v>210</v>
      </c>
      <c r="B134" s="41" t="s">
        <v>122</v>
      </c>
    </row>
    <row r="135" spans="1:5" ht="30" customHeight="1" x14ac:dyDescent="0.25">
      <c r="A135" s="40" t="s">
        <v>211</v>
      </c>
      <c r="B135" s="41" t="s">
        <v>122</v>
      </c>
    </row>
    <row r="136" spans="1:5" x14ac:dyDescent="0.25">
      <c r="A136" t="s">
        <v>1270</v>
      </c>
      <c r="B136" s="44">
        <v>0.41021689434883157</v>
      </c>
    </row>
    <row r="137" spans="1:5" ht="45" customHeight="1" x14ac:dyDescent="0.25">
      <c r="A137" s="40" t="s">
        <v>213</v>
      </c>
      <c r="B137" s="41" t="s">
        <v>122</v>
      </c>
    </row>
    <row r="138" spans="1:5" ht="45" customHeight="1" x14ac:dyDescent="0.25">
      <c r="A138" s="40" t="s">
        <v>214</v>
      </c>
      <c r="B138" s="41" t="s">
        <v>122</v>
      </c>
    </row>
    <row r="139" spans="1:5" ht="30" customHeight="1" x14ac:dyDescent="0.25">
      <c r="A139" s="40" t="s">
        <v>215</v>
      </c>
      <c r="B139" s="41" t="s">
        <v>122</v>
      </c>
    </row>
    <row r="140" spans="1:5" x14ac:dyDescent="0.25">
      <c r="A140" t="s">
        <v>216</v>
      </c>
      <c r="B140" s="41" t="s">
        <v>122</v>
      </c>
    </row>
    <row r="141" spans="1:5" x14ac:dyDescent="0.25">
      <c r="A141" t="s">
        <v>217</v>
      </c>
      <c r="B141" s="41" t="s">
        <v>122</v>
      </c>
    </row>
    <row r="143" spans="1:5" ht="69.95" customHeight="1" x14ac:dyDescent="0.25">
      <c r="A143" s="74" t="s">
        <v>227</v>
      </c>
      <c r="B143" s="74" t="s">
        <v>228</v>
      </c>
      <c r="C143" s="74" t="s">
        <v>5</v>
      </c>
      <c r="D143" s="74" t="s">
        <v>6</v>
      </c>
    </row>
    <row r="144" spans="1:5" ht="69.95" customHeight="1" x14ac:dyDescent="0.25">
      <c r="A144" s="74" t="s">
        <v>2274</v>
      </c>
      <c r="B144" s="74"/>
      <c r="C144" s="74" t="s">
        <v>2275</v>
      </c>
      <c r="D14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0"/>
  <sheetViews>
    <sheetView showGridLines="0" workbookViewId="0">
      <pane ySplit="4" topLeftCell="A98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319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320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321</v>
      </c>
      <c r="B11" s="15" t="s">
        <v>322</v>
      </c>
      <c r="C11" s="15" t="s">
        <v>237</v>
      </c>
      <c r="D11" s="16">
        <v>127500000</v>
      </c>
      <c r="E11" s="17">
        <v>129915.74</v>
      </c>
      <c r="F11" s="18">
        <v>6.7799999999999999E-2</v>
      </c>
      <c r="G11" s="18">
        <v>7.4536000000000005E-2</v>
      </c>
    </row>
    <row r="12" spans="1:8" x14ac:dyDescent="0.25">
      <c r="A12" s="14" t="s">
        <v>323</v>
      </c>
      <c r="B12" s="15" t="s">
        <v>324</v>
      </c>
      <c r="C12" s="15" t="s">
        <v>237</v>
      </c>
      <c r="D12" s="16">
        <v>115000000</v>
      </c>
      <c r="E12" s="17">
        <v>117136.47</v>
      </c>
      <c r="F12" s="18">
        <v>6.1100000000000002E-2</v>
      </c>
      <c r="G12" s="18">
        <v>7.4399999999999994E-2</v>
      </c>
    </row>
    <row r="13" spans="1:8" x14ac:dyDescent="0.25">
      <c r="A13" s="14" t="s">
        <v>325</v>
      </c>
      <c r="B13" s="15" t="s">
        <v>326</v>
      </c>
      <c r="C13" s="15" t="s">
        <v>237</v>
      </c>
      <c r="D13" s="16">
        <v>97500000</v>
      </c>
      <c r="E13" s="17">
        <v>96001.91</v>
      </c>
      <c r="F13" s="18">
        <v>5.0099999999999999E-2</v>
      </c>
      <c r="G13" s="18">
        <v>7.3599999999999999E-2</v>
      </c>
    </row>
    <row r="14" spans="1:8" x14ac:dyDescent="0.25">
      <c r="A14" s="14" t="s">
        <v>327</v>
      </c>
      <c r="B14" s="15" t="s">
        <v>328</v>
      </c>
      <c r="C14" s="15" t="s">
        <v>237</v>
      </c>
      <c r="D14" s="16">
        <v>90000000</v>
      </c>
      <c r="E14" s="17">
        <v>89821.89</v>
      </c>
      <c r="F14" s="18">
        <v>4.6899999999999997E-2</v>
      </c>
      <c r="G14" s="18">
        <v>7.4399999999999994E-2</v>
      </c>
    </row>
    <row r="15" spans="1:8" x14ac:dyDescent="0.25">
      <c r="A15" s="14" t="s">
        <v>329</v>
      </c>
      <c r="B15" s="15" t="s">
        <v>330</v>
      </c>
      <c r="C15" s="15" t="s">
        <v>248</v>
      </c>
      <c r="D15" s="16">
        <v>83000000</v>
      </c>
      <c r="E15" s="17">
        <v>82891.520000000004</v>
      </c>
      <c r="F15" s="18">
        <v>4.3299999999999998E-2</v>
      </c>
      <c r="G15" s="18">
        <v>7.3550000000000004E-2</v>
      </c>
    </row>
    <row r="16" spans="1:8" x14ac:dyDescent="0.25">
      <c r="A16" s="14" t="s">
        <v>331</v>
      </c>
      <c r="B16" s="15" t="s">
        <v>332</v>
      </c>
      <c r="C16" s="15" t="s">
        <v>237</v>
      </c>
      <c r="D16" s="16">
        <v>81000000</v>
      </c>
      <c r="E16" s="17">
        <v>81604.179999999993</v>
      </c>
      <c r="F16" s="18">
        <v>4.2599999999999999E-2</v>
      </c>
      <c r="G16" s="18">
        <v>7.3849999999999999E-2</v>
      </c>
    </row>
    <row r="17" spans="1:7" x14ac:dyDescent="0.25">
      <c r="A17" s="14" t="s">
        <v>333</v>
      </c>
      <c r="B17" s="15" t="s">
        <v>334</v>
      </c>
      <c r="C17" s="15" t="s">
        <v>237</v>
      </c>
      <c r="D17" s="16">
        <v>73000000</v>
      </c>
      <c r="E17" s="17">
        <v>73495.520000000004</v>
      </c>
      <c r="F17" s="18">
        <v>3.8399999999999997E-2</v>
      </c>
      <c r="G17" s="18">
        <v>7.3700000000000002E-2</v>
      </c>
    </row>
    <row r="18" spans="1:7" x14ac:dyDescent="0.25">
      <c r="A18" s="14" t="s">
        <v>335</v>
      </c>
      <c r="B18" s="15" t="s">
        <v>336</v>
      </c>
      <c r="C18" s="15" t="s">
        <v>237</v>
      </c>
      <c r="D18" s="16">
        <v>63500000</v>
      </c>
      <c r="E18" s="17">
        <v>64181.86</v>
      </c>
      <c r="F18" s="18">
        <v>3.3500000000000002E-2</v>
      </c>
      <c r="G18" s="18">
        <v>7.4330999999999994E-2</v>
      </c>
    </row>
    <row r="19" spans="1:7" x14ac:dyDescent="0.25">
      <c r="A19" s="14" t="s">
        <v>337</v>
      </c>
      <c r="B19" s="15" t="s">
        <v>338</v>
      </c>
      <c r="C19" s="15" t="s">
        <v>237</v>
      </c>
      <c r="D19" s="16">
        <v>61500000</v>
      </c>
      <c r="E19" s="17">
        <v>61202.400000000001</v>
      </c>
      <c r="F19" s="18">
        <v>3.1899999999999998E-2</v>
      </c>
      <c r="G19" s="18">
        <v>7.4999999999999997E-2</v>
      </c>
    </row>
    <row r="20" spans="1:7" x14ac:dyDescent="0.25">
      <c r="A20" s="14" t="s">
        <v>339</v>
      </c>
      <c r="B20" s="15" t="s">
        <v>340</v>
      </c>
      <c r="C20" s="15" t="s">
        <v>237</v>
      </c>
      <c r="D20" s="16">
        <v>58000000</v>
      </c>
      <c r="E20" s="17">
        <v>57888.93</v>
      </c>
      <c r="F20" s="18">
        <v>3.0200000000000001E-2</v>
      </c>
      <c r="G20" s="18">
        <v>7.3649999999999993E-2</v>
      </c>
    </row>
    <row r="21" spans="1:7" x14ac:dyDescent="0.25">
      <c r="A21" s="14" t="s">
        <v>341</v>
      </c>
      <c r="B21" s="15" t="s">
        <v>342</v>
      </c>
      <c r="C21" s="15" t="s">
        <v>237</v>
      </c>
      <c r="D21" s="16">
        <v>53700000</v>
      </c>
      <c r="E21" s="17">
        <v>53775.23</v>
      </c>
      <c r="F21" s="18">
        <v>2.81E-2</v>
      </c>
      <c r="G21" s="18">
        <v>7.4536000000000005E-2</v>
      </c>
    </row>
    <row r="22" spans="1:7" x14ac:dyDescent="0.25">
      <c r="A22" s="14" t="s">
        <v>343</v>
      </c>
      <c r="B22" s="15" t="s">
        <v>344</v>
      </c>
      <c r="C22" s="15" t="s">
        <v>345</v>
      </c>
      <c r="D22" s="16">
        <v>52500000</v>
      </c>
      <c r="E22" s="17">
        <v>52626.84</v>
      </c>
      <c r="F22" s="18">
        <v>2.75E-2</v>
      </c>
      <c r="G22" s="18">
        <v>7.3417999999999997E-2</v>
      </c>
    </row>
    <row r="23" spans="1:7" x14ac:dyDescent="0.25">
      <c r="A23" s="14" t="s">
        <v>346</v>
      </c>
      <c r="B23" s="15" t="s">
        <v>347</v>
      </c>
      <c r="C23" s="15" t="s">
        <v>237</v>
      </c>
      <c r="D23" s="16">
        <v>45000000</v>
      </c>
      <c r="E23" s="17">
        <v>44389.71</v>
      </c>
      <c r="F23" s="18">
        <v>2.3199999999999998E-2</v>
      </c>
      <c r="G23" s="18">
        <v>7.3849999999999999E-2</v>
      </c>
    </row>
    <row r="24" spans="1:7" x14ac:dyDescent="0.25">
      <c r="A24" s="14" t="s">
        <v>348</v>
      </c>
      <c r="B24" s="15" t="s">
        <v>349</v>
      </c>
      <c r="C24" s="15" t="s">
        <v>237</v>
      </c>
      <c r="D24" s="16">
        <v>43200000</v>
      </c>
      <c r="E24" s="17">
        <v>43299.53</v>
      </c>
      <c r="F24" s="18">
        <v>2.2599999999999999E-2</v>
      </c>
      <c r="G24" s="18">
        <v>7.4331999999999995E-2</v>
      </c>
    </row>
    <row r="25" spans="1:7" x14ac:dyDescent="0.25">
      <c r="A25" s="14" t="s">
        <v>350</v>
      </c>
      <c r="B25" s="15" t="s">
        <v>351</v>
      </c>
      <c r="C25" s="15" t="s">
        <v>237</v>
      </c>
      <c r="D25" s="16">
        <v>42500000</v>
      </c>
      <c r="E25" s="17">
        <v>42716.11</v>
      </c>
      <c r="F25" s="18">
        <v>2.23E-2</v>
      </c>
      <c r="G25" s="18">
        <v>7.535E-2</v>
      </c>
    </row>
    <row r="26" spans="1:7" x14ac:dyDescent="0.25">
      <c r="A26" s="14" t="s">
        <v>352</v>
      </c>
      <c r="B26" s="15" t="s">
        <v>353</v>
      </c>
      <c r="C26" s="15" t="s">
        <v>237</v>
      </c>
      <c r="D26" s="16">
        <v>38500000</v>
      </c>
      <c r="E26" s="17">
        <v>38893.89</v>
      </c>
      <c r="F26" s="18">
        <v>2.0299999999999999E-2</v>
      </c>
      <c r="G26" s="18">
        <v>7.4999999999999997E-2</v>
      </c>
    </row>
    <row r="27" spans="1:7" x14ac:dyDescent="0.25">
      <c r="A27" s="14" t="s">
        <v>354</v>
      </c>
      <c r="B27" s="15" t="s">
        <v>355</v>
      </c>
      <c r="C27" s="15" t="s">
        <v>237</v>
      </c>
      <c r="D27" s="16">
        <v>37500000</v>
      </c>
      <c r="E27" s="17">
        <v>37547.74</v>
      </c>
      <c r="F27" s="18">
        <v>1.9599999999999999E-2</v>
      </c>
      <c r="G27" s="18">
        <v>7.3449E-2</v>
      </c>
    </row>
    <row r="28" spans="1:7" x14ac:dyDescent="0.25">
      <c r="A28" s="14" t="s">
        <v>356</v>
      </c>
      <c r="B28" s="15" t="s">
        <v>357</v>
      </c>
      <c r="C28" s="15" t="s">
        <v>237</v>
      </c>
      <c r="D28" s="16">
        <v>34000000</v>
      </c>
      <c r="E28" s="17">
        <v>34085.199999999997</v>
      </c>
      <c r="F28" s="18">
        <v>1.78E-2</v>
      </c>
      <c r="G28" s="18">
        <v>7.4149999999999994E-2</v>
      </c>
    </row>
    <row r="29" spans="1:7" x14ac:dyDescent="0.25">
      <c r="A29" s="14" t="s">
        <v>358</v>
      </c>
      <c r="B29" s="15" t="s">
        <v>359</v>
      </c>
      <c r="C29" s="15" t="s">
        <v>237</v>
      </c>
      <c r="D29" s="16">
        <v>33500000</v>
      </c>
      <c r="E29" s="17">
        <v>33672.959999999999</v>
      </c>
      <c r="F29" s="18">
        <v>1.7600000000000001E-2</v>
      </c>
      <c r="G29" s="18">
        <v>7.4200000000000002E-2</v>
      </c>
    </row>
    <row r="30" spans="1:7" x14ac:dyDescent="0.25">
      <c r="A30" s="14" t="s">
        <v>360</v>
      </c>
      <c r="B30" s="15" t="s">
        <v>361</v>
      </c>
      <c r="C30" s="15" t="s">
        <v>234</v>
      </c>
      <c r="D30" s="16">
        <v>29500000</v>
      </c>
      <c r="E30" s="17">
        <v>30481.85</v>
      </c>
      <c r="F30" s="18">
        <v>1.5900000000000001E-2</v>
      </c>
      <c r="G30" s="18">
        <v>7.3914999999999995E-2</v>
      </c>
    </row>
    <row r="31" spans="1:7" x14ac:dyDescent="0.25">
      <c r="A31" s="14" t="s">
        <v>362</v>
      </c>
      <c r="B31" s="15" t="s">
        <v>363</v>
      </c>
      <c r="C31" s="15" t="s">
        <v>237</v>
      </c>
      <c r="D31" s="16">
        <v>25000000</v>
      </c>
      <c r="E31" s="17">
        <v>25406.83</v>
      </c>
      <c r="F31" s="18">
        <v>1.3299999999999999E-2</v>
      </c>
      <c r="G31" s="18">
        <v>7.4399999999999994E-2</v>
      </c>
    </row>
    <row r="32" spans="1:7" x14ac:dyDescent="0.25">
      <c r="A32" s="14" t="s">
        <v>364</v>
      </c>
      <c r="B32" s="15" t="s">
        <v>365</v>
      </c>
      <c r="C32" s="15" t="s">
        <v>237</v>
      </c>
      <c r="D32" s="16">
        <v>24500000</v>
      </c>
      <c r="E32" s="17">
        <v>24583.15</v>
      </c>
      <c r="F32" s="18">
        <v>1.2800000000000001E-2</v>
      </c>
      <c r="G32" s="18">
        <v>7.4149999999999994E-2</v>
      </c>
    </row>
    <row r="33" spans="1:7" x14ac:dyDescent="0.25">
      <c r="A33" s="14" t="s">
        <v>366</v>
      </c>
      <c r="B33" s="15" t="s">
        <v>367</v>
      </c>
      <c r="C33" s="15" t="s">
        <v>248</v>
      </c>
      <c r="D33" s="16">
        <v>20000000</v>
      </c>
      <c r="E33" s="17">
        <v>20058.32</v>
      </c>
      <c r="F33" s="18">
        <v>1.0500000000000001E-2</v>
      </c>
      <c r="G33" s="18">
        <v>7.4964000000000003E-2</v>
      </c>
    </row>
    <row r="34" spans="1:7" x14ac:dyDescent="0.25">
      <c r="A34" s="14" t="s">
        <v>368</v>
      </c>
      <c r="B34" s="15" t="s">
        <v>369</v>
      </c>
      <c r="C34" s="15" t="s">
        <v>237</v>
      </c>
      <c r="D34" s="16">
        <v>18000000</v>
      </c>
      <c r="E34" s="17">
        <v>18945.47</v>
      </c>
      <c r="F34" s="18">
        <v>9.9000000000000008E-3</v>
      </c>
      <c r="G34" s="18">
        <v>7.4686000000000002E-2</v>
      </c>
    </row>
    <row r="35" spans="1:7" x14ac:dyDescent="0.25">
      <c r="A35" s="14" t="s">
        <v>370</v>
      </c>
      <c r="B35" s="15" t="s">
        <v>371</v>
      </c>
      <c r="C35" s="15" t="s">
        <v>237</v>
      </c>
      <c r="D35" s="16">
        <v>17500000</v>
      </c>
      <c r="E35" s="17">
        <v>18127.060000000001</v>
      </c>
      <c r="F35" s="18">
        <v>9.4999999999999998E-3</v>
      </c>
      <c r="G35" s="18">
        <v>7.4331999999999995E-2</v>
      </c>
    </row>
    <row r="36" spans="1:7" x14ac:dyDescent="0.25">
      <c r="A36" s="14" t="s">
        <v>372</v>
      </c>
      <c r="B36" s="15" t="s">
        <v>373</v>
      </c>
      <c r="C36" s="15" t="s">
        <v>237</v>
      </c>
      <c r="D36" s="16">
        <v>17500000</v>
      </c>
      <c r="E36" s="17">
        <v>17664.38</v>
      </c>
      <c r="F36" s="18">
        <v>9.1999999999999998E-3</v>
      </c>
      <c r="G36" s="18">
        <v>7.4099999999999999E-2</v>
      </c>
    </row>
    <row r="37" spans="1:7" x14ac:dyDescent="0.25">
      <c r="A37" s="14" t="s">
        <v>374</v>
      </c>
      <c r="B37" s="15" t="s">
        <v>375</v>
      </c>
      <c r="C37" s="15" t="s">
        <v>376</v>
      </c>
      <c r="D37" s="16">
        <v>17500000</v>
      </c>
      <c r="E37" s="17">
        <v>17600.75</v>
      </c>
      <c r="F37" s="18">
        <v>9.1999999999999998E-3</v>
      </c>
      <c r="G37" s="18">
        <v>7.4908000000000002E-2</v>
      </c>
    </row>
    <row r="38" spans="1:7" x14ac:dyDescent="0.25">
      <c r="A38" s="14" t="s">
        <v>377</v>
      </c>
      <c r="B38" s="15" t="s">
        <v>378</v>
      </c>
      <c r="C38" s="15" t="s">
        <v>237</v>
      </c>
      <c r="D38" s="16">
        <v>16500000</v>
      </c>
      <c r="E38" s="17">
        <v>17041.650000000001</v>
      </c>
      <c r="F38" s="18">
        <v>8.8999999999999999E-3</v>
      </c>
      <c r="G38" s="18">
        <v>7.4686000000000002E-2</v>
      </c>
    </row>
    <row r="39" spans="1:7" x14ac:dyDescent="0.25">
      <c r="A39" s="14" t="s">
        <v>379</v>
      </c>
      <c r="B39" s="15" t="s">
        <v>380</v>
      </c>
      <c r="C39" s="15" t="s">
        <v>237</v>
      </c>
      <c r="D39" s="16">
        <v>14000000</v>
      </c>
      <c r="E39" s="17">
        <v>14591.71</v>
      </c>
      <c r="F39" s="18">
        <v>7.6E-3</v>
      </c>
      <c r="G39" s="18">
        <v>7.4547000000000002E-2</v>
      </c>
    </row>
    <row r="40" spans="1:7" x14ac:dyDescent="0.25">
      <c r="A40" s="14" t="s">
        <v>381</v>
      </c>
      <c r="B40" s="15" t="s">
        <v>382</v>
      </c>
      <c r="C40" s="15" t="s">
        <v>237</v>
      </c>
      <c r="D40" s="16">
        <v>12500000</v>
      </c>
      <c r="E40" s="17">
        <v>12748.2</v>
      </c>
      <c r="F40" s="18">
        <v>6.7000000000000002E-3</v>
      </c>
      <c r="G40" s="18">
        <v>7.4550000000000005E-2</v>
      </c>
    </row>
    <row r="41" spans="1:7" x14ac:dyDescent="0.25">
      <c r="A41" s="14" t="s">
        <v>383</v>
      </c>
      <c r="B41" s="15" t="s">
        <v>384</v>
      </c>
      <c r="C41" s="15" t="s">
        <v>237</v>
      </c>
      <c r="D41" s="16">
        <v>11950000</v>
      </c>
      <c r="E41" s="17">
        <v>12416.42</v>
      </c>
      <c r="F41" s="18">
        <v>6.4999999999999997E-3</v>
      </c>
      <c r="G41" s="18">
        <v>7.3462E-2</v>
      </c>
    </row>
    <row r="42" spans="1:7" x14ac:dyDescent="0.25">
      <c r="A42" s="14" t="s">
        <v>385</v>
      </c>
      <c r="B42" s="15" t="s">
        <v>386</v>
      </c>
      <c r="C42" s="15" t="s">
        <v>248</v>
      </c>
      <c r="D42" s="16">
        <v>11500000</v>
      </c>
      <c r="E42" s="17">
        <v>11781.2</v>
      </c>
      <c r="F42" s="18">
        <v>6.1000000000000004E-3</v>
      </c>
      <c r="G42" s="18">
        <v>7.4575000000000002E-2</v>
      </c>
    </row>
    <row r="43" spans="1:7" x14ac:dyDescent="0.25">
      <c r="A43" s="14" t="s">
        <v>387</v>
      </c>
      <c r="B43" s="15" t="s">
        <v>388</v>
      </c>
      <c r="C43" s="15" t="s">
        <v>237</v>
      </c>
      <c r="D43" s="16">
        <v>10500000</v>
      </c>
      <c r="E43" s="17">
        <v>10548.11</v>
      </c>
      <c r="F43" s="18">
        <v>5.4999999999999997E-3</v>
      </c>
      <c r="G43" s="18">
        <v>7.3700000000000002E-2</v>
      </c>
    </row>
    <row r="44" spans="1:7" x14ac:dyDescent="0.25">
      <c r="A44" s="14" t="s">
        <v>389</v>
      </c>
      <c r="B44" s="15" t="s">
        <v>390</v>
      </c>
      <c r="C44" s="15" t="s">
        <v>237</v>
      </c>
      <c r="D44" s="16">
        <v>10300000</v>
      </c>
      <c r="E44" s="17">
        <v>10509</v>
      </c>
      <c r="F44" s="18">
        <v>5.4999999999999997E-3</v>
      </c>
      <c r="G44" s="18">
        <v>7.4536000000000005E-2</v>
      </c>
    </row>
    <row r="45" spans="1:7" x14ac:dyDescent="0.25">
      <c r="A45" s="14" t="s">
        <v>391</v>
      </c>
      <c r="B45" s="15" t="s">
        <v>392</v>
      </c>
      <c r="C45" s="15" t="s">
        <v>248</v>
      </c>
      <c r="D45" s="16">
        <v>10000000</v>
      </c>
      <c r="E45" s="17">
        <v>10046.33</v>
      </c>
      <c r="F45" s="18">
        <v>5.1999999999999998E-3</v>
      </c>
      <c r="G45" s="18">
        <v>7.5399999999999995E-2</v>
      </c>
    </row>
    <row r="46" spans="1:7" x14ac:dyDescent="0.25">
      <c r="A46" s="14" t="s">
        <v>393</v>
      </c>
      <c r="B46" s="15" t="s">
        <v>394</v>
      </c>
      <c r="C46" s="15" t="s">
        <v>237</v>
      </c>
      <c r="D46" s="16">
        <v>10000000</v>
      </c>
      <c r="E46" s="17">
        <v>10005.57</v>
      </c>
      <c r="F46" s="18">
        <v>5.1999999999999998E-3</v>
      </c>
      <c r="G46" s="18">
        <v>7.3435E-2</v>
      </c>
    </row>
    <row r="47" spans="1:7" x14ac:dyDescent="0.25">
      <c r="A47" s="14" t="s">
        <v>395</v>
      </c>
      <c r="B47" s="15" t="s">
        <v>396</v>
      </c>
      <c r="C47" s="15" t="s">
        <v>237</v>
      </c>
      <c r="D47" s="16">
        <v>7500000</v>
      </c>
      <c r="E47" s="17">
        <v>7734.6</v>
      </c>
      <c r="F47" s="18">
        <v>4.0000000000000001E-3</v>
      </c>
      <c r="G47" s="18">
        <v>7.4330999999999994E-2</v>
      </c>
    </row>
    <row r="48" spans="1:7" x14ac:dyDescent="0.25">
      <c r="A48" s="14" t="s">
        <v>397</v>
      </c>
      <c r="B48" s="15" t="s">
        <v>398</v>
      </c>
      <c r="C48" s="15" t="s">
        <v>237</v>
      </c>
      <c r="D48" s="16">
        <v>7500000</v>
      </c>
      <c r="E48" s="17">
        <v>7733.84</v>
      </c>
      <c r="F48" s="18">
        <v>4.0000000000000001E-3</v>
      </c>
      <c r="G48" s="18">
        <v>7.4149999999999994E-2</v>
      </c>
    </row>
    <row r="49" spans="1:7" x14ac:dyDescent="0.25">
      <c r="A49" s="14" t="s">
        <v>399</v>
      </c>
      <c r="B49" s="15" t="s">
        <v>400</v>
      </c>
      <c r="C49" s="15" t="s">
        <v>237</v>
      </c>
      <c r="D49" s="16">
        <v>7000000</v>
      </c>
      <c r="E49" s="17">
        <v>7236.1</v>
      </c>
      <c r="F49" s="18">
        <v>3.8E-3</v>
      </c>
      <c r="G49" s="18">
        <v>7.3649999999999993E-2</v>
      </c>
    </row>
    <row r="50" spans="1:7" x14ac:dyDescent="0.25">
      <c r="A50" s="14" t="s">
        <v>401</v>
      </c>
      <c r="B50" s="15" t="s">
        <v>402</v>
      </c>
      <c r="C50" s="15" t="s">
        <v>237</v>
      </c>
      <c r="D50" s="16">
        <v>7000000</v>
      </c>
      <c r="E50" s="17">
        <v>6923.05</v>
      </c>
      <c r="F50" s="18">
        <v>3.5999999999999999E-3</v>
      </c>
      <c r="G50" s="18">
        <v>7.5050000000000006E-2</v>
      </c>
    </row>
    <row r="51" spans="1:7" x14ac:dyDescent="0.25">
      <c r="A51" s="14" t="s">
        <v>403</v>
      </c>
      <c r="B51" s="15" t="s">
        <v>404</v>
      </c>
      <c r="C51" s="15" t="s">
        <v>237</v>
      </c>
      <c r="D51" s="16">
        <v>6500000</v>
      </c>
      <c r="E51" s="17">
        <v>6854.22</v>
      </c>
      <c r="F51" s="18">
        <v>3.5999999999999999E-3</v>
      </c>
      <c r="G51" s="18">
        <v>7.4499999999999997E-2</v>
      </c>
    </row>
    <row r="52" spans="1:7" x14ac:dyDescent="0.25">
      <c r="A52" s="14" t="s">
        <v>405</v>
      </c>
      <c r="B52" s="15" t="s">
        <v>406</v>
      </c>
      <c r="C52" s="15" t="s">
        <v>345</v>
      </c>
      <c r="D52" s="16">
        <v>6500000</v>
      </c>
      <c r="E52" s="17">
        <v>6524.58</v>
      </c>
      <c r="F52" s="18">
        <v>3.3999999999999998E-3</v>
      </c>
      <c r="G52" s="18">
        <v>7.3999999999999996E-2</v>
      </c>
    </row>
    <row r="53" spans="1:7" x14ac:dyDescent="0.25">
      <c r="A53" s="14" t="s">
        <v>407</v>
      </c>
      <c r="B53" s="15" t="s">
        <v>408</v>
      </c>
      <c r="C53" s="15" t="s">
        <v>237</v>
      </c>
      <c r="D53" s="16">
        <v>5500000</v>
      </c>
      <c r="E53" s="17">
        <v>5782.84</v>
      </c>
      <c r="F53" s="18">
        <v>3.0000000000000001E-3</v>
      </c>
      <c r="G53" s="18">
        <v>7.4686000000000002E-2</v>
      </c>
    </row>
    <row r="54" spans="1:7" x14ac:dyDescent="0.25">
      <c r="A54" s="14" t="s">
        <v>409</v>
      </c>
      <c r="B54" s="15" t="s">
        <v>410</v>
      </c>
      <c r="C54" s="15" t="s">
        <v>237</v>
      </c>
      <c r="D54" s="16">
        <v>5500000</v>
      </c>
      <c r="E54" s="17">
        <v>5686</v>
      </c>
      <c r="F54" s="18">
        <v>3.0000000000000001E-3</v>
      </c>
      <c r="G54" s="18">
        <v>7.4330999999999994E-2</v>
      </c>
    </row>
    <row r="55" spans="1:7" x14ac:dyDescent="0.25">
      <c r="A55" s="14" t="s">
        <v>411</v>
      </c>
      <c r="B55" s="15" t="s">
        <v>412</v>
      </c>
      <c r="C55" s="15" t="s">
        <v>237</v>
      </c>
      <c r="D55" s="16">
        <v>5500000</v>
      </c>
      <c r="E55" s="17">
        <v>5490.35</v>
      </c>
      <c r="F55" s="18">
        <v>2.8999999999999998E-3</v>
      </c>
      <c r="G55" s="18">
        <v>7.4200000000000002E-2</v>
      </c>
    </row>
    <row r="56" spans="1:7" x14ac:dyDescent="0.25">
      <c r="A56" s="14" t="s">
        <v>413</v>
      </c>
      <c r="B56" s="15" t="s">
        <v>414</v>
      </c>
      <c r="C56" s="15" t="s">
        <v>237</v>
      </c>
      <c r="D56" s="16">
        <v>5000000</v>
      </c>
      <c r="E56" s="17">
        <v>5145.9399999999996</v>
      </c>
      <c r="F56" s="18">
        <v>2.7000000000000001E-3</v>
      </c>
      <c r="G56" s="18">
        <v>7.5317999999999996E-2</v>
      </c>
    </row>
    <row r="57" spans="1:7" x14ac:dyDescent="0.25">
      <c r="A57" s="14" t="s">
        <v>415</v>
      </c>
      <c r="B57" s="15" t="s">
        <v>416</v>
      </c>
      <c r="C57" s="15" t="s">
        <v>237</v>
      </c>
      <c r="D57" s="16">
        <v>5000000</v>
      </c>
      <c r="E57" s="17">
        <v>5140.33</v>
      </c>
      <c r="F57" s="18">
        <v>2.7000000000000001E-3</v>
      </c>
      <c r="G57" s="18">
        <v>7.5902999999999998E-2</v>
      </c>
    </row>
    <row r="58" spans="1:7" x14ac:dyDescent="0.25">
      <c r="A58" s="14" t="s">
        <v>417</v>
      </c>
      <c r="B58" s="15" t="s">
        <v>418</v>
      </c>
      <c r="C58" s="15" t="s">
        <v>234</v>
      </c>
      <c r="D58" s="16">
        <v>5100000</v>
      </c>
      <c r="E58" s="17">
        <v>5046.1400000000003</v>
      </c>
      <c r="F58" s="18">
        <v>2.5999999999999999E-3</v>
      </c>
      <c r="G58" s="18">
        <v>7.3550000000000004E-2</v>
      </c>
    </row>
    <row r="59" spans="1:7" x14ac:dyDescent="0.25">
      <c r="A59" s="14" t="s">
        <v>419</v>
      </c>
      <c r="B59" s="15" t="s">
        <v>420</v>
      </c>
      <c r="C59" s="15" t="s">
        <v>248</v>
      </c>
      <c r="D59" s="16">
        <v>5000000</v>
      </c>
      <c r="E59" s="17">
        <v>4940.76</v>
      </c>
      <c r="F59" s="18">
        <v>2.5999999999999999E-3</v>
      </c>
      <c r="G59" s="18">
        <v>7.4999999999999997E-2</v>
      </c>
    </row>
    <row r="60" spans="1:7" x14ac:dyDescent="0.25">
      <c r="A60" s="14" t="s">
        <v>421</v>
      </c>
      <c r="B60" s="15" t="s">
        <v>422</v>
      </c>
      <c r="C60" s="15" t="s">
        <v>237</v>
      </c>
      <c r="D60" s="16">
        <v>4000000</v>
      </c>
      <c r="E60" s="17">
        <v>4161.2</v>
      </c>
      <c r="F60" s="18">
        <v>2.2000000000000001E-3</v>
      </c>
      <c r="G60" s="18">
        <v>7.3649999999999993E-2</v>
      </c>
    </row>
    <row r="61" spans="1:7" x14ac:dyDescent="0.25">
      <c r="A61" s="14" t="s">
        <v>423</v>
      </c>
      <c r="B61" s="15" t="s">
        <v>424</v>
      </c>
      <c r="C61" s="15" t="s">
        <v>248</v>
      </c>
      <c r="D61" s="16">
        <v>3800000</v>
      </c>
      <c r="E61" s="17">
        <v>3801.69</v>
      </c>
      <c r="F61" s="18">
        <v>2E-3</v>
      </c>
      <c r="G61" s="18">
        <v>7.3550000000000004E-2</v>
      </c>
    </row>
    <row r="62" spans="1:7" x14ac:dyDescent="0.25">
      <c r="A62" s="14" t="s">
        <v>425</v>
      </c>
      <c r="B62" s="15" t="s">
        <v>426</v>
      </c>
      <c r="C62" s="15" t="s">
        <v>237</v>
      </c>
      <c r="D62" s="16">
        <v>3000000</v>
      </c>
      <c r="E62" s="17">
        <v>3125.18</v>
      </c>
      <c r="F62" s="18">
        <v>1.6000000000000001E-3</v>
      </c>
      <c r="G62" s="18">
        <v>7.3550000000000004E-2</v>
      </c>
    </row>
    <row r="63" spans="1:7" x14ac:dyDescent="0.25">
      <c r="A63" s="14" t="s">
        <v>427</v>
      </c>
      <c r="B63" s="15" t="s">
        <v>428</v>
      </c>
      <c r="C63" s="15" t="s">
        <v>237</v>
      </c>
      <c r="D63" s="16">
        <v>3000000</v>
      </c>
      <c r="E63" s="17">
        <v>3105.7</v>
      </c>
      <c r="F63" s="18">
        <v>1.6000000000000001E-3</v>
      </c>
      <c r="G63" s="18">
        <v>7.3450000000000001E-2</v>
      </c>
    </row>
    <row r="64" spans="1:7" x14ac:dyDescent="0.25">
      <c r="A64" s="14" t="s">
        <v>429</v>
      </c>
      <c r="B64" s="15" t="s">
        <v>430</v>
      </c>
      <c r="C64" s="15" t="s">
        <v>237</v>
      </c>
      <c r="D64" s="16">
        <v>3000000</v>
      </c>
      <c r="E64" s="17">
        <v>3100.86</v>
      </c>
      <c r="F64" s="18">
        <v>1.6000000000000001E-3</v>
      </c>
      <c r="G64" s="18">
        <v>7.3649999999999993E-2</v>
      </c>
    </row>
    <row r="65" spans="1:7" x14ac:dyDescent="0.25">
      <c r="A65" s="14" t="s">
        <v>431</v>
      </c>
      <c r="B65" s="15" t="s">
        <v>432</v>
      </c>
      <c r="C65" s="15" t="s">
        <v>237</v>
      </c>
      <c r="D65" s="16">
        <v>2500000</v>
      </c>
      <c r="E65" s="17">
        <v>2698.76</v>
      </c>
      <c r="F65" s="18">
        <v>1.4E-3</v>
      </c>
      <c r="G65" s="18">
        <v>7.3649999999999993E-2</v>
      </c>
    </row>
    <row r="66" spans="1:7" x14ac:dyDescent="0.25">
      <c r="A66" s="14" t="s">
        <v>433</v>
      </c>
      <c r="B66" s="15" t="s">
        <v>434</v>
      </c>
      <c r="C66" s="15" t="s">
        <v>237</v>
      </c>
      <c r="D66" s="16">
        <v>2500000</v>
      </c>
      <c r="E66" s="17">
        <v>2606.48</v>
      </c>
      <c r="F66" s="18">
        <v>1.4E-3</v>
      </c>
      <c r="G66" s="18">
        <v>7.4149999999999994E-2</v>
      </c>
    </row>
    <row r="67" spans="1:7" x14ac:dyDescent="0.25">
      <c r="A67" s="14" t="s">
        <v>435</v>
      </c>
      <c r="B67" s="15" t="s">
        <v>436</v>
      </c>
      <c r="C67" s="15" t="s">
        <v>237</v>
      </c>
      <c r="D67" s="16">
        <v>2500000</v>
      </c>
      <c r="E67" s="17">
        <v>2605.7600000000002</v>
      </c>
      <c r="F67" s="18">
        <v>1.4E-3</v>
      </c>
      <c r="G67" s="18">
        <v>7.5284000000000004E-2</v>
      </c>
    </row>
    <row r="68" spans="1:7" x14ac:dyDescent="0.25">
      <c r="A68" s="14" t="s">
        <v>437</v>
      </c>
      <c r="B68" s="15" t="s">
        <v>438</v>
      </c>
      <c r="C68" s="15" t="s">
        <v>237</v>
      </c>
      <c r="D68" s="16">
        <v>2500000</v>
      </c>
      <c r="E68" s="17">
        <v>2603.2600000000002</v>
      </c>
      <c r="F68" s="18">
        <v>1.4E-3</v>
      </c>
      <c r="G68" s="18">
        <v>7.3543999999999998E-2</v>
      </c>
    </row>
    <row r="69" spans="1:7" x14ac:dyDescent="0.25">
      <c r="A69" s="14" t="s">
        <v>439</v>
      </c>
      <c r="B69" s="15" t="s">
        <v>440</v>
      </c>
      <c r="C69" s="15" t="s">
        <v>237</v>
      </c>
      <c r="D69" s="16">
        <v>2500000</v>
      </c>
      <c r="E69" s="17">
        <v>2513.31</v>
      </c>
      <c r="F69" s="18">
        <v>1.2999999999999999E-3</v>
      </c>
      <c r="G69" s="18">
        <v>7.4499999999999997E-2</v>
      </c>
    </row>
    <row r="70" spans="1:7" x14ac:dyDescent="0.25">
      <c r="A70" s="14" t="s">
        <v>441</v>
      </c>
      <c r="B70" s="15" t="s">
        <v>442</v>
      </c>
      <c r="C70" s="15" t="s">
        <v>237</v>
      </c>
      <c r="D70" s="16">
        <v>2000000</v>
      </c>
      <c r="E70" s="17">
        <v>2041.75</v>
      </c>
      <c r="F70" s="18">
        <v>1.1000000000000001E-3</v>
      </c>
      <c r="G70" s="18">
        <v>7.4149999999999994E-2</v>
      </c>
    </row>
    <row r="71" spans="1:7" x14ac:dyDescent="0.25">
      <c r="A71" s="14" t="s">
        <v>443</v>
      </c>
      <c r="B71" s="15" t="s">
        <v>444</v>
      </c>
      <c r="C71" s="15" t="s">
        <v>237</v>
      </c>
      <c r="D71" s="16">
        <v>1500000</v>
      </c>
      <c r="E71" s="17">
        <v>1555.1</v>
      </c>
      <c r="F71" s="18">
        <v>8.0000000000000004E-4</v>
      </c>
      <c r="G71" s="18">
        <v>7.3450000000000001E-2</v>
      </c>
    </row>
    <row r="72" spans="1:7" x14ac:dyDescent="0.25">
      <c r="A72" s="14" t="s">
        <v>445</v>
      </c>
      <c r="B72" s="15" t="s">
        <v>446</v>
      </c>
      <c r="C72" s="15" t="s">
        <v>345</v>
      </c>
      <c r="D72" s="16">
        <v>1500000</v>
      </c>
      <c r="E72" s="17">
        <v>1492.32</v>
      </c>
      <c r="F72" s="18">
        <v>8.0000000000000004E-4</v>
      </c>
      <c r="G72" s="18">
        <v>7.535E-2</v>
      </c>
    </row>
    <row r="73" spans="1:7" x14ac:dyDescent="0.25">
      <c r="A73" s="14" t="s">
        <v>447</v>
      </c>
      <c r="B73" s="15" t="s">
        <v>448</v>
      </c>
      <c r="C73" s="15" t="s">
        <v>237</v>
      </c>
      <c r="D73" s="16">
        <v>1000000</v>
      </c>
      <c r="E73" s="17">
        <v>1071.18</v>
      </c>
      <c r="F73" s="18">
        <v>5.9999999999999995E-4</v>
      </c>
      <c r="G73" s="18">
        <v>7.4203000000000005E-2</v>
      </c>
    </row>
    <row r="74" spans="1:7" x14ac:dyDescent="0.25">
      <c r="A74" s="14" t="s">
        <v>449</v>
      </c>
      <c r="B74" s="15" t="s">
        <v>450</v>
      </c>
      <c r="C74" s="15" t="s">
        <v>237</v>
      </c>
      <c r="D74" s="16">
        <v>1000000</v>
      </c>
      <c r="E74" s="17">
        <v>1062.3399999999999</v>
      </c>
      <c r="F74" s="18">
        <v>5.9999999999999995E-4</v>
      </c>
      <c r="G74" s="18">
        <v>7.3800000000000004E-2</v>
      </c>
    </row>
    <row r="75" spans="1:7" x14ac:dyDescent="0.25">
      <c r="A75" s="14" t="s">
        <v>451</v>
      </c>
      <c r="B75" s="15" t="s">
        <v>452</v>
      </c>
      <c r="C75" s="15" t="s">
        <v>237</v>
      </c>
      <c r="D75" s="16">
        <v>1000000</v>
      </c>
      <c r="E75" s="17">
        <v>1048.23</v>
      </c>
      <c r="F75" s="18">
        <v>5.0000000000000001E-4</v>
      </c>
      <c r="G75" s="18">
        <v>7.4200000000000002E-2</v>
      </c>
    </row>
    <row r="76" spans="1:7" x14ac:dyDescent="0.25">
      <c r="A76" s="14" t="s">
        <v>453</v>
      </c>
      <c r="B76" s="15" t="s">
        <v>454</v>
      </c>
      <c r="C76" s="15" t="s">
        <v>237</v>
      </c>
      <c r="D76" s="16">
        <v>1000000</v>
      </c>
      <c r="E76" s="17">
        <v>998.89</v>
      </c>
      <c r="F76" s="18">
        <v>5.0000000000000001E-4</v>
      </c>
      <c r="G76" s="18">
        <v>7.3649999999999993E-2</v>
      </c>
    </row>
    <row r="77" spans="1:7" x14ac:dyDescent="0.25">
      <c r="A77" s="14" t="s">
        <v>455</v>
      </c>
      <c r="B77" s="15" t="s">
        <v>456</v>
      </c>
      <c r="C77" s="15" t="s">
        <v>248</v>
      </c>
      <c r="D77" s="16">
        <v>1000000</v>
      </c>
      <c r="E77" s="17">
        <v>995.31</v>
      </c>
      <c r="F77" s="18">
        <v>5.0000000000000001E-4</v>
      </c>
      <c r="G77" s="18">
        <v>7.4524999999999994E-2</v>
      </c>
    </row>
    <row r="78" spans="1:7" x14ac:dyDescent="0.25">
      <c r="A78" s="14" t="s">
        <v>457</v>
      </c>
      <c r="B78" s="15" t="s">
        <v>458</v>
      </c>
      <c r="C78" s="15" t="s">
        <v>237</v>
      </c>
      <c r="D78" s="16">
        <v>500000</v>
      </c>
      <c r="E78" s="17">
        <v>528.19000000000005</v>
      </c>
      <c r="F78" s="18">
        <v>2.9999999999999997E-4</v>
      </c>
      <c r="G78" s="18">
        <v>7.4468999999999994E-2</v>
      </c>
    </row>
    <row r="79" spans="1:7" x14ac:dyDescent="0.25">
      <c r="A79" s="14" t="s">
        <v>459</v>
      </c>
      <c r="B79" s="15" t="s">
        <v>460</v>
      </c>
      <c r="C79" s="15" t="s">
        <v>237</v>
      </c>
      <c r="D79" s="16">
        <v>500000</v>
      </c>
      <c r="E79" s="17">
        <v>521.28</v>
      </c>
      <c r="F79" s="18">
        <v>2.9999999999999997E-4</v>
      </c>
      <c r="G79" s="18">
        <v>7.4149999999999994E-2</v>
      </c>
    </row>
    <row r="80" spans="1:7" x14ac:dyDescent="0.25">
      <c r="A80" s="14" t="s">
        <v>461</v>
      </c>
      <c r="B80" s="15" t="s">
        <v>462</v>
      </c>
      <c r="C80" s="15" t="s">
        <v>237</v>
      </c>
      <c r="D80" s="16">
        <v>500000</v>
      </c>
      <c r="E80" s="17">
        <v>514.54999999999995</v>
      </c>
      <c r="F80" s="18">
        <v>2.9999999999999997E-4</v>
      </c>
      <c r="G80" s="18">
        <v>7.3649999999999993E-2</v>
      </c>
    </row>
    <row r="81" spans="1:7" x14ac:dyDescent="0.25">
      <c r="A81" s="14" t="s">
        <v>463</v>
      </c>
      <c r="B81" s="15" t="s">
        <v>464</v>
      </c>
      <c r="C81" s="15" t="s">
        <v>345</v>
      </c>
      <c r="D81" s="16">
        <v>500000</v>
      </c>
      <c r="E81" s="17">
        <v>507.19</v>
      </c>
      <c r="F81" s="18">
        <v>2.9999999999999997E-4</v>
      </c>
      <c r="G81" s="18">
        <v>7.4330999999999994E-2</v>
      </c>
    </row>
    <row r="82" spans="1:7" x14ac:dyDescent="0.25">
      <c r="A82" s="14" t="s">
        <v>465</v>
      </c>
      <c r="B82" s="15" t="s">
        <v>466</v>
      </c>
      <c r="C82" s="15" t="s">
        <v>237</v>
      </c>
      <c r="D82" s="16">
        <v>400000</v>
      </c>
      <c r="E82" s="17">
        <v>424.3</v>
      </c>
      <c r="F82" s="18">
        <v>2.0000000000000001E-4</v>
      </c>
      <c r="G82" s="18">
        <v>7.3800000000000004E-2</v>
      </c>
    </row>
    <row r="83" spans="1:7" x14ac:dyDescent="0.25">
      <c r="A83" s="19" t="s">
        <v>125</v>
      </c>
      <c r="B83" s="25"/>
      <c r="C83" s="25"/>
      <c r="D83" s="26"/>
      <c r="E83" s="29">
        <v>1641025.21</v>
      </c>
      <c r="F83" s="30">
        <v>0.8569</v>
      </c>
      <c r="G83" s="28"/>
    </row>
    <row r="84" spans="1:7" x14ac:dyDescent="0.25">
      <c r="A84" s="14"/>
      <c r="B84" s="15"/>
      <c r="C84" s="15"/>
      <c r="D84" s="16"/>
      <c r="E84" s="17"/>
      <c r="F84" s="18"/>
      <c r="G84" s="18"/>
    </row>
    <row r="85" spans="1:7" x14ac:dyDescent="0.25">
      <c r="A85" s="19" t="s">
        <v>467</v>
      </c>
      <c r="B85" s="15"/>
      <c r="C85" s="15"/>
      <c r="D85" s="16"/>
      <c r="E85" s="17"/>
      <c r="F85" s="18"/>
      <c r="G85" s="18"/>
    </row>
    <row r="86" spans="1:7" x14ac:dyDescent="0.25">
      <c r="A86" s="14" t="s">
        <v>468</v>
      </c>
      <c r="B86" s="15" t="s">
        <v>469</v>
      </c>
      <c r="C86" s="15" t="s">
        <v>129</v>
      </c>
      <c r="D86" s="16">
        <v>204000000</v>
      </c>
      <c r="E86" s="17">
        <v>206023.67999999999</v>
      </c>
      <c r="F86" s="18">
        <v>0.1075</v>
      </c>
      <c r="G86" s="18">
        <v>6.9636864056000003E-2</v>
      </c>
    </row>
    <row r="87" spans="1:7" x14ac:dyDescent="0.25">
      <c r="A87" s="19" t="s">
        <v>125</v>
      </c>
      <c r="B87" s="25"/>
      <c r="C87" s="25"/>
      <c r="D87" s="26"/>
      <c r="E87" s="29">
        <v>206023.67999999999</v>
      </c>
      <c r="F87" s="30">
        <v>0.1075</v>
      </c>
      <c r="G87" s="28"/>
    </row>
    <row r="88" spans="1:7" x14ac:dyDescent="0.25">
      <c r="A88" s="14"/>
      <c r="B88" s="15"/>
      <c r="C88" s="15"/>
      <c r="D88" s="16"/>
      <c r="E88" s="17"/>
      <c r="F88" s="18"/>
      <c r="G88" s="18"/>
    </row>
    <row r="89" spans="1:7" x14ac:dyDescent="0.25">
      <c r="A89" s="19" t="s">
        <v>130</v>
      </c>
      <c r="B89" s="15"/>
      <c r="C89" s="15"/>
      <c r="D89" s="16"/>
      <c r="E89" s="17"/>
      <c r="F89" s="18"/>
      <c r="G89" s="18"/>
    </row>
    <row r="90" spans="1:7" x14ac:dyDescent="0.25">
      <c r="A90" s="19" t="s">
        <v>125</v>
      </c>
      <c r="B90" s="15"/>
      <c r="C90" s="15"/>
      <c r="D90" s="16"/>
      <c r="E90" s="49" t="s">
        <v>122</v>
      </c>
      <c r="F90" s="50" t="s">
        <v>122</v>
      </c>
      <c r="G90" s="18"/>
    </row>
    <row r="91" spans="1:7" x14ac:dyDescent="0.25">
      <c r="A91" s="14"/>
      <c r="B91" s="15"/>
      <c r="C91" s="15"/>
      <c r="D91" s="16"/>
      <c r="E91" s="17"/>
      <c r="F91" s="18"/>
      <c r="G91" s="18"/>
    </row>
    <row r="92" spans="1:7" x14ac:dyDescent="0.25">
      <c r="A92" s="19" t="s">
        <v>131</v>
      </c>
      <c r="B92" s="15"/>
      <c r="C92" s="15"/>
      <c r="D92" s="16"/>
      <c r="E92" s="17"/>
      <c r="F92" s="18"/>
      <c r="G92" s="18"/>
    </row>
    <row r="93" spans="1:7" x14ac:dyDescent="0.25">
      <c r="A93" s="19" t="s">
        <v>125</v>
      </c>
      <c r="B93" s="15"/>
      <c r="C93" s="15"/>
      <c r="D93" s="16"/>
      <c r="E93" s="49" t="s">
        <v>122</v>
      </c>
      <c r="F93" s="50" t="s">
        <v>122</v>
      </c>
      <c r="G93" s="18"/>
    </row>
    <row r="94" spans="1:7" x14ac:dyDescent="0.25">
      <c r="A94" s="14"/>
      <c r="B94" s="15"/>
      <c r="C94" s="15"/>
      <c r="D94" s="16"/>
      <c r="E94" s="17"/>
      <c r="F94" s="18"/>
      <c r="G94" s="18"/>
    </row>
    <row r="95" spans="1:7" x14ac:dyDescent="0.25">
      <c r="A95" s="31" t="s">
        <v>132</v>
      </c>
      <c r="B95" s="32"/>
      <c r="C95" s="32"/>
      <c r="D95" s="33"/>
      <c r="E95" s="29">
        <v>1847048.89</v>
      </c>
      <c r="F95" s="30">
        <v>0.96440000000000003</v>
      </c>
      <c r="G95" s="28"/>
    </row>
    <row r="96" spans="1:7" x14ac:dyDescent="0.25">
      <c r="A96" s="14"/>
      <c r="B96" s="15"/>
      <c r="C96" s="15"/>
      <c r="D96" s="16"/>
      <c r="E96" s="17"/>
      <c r="F96" s="18"/>
      <c r="G96" s="18"/>
    </row>
    <row r="97" spans="1:7" x14ac:dyDescent="0.25">
      <c r="A97" s="14"/>
      <c r="B97" s="15"/>
      <c r="C97" s="15"/>
      <c r="D97" s="16"/>
      <c r="E97" s="17"/>
      <c r="F97" s="18"/>
      <c r="G97" s="18"/>
    </row>
    <row r="98" spans="1:7" x14ac:dyDescent="0.25">
      <c r="A98" s="19" t="s">
        <v>182</v>
      </c>
      <c r="B98" s="15"/>
      <c r="C98" s="15"/>
      <c r="D98" s="16"/>
      <c r="E98" s="17"/>
      <c r="F98" s="18"/>
      <c r="G98" s="18"/>
    </row>
    <row r="99" spans="1:7" x14ac:dyDescent="0.25">
      <c r="A99" s="14" t="s">
        <v>183</v>
      </c>
      <c r="B99" s="15"/>
      <c r="C99" s="15"/>
      <c r="D99" s="16"/>
      <c r="E99" s="17">
        <v>4381.2299999999996</v>
      </c>
      <c r="F99" s="18">
        <v>2.3E-3</v>
      </c>
      <c r="G99" s="18">
        <v>6.4020999999999995E-2</v>
      </c>
    </row>
    <row r="100" spans="1:7" x14ac:dyDescent="0.25">
      <c r="A100" s="19" t="s">
        <v>125</v>
      </c>
      <c r="B100" s="25"/>
      <c r="C100" s="25"/>
      <c r="D100" s="26"/>
      <c r="E100" s="29">
        <v>4381.2299999999996</v>
      </c>
      <c r="F100" s="30">
        <v>2.3E-3</v>
      </c>
      <c r="G100" s="28"/>
    </row>
    <row r="101" spans="1:7" x14ac:dyDescent="0.25">
      <c r="A101" s="14"/>
      <c r="B101" s="15"/>
      <c r="C101" s="15"/>
      <c r="D101" s="16"/>
      <c r="E101" s="17"/>
      <c r="F101" s="18"/>
      <c r="G101" s="18"/>
    </row>
    <row r="102" spans="1:7" x14ac:dyDescent="0.25">
      <c r="A102" s="31" t="s">
        <v>132</v>
      </c>
      <c r="B102" s="32"/>
      <c r="C102" s="32"/>
      <c r="D102" s="33"/>
      <c r="E102" s="29">
        <v>4381.2299999999996</v>
      </c>
      <c r="F102" s="30">
        <v>2.3E-3</v>
      </c>
      <c r="G102" s="28"/>
    </row>
    <row r="103" spans="1:7" x14ac:dyDescent="0.25">
      <c r="A103" s="14" t="s">
        <v>184</v>
      </c>
      <c r="B103" s="15"/>
      <c r="C103" s="15"/>
      <c r="D103" s="16"/>
      <c r="E103" s="17">
        <v>64350.511199400004</v>
      </c>
      <c r="F103" s="18">
        <v>3.3588E-2</v>
      </c>
      <c r="G103" s="18"/>
    </row>
    <row r="104" spans="1:7" x14ac:dyDescent="0.25">
      <c r="A104" s="14" t="s">
        <v>185</v>
      </c>
      <c r="B104" s="15"/>
      <c r="C104" s="15"/>
      <c r="D104" s="16"/>
      <c r="E104" s="17">
        <v>63.6188006</v>
      </c>
      <c r="F104" s="46">
        <v>-2.8800000000000001E-4</v>
      </c>
      <c r="G104" s="18">
        <v>6.4020999999999995E-2</v>
      </c>
    </row>
    <row r="105" spans="1:7" x14ac:dyDescent="0.25">
      <c r="A105" s="34" t="s">
        <v>186</v>
      </c>
      <c r="B105" s="35"/>
      <c r="C105" s="35"/>
      <c r="D105" s="36"/>
      <c r="E105" s="37">
        <v>1915844.25</v>
      </c>
      <c r="F105" s="38">
        <v>1</v>
      </c>
      <c r="G105" s="38"/>
    </row>
    <row r="107" spans="1:7" x14ac:dyDescent="0.25">
      <c r="A107" s="1" t="s">
        <v>188</v>
      </c>
    </row>
    <row r="110" spans="1:7" x14ac:dyDescent="0.25">
      <c r="A110" s="1" t="s">
        <v>189</v>
      </c>
    </row>
    <row r="111" spans="1:7" x14ac:dyDescent="0.25">
      <c r="A111" s="40" t="s">
        <v>190</v>
      </c>
      <c r="B111" s="41" t="s">
        <v>122</v>
      </c>
    </row>
    <row r="112" spans="1:7" x14ac:dyDescent="0.25">
      <c r="A112" t="s">
        <v>191</v>
      </c>
    </row>
    <row r="113" spans="1:5" x14ac:dyDescent="0.25">
      <c r="A113" t="s">
        <v>315</v>
      </c>
      <c r="B113" t="s">
        <v>193</v>
      </c>
      <c r="C113" t="s">
        <v>193</v>
      </c>
    </row>
    <row r="114" spans="1:5" x14ac:dyDescent="0.25">
      <c r="B114" s="42">
        <v>45473</v>
      </c>
      <c r="C114" s="42">
        <v>45504</v>
      </c>
    </row>
    <row r="115" spans="1:5" x14ac:dyDescent="0.25">
      <c r="A115" t="s">
        <v>316</v>
      </c>
      <c r="B115">
        <v>1376.85</v>
      </c>
      <c r="C115">
        <v>1392.1321</v>
      </c>
      <c r="E115" s="39"/>
    </row>
    <row r="116" spans="1:5" x14ac:dyDescent="0.25">
      <c r="E116" s="39"/>
    </row>
    <row r="117" spans="1:5" x14ac:dyDescent="0.25">
      <c r="A117" t="s">
        <v>208</v>
      </c>
      <c r="B117" s="41" t="s">
        <v>122</v>
      </c>
    </row>
    <row r="118" spans="1:5" x14ac:dyDescent="0.25">
      <c r="A118" t="s">
        <v>209</v>
      </c>
      <c r="B118" s="41" t="s">
        <v>122</v>
      </c>
    </row>
    <row r="119" spans="1:5" ht="30" customHeight="1" x14ac:dyDescent="0.25">
      <c r="A119" s="40" t="s">
        <v>210</v>
      </c>
      <c r="B119" s="41" t="s">
        <v>122</v>
      </c>
    </row>
    <row r="120" spans="1:5" ht="30" customHeight="1" x14ac:dyDescent="0.25">
      <c r="A120" s="40" t="s">
        <v>211</v>
      </c>
      <c r="B120" s="41" t="s">
        <v>122</v>
      </c>
    </row>
    <row r="121" spans="1:5" x14ac:dyDescent="0.25">
      <c r="A121" t="s">
        <v>212</v>
      </c>
      <c r="B121" s="44">
        <f>+B135</f>
        <v>5.2756962167155148</v>
      </c>
    </row>
    <row r="122" spans="1:5" ht="45" customHeight="1" x14ac:dyDescent="0.25">
      <c r="A122" s="40" t="s">
        <v>213</v>
      </c>
      <c r="B122" s="41" t="s">
        <v>122</v>
      </c>
    </row>
    <row r="123" spans="1:5" ht="45" customHeight="1" x14ac:dyDescent="0.25">
      <c r="A123" s="40" t="s">
        <v>214</v>
      </c>
      <c r="B123" s="41" t="s">
        <v>122</v>
      </c>
    </row>
    <row r="124" spans="1:5" ht="30" customHeight="1" x14ac:dyDescent="0.25">
      <c r="A124" s="40" t="s">
        <v>215</v>
      </c>
      <c r="B124" s="44">
        <v>682506.1990278</v>
      </c>
    </row>
    <row r="125" spans="1:5" x14ac:dyDescent="0.25">
      <c r="A125" t="s">
        <v>216</v>
      </c>
      <c r="B125" s="41" t="s">
        <v>122</v>
      </c>
    </row>
    <row r="126" spans="1:5" x14ac:dyDescent="0.25">
      <c r="A126" t="s">
        <v>217</v>
      </c>
      <c r="B126" s="41" t="s">
        <v>122</v>
      </c>
    </row>
    <row r="128" spans="1:5" x14ac:dyDescent="0.25">
      <c r="A128" t="s">
        <v>218</v>
      </c>
    </row>
    <row r="129" spans="1:4" ht="30" customHeight="1" x14ac:dyDescent="0.25">
      <c r="A129" s="52" t="s">
        <v>219</v>
      </c>
      <c r="B129" s="53" t="s">
        <v>470</v>
      </c>
    </row>
    <row r="130" spans="1:4" x14ac:dyDescent="0.25">
      <c r="A130" s="52" t="s">
        <v>221</v>
      </c>
      <c r="B130" s="52" t="s">
        <v>318</v>
      </c>
    </row>
    <row r="131" spans="1:4" x14ac:dyDescent="0.25">
      <c r="A131" s="52"/>
      <c r="B131" s="52"/>
    </row>
    <row r="132" spans="1:4" x14ac:dyDescent="0.25">
      <c r="A132" s="52" t="s">
        <v>223</v>
      </c>
      <c r="B132" s="3">
        <v>7.3676056458176706</v>
      </c>
    </row>
    <row r="133" spans="1:4" x14ac:dyDescent="0.25">
      <c r="A133" s="52"/>
      <c r="B133" s="52"/>
    </row>
    <row r="134" spans="1:4" x14ac:dyDescent="0.25">
      <c r="A134" s="52" t="s">
        <v>224</v>
      </c>
      <c r="B134" s="54">
        <v>4.3754</v>
      </c>
    </row>
    <row r="135" spans="1:4" x14ac:dyDescent="0.25">
      <c r="A135" s="52" t="s">
        <v>225</v>
      </c>
      <c r="B135" s="54">
        <v>5.2756962167155148</v>
      </c>
    </row>
    <row r="136" spans="1:4" x14ac:dyDescent="0.25">
      <c r="A136" s="52"/>
      <c r="B136" s="52"/>
    </row>
    <row r="137" spans="1:4" x14ac:dyDescent="0.25">
      <c r="A137" s="52" t="s">
        <v>226</v>
      </c>
      <c r="B137" s="55">
        <v>45504</v>
      </c>
    </row>
    <row r="139" spans="1:4" ht="69.95" customHeight="1" x14ac:dyDescent="0.25">
      <c r="A139" s="74" t="s">
        <v>227</v>
      </c>
      <c r="B139" s="74" t="s">
        <v>228</v>
      </c>
      <c r="C139" s="74" t="s">
        <v>5</v>
      </c>
      <c r="D139" s="74" t="s">
        <v>6</v>
      </c>
    </row>
    <row r="140" spans="1:4" ht="69.95" customHeight="1" x14ac:dyDescent="0.25">
      <c r="A140" s="74" t="s">
        <v>470</v>
      </c>
      <c r="B140" s="74"/>
      <c r="C140" s="74" t="s">
        <v>14</v>
      </c>
      <c r="D14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119"/>
  <sheetViews>
    <sheetView showGridLines="0" workbookViewId="0">
      <pane ySplit="4" topLeftCell="A76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2276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2277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2278</v>
      </c>
      <c r="B8" s="15" t="s">
        <v>2279</v>
      </c>
      <c r="C8" s="15" t="s">
        <v>1382</v>
      </c>
      <c r="D8" s="16">
        <v>520000</v>
      </c>
      <c r="E8" s="17">
        <v>4548.4399999999996</v>
      </c>
      <c r="F8" s="18">
        <v>4.8000000000000001E-2</v>
      </c>
      <c r="G8" s="18"/>
    </row>
    <row r="9" spans="1:8" x14ac:dyDescent="0.25">
      <c r="A9" s="14" t="s">
        <v>1780</v>
      </c>
      <c r="B9" s="15" t="s">
        <v>1781</v>
      </c>
      <c r="C9" s="15" t="s">
        <v>1320</v>
      </c>
      <c r="D9" s="16">
        <v>1300000</v>
      </c>
      <c r="E9" s="17">
        <v>4406.3500000000004</v>
      </c>
      <c r="F9" s="18">
        <v>4.65E-2</v>
      </c>
      <c r="G9" s="18"/>
    </row>
    <row r="10" spans="1:8" x14ac:dyDescent="0.25">
      <c r="A10" s="14" t="s">
        <v>1784</v>
      </c>
      <c r="B10" s="15" t="s">
        <v>1785</v>
      </c>
      <c r="C10" s="15" t="s">
        <v>1786</v>
      </c>
      <c r="D10" s="16">
        <v>360000</v>
      </c>
      <c r="E10" s="17">
        <v>4106.5200000000004</v>
      </c>
      <c r="F10" s="18">
        <v>4.3299999999999998E-2</v>
      </c>
      <c r="G10" s="18"/>
    </row>
    <row r="11" spans="1:8" x14ac:dyDescent="0.25">
      <c r="A11" s="14" t="s">
        <v>1964</v>
      </c>
      <c r="B11" s="15" t="s">
        <v>1965</v>
      </c>
      <c r="C11" s="15" t="s">
        <v>1191</v>
      </c>
      <c r="D11" s="16">
        <v>220000</v>
      </c>
      <c r="E11" s="17">
        <v>3608.88</v>
      </c>
      <c r="F11" s="18">
        <v>3.8100000000000002E-2</v>
      </c>
      <c r="G11" s="18"/>
    </row>
    <row r="12" spans="1:8" x14ac:dyDescent="0.25">
      <c r="A12" s="14" t="s">
        <v>2280</v>
      </c>
      <c r="B12" s="15" t="s">
        <v>2281</v>
      </c>
      <c r="C12" s="15" t="s">
        <v>1241</v>
      </c>
      <c r="D12" s="16">
        <v>280409</v>
      </c>
      <c r="E12" s="17">
        <v>3532.59</v>
      </c>
      <c r="F12" s="18">
        <v>3.73E-2</v>
      </c>
      <c r="G12" s="18"/>
    </row>
    <row r="13" spans="1:8" x14ac:dyDescent="0.25">
      <c r="A13" s="14" t="s">
        <v>1914</v>
      </c>
      <c r="B13" s="15" t="s">
        <v>1915</v>
      </c>
      <c r="C13" s="15" t="s">
        <v>1191</v>
      </c>
      <c r="D13" s="16">
        <v>167252</v>
      </c>
      <c r="E13" s="17">
        <v>3392.04</v>
      </c>
      <c r="F13" s="18">
        <v>3.5799999999999998E-2</v>
      </c>
      <c r="G13" s="18"/>
    </row>
    <row r="14" spans="1:8" x14ac:dyDescent="0.25">
      <c r="A14" s="14" t="s">
        <v>1774</v>
      </c>
      <c r="B14" s="15" t="s">
        <v>1775</v>
      </c>
      <c r="C14" s="15" t="s">
        <v>1241</v>
      </c>
      <c r="D14" s="16">
        <v>144832</v>
      </c>
      <c r="E14" s="17">
        <v>2599.81</v>
      </c>
      <c r="F14" s="18">
        <v>2.7400000000000001E-2</v>
      </c>
      <c r="G14" s="18"/>
    </row>
    <row r="15" spans="1:8" x14ac:dyDescent="0.25">
      <c r="A15" s="14" t="s">
        <v>1962</v>
      </c>
      <c r="B15" s="15" t="s">
        <v>1963</v>
      </c>
      <c r="C15" s="15" t="s">
        <v>1289</v>
      </c>
      <c r="D15" s="16">
        <v>339787</v>
      </c>
      <c r="E15" s="17">
        <v>2553.33</v>
      </c>
      <c r="F15" s="18">
        <v>2.69E-2</v>
      </c>
      <c r="G15" s="18"/>
    </row>
    <row r="16" spans="1:8" x14ac:dyDescent="0.25">
      <c r="A16" s="14" t="s">
        <v>1986</v>
      </c>
      <c r="B16" s="15" t="s">
        <v>1987</v>
      </c>
      <c r="C16" s="15" t="s">
        <v>1329</v>
      </c>
      <c r="D16" s="16">
        <v>137396</v>
      </c>
      <c r="E16" s="17">
        <v>2522.9299999999998</v>
      </c>
      <c r="F16" s="18">
        <v>2.6599999999999999E-2</v>
      </c>
      <c r="G16" s="18"/>
    </row>
    <row r="17" spans="1:7" x14ac:dyDescent="0.25">
      <c r="A17" s="14" t="s">
        <v>2282</v>
      </c>
      <c r="B17" s="15" t="s">
        <v>2283</v>
      </c>
      <c r="C17" s="15" t="s">
        <v>1786</v>
      </c>
      <c r="D17" s="16">
        <v>308885</v>
      </c>
      <c r="E17" s="17">
        <v>2490.08</v>
      </c>
      <c r="F17" s="18">
        <v>2.63E-2</v>
      </c>
      <c r="G17" s="18"/>
    </row>
    <row r="18" spans="1:7" x14ac:dyDescent="0.25">
      <c r="A18" s="14" t="s">
        <v>2284</v>
      </c>
      <c r="B18" s="15" t="s">
        <v>2285</v>
      </c>
      <c r="C18" s="15" t="s">
        <v>1241</v>
      </c>
      <c r="D18" s="16">
        <v>189049</v>
      </c>
      <c r="E18" s="17">
        <v>2447.71</v>
      </c>
      <c r="F18" s="18">
        <v>2.58E-2</v>
      </c>
      <c r="G18" s="18"/>
    </row>
    <row r="19" spans="1:7" x14ac:dyDescent="0.25">
      <c r="A19" s="14" t="s">
        <v>2286</v>
      </c>
      <c r="B19" s="15" t="s">
        <v>2287</v>
      </c>
      <c r="C19" s="15" t="s">
        <v>1249</v>
      </c>
      <c r="D19" s="16">
        <v>150000</v>
      </c>
      <c r="E19" s="17">
        <v>2441.4</v>
      </c>
      <c r="F19" s="18">
        <v>2.58E-2</v>
      </c>
      <c r="G19" s="18"/>
    </row>
    <row r="20" spans="1:7" x14ac:dyDescent="0.25">
      <c r="A20" s="14" t="s">
        <v>1931</v>
      </c>
      <c r="B20" s="15" t="s">
        <v>1932</v>
      </c>
      <c r="C20" s="15" t="s">
        <v>1211</v>
      </c>
      <c r="D20" s="16">
        <v>341000</v>
      </c>
      <c r="E20" s="17">
        <v>2438.83</v>
      </c>
      <c r="F20" s="18">
        <v>2.5700000000000001E-2</v>
      </c>
      <c r="G20" s="18"/>
    </row>
    <row r="21" spans="1:7" x14ac:dyDescent="0.25">
      <c r="A21" s="14" t="s">
        <v>2288</v>
      </c>
      <c r="B21" s="15" t="s">
        <v>2289</v>
      </c>
      <c r="C21" s="15" t="s">
        <v>1418</v>
      </c>
      <c r="D21" s="16">
        <v>164000</v>
      </c>
      <c r="E21" s="17">
        <v>2192.7600000000002</v>
      </c>
      <c r="F21" s="18">
        <v>2.3099999999999999E-2</v>
      </c>
      <c r="G21" s="18"/>
    </row>
    <row r="22" spans="1:7" x14ac:dyDescent="0.25">
      <c r="A22" s="14" t="s">
        <v>1976</v>
      </c>
      <c r="B22" s="15" t="s">
        <v>1977</v>
      </c>
      <c r="C22" s="15" t="s">
        <v>1786</v>
      </c>
      <c r="D22" s="16">
        <v>48500</v>
      </c>
      <c r="E22" s="17">
        <v>2154.3000000000002</v>
      </c>
      <c r="F22" s="18">
        <v>2.2700000000000001E-2</v>
      </c>
      <c r="G22" s="18"/>
    </row>
    <row r="23" spans="1:7" x14ac:dyDescent="0.25">
      <c r="A23" s="14" t="s">
        <v>2290</v>
      </c>
      <c r="B23" s="15" t="s">
        <v>2291</v>
      </c>
      <c r="C23" s="15" t="s">
        <v>2292</v>
      </c>
      <c r="D23" s="16">
        <v>85532</v>
      </c>
      <c r="E23" s="17">
        <v>2022.62</v>
      </c>
      <c r="F23" s="18">
        <v>2.1299999999999999E-2</v>
      </c>
      <c r="G23" s="18"/>
    </row>
    <row r="24" spans="1:7" x14ac:dyDescent="0.25">
      <c r="A24" s="14" t="s">
        <v>1916</v>
      </c>
      <c r="B24" s="15" t="s">
        <v>1917</v>
      </c>
      <c r="C24" s="15" t="s">
        <v>1194</v>
      </c>
      <c r="D24" s="16">
        <v>174000</v>
      </c>
      <c r="E24" s="17">
        <v>1979.08</v>
      </c>
      <c r="F24" s="18">
        <v>2.0899999999999998E-2</v>
      </c>
      <c r="G24" s="18"/>
    </row>
    <row r="25" spans="1:7" x14ac:dyDescent="0.25">
      <c r="A25" s="14" t="s">
        <v>2293</v>
      </c>
      <c r="B25" s="15" t="s">
        <v>2294</v>
      </c>
      <c r="C25" s="15" t="s">
        <v>1329</v>
      </c>
      <c r="D25" s="16">
        <v>1070000</v>
      </c>
      <c r="E25" s="17">
        <v>1955.43</v>
      </c>
      <c r="F25" s="18">
        <v>2.06E-2</v>
      </c>
      <c r="G25" s="18"/>
    </row>
    <row r="26" spans="1:7" x14ac:dyDescent="0.25">
      <c r="A26" s="14" t="s">
        <v>2295</v>
      </c>
      <c r="B26" s="15" t="s">
        <v>2296</v>
      </c>
      <c r="C26" s="15" t="s">
        <v>1289</v>
      </c>
      <c r="D26" s="16">
        <v>2167938</v>
      </c>
      <c r="E26" s="17">
        <v>1836.89</v>
      </c>
      <c r="F26" s="18">
        <v>1.9400000000000001E-2</v>
      </c>
      <c r="G26" s="18"/>
    </row>
    <row r="27" spans="1:7" x14ac:dyDescent="0.25">
      <c r="A27" s="14" t="s">
        <v>2297</v>
      </c>
      <c r="B27" s="15" t="s">
        <v>2298</v>
      </c>
      <c r="C27" s="15" t="s">
        <v>1289</v>
      </c>
      <c r="D27" s="16">
        <v>237000</v>
      </c>
      <c r="E27" s="17">
        <v>1794.21</v>
      </c>
      <c r="F27" s="18">
        <v>1.89E-2</v>
      </c>
      <c r="G27" s="18"/>
    </row>
    <row r="28" spans="1:7" x14ac:dyDescent="0.25">
      <c r="A28" s="14" t="s">
        <v>2299</v>
      </c>
      <c r="B28" s="15" t="s">
        <v>2300</v>
      </c>
      <c r="C28" s="15" t="s">
        <v>1262</v>
      </c>
      <c r="D28" s="16">
        <v>450000</v>
      </c>
      <c r="E28" s="17">
        <v>1784.93</v>
      </c>
      <c r="F28" s="18">
        <v>1.8800000000000001E-2</v>
      </c>
      <c r="G28" s="18"/>
    </row>
    <row r="29" spans="1:7" x14ac:dyDescent="0.25">
      <c r="A29" s="14" t="s">
        <v>2301</v>
      </c>
      <c r="B29" s="15" t="s">
        <v>2302</v>
      </c>
      <c r="C29" s="15" t="s">
        <v>1340</v>
      </c>
      <c r="D29" s="16">
        <v>330000</v>
      </c>
      <c r="E29" s="17">
        <v>1697.19</v>
      </c>
      <c r="F29" s="18">
        <v>1.7899999999999999E-2</v>
      </c>
      <c r="G29" s="18"/>
    </row>
    <row r="30" spans="1:7" x14ac:dyDescent="0.25">
      <c r="A30" s="14" t="s">
        <v>2303</v>
      </c>
      <c r="B30" s="15" t="s">
        <v>2304</v>
      </c>
      <c r="C30" s="15" t="s">
        <v>1191</v>
      </c>
      <c r="D30" s="16">
        <v>260000</v>
      </c>
      <c r="E30" s="17">
        <v>1645.54</v>
      </c>
      <c r="F30" s="18">
        <v>1.7399999999999999E-2</v>
      </c>
      <c r="G30" s="18"/>
    </row>
    <row r="31" spans="1:7" x14ac:dyDescent="0.25">
      <c r="A31" s="14" t="s">
        <v>2305</v>
      </c>
      <c r="B31" s="15" t="s">
        <v>2306</v>
      </c>
      <c r="C31" s="15" t="s">
        <v>1208</v>
      </c>
      <c r="D31" s="16">
        <v>255000</v>
      </c>
      <c r="E31" s="17">
        <v>1602.8</v>
      </c>
      <c r="F31" s="18">
        <v>1.6899999999999998E-2</v>
      </c>
      <c r="G31" s="18"/>
    </row>
    <row r="32" spans="1:7" x14ac:dyDescent="0.25">
      <c r="A32" s="14" t="s">
        <v>2307</v>
      </c>
      <c r="B32" s="15" t="s">
        <v>2308</v>
      </c>
      <c r="C32" s="15" t="s">
        <v>1191</v>
      </c>
      <c r="D32" s="16">
        <v>325000</v>
      </c>
      <c r="E32" s="17">
        <v>1538.23</v>
      </c>
      <c r="F32" s="18">
        <v>1.6199999999999999E-2</v>
      </c>
      <c r="G32" s="18"/>
    </row>
    <row r="33" spans="1:7" x14ac:dyDescent="0.25">
      <c r="A33" s="14" t="s">
        <v>2309</v>
      </c>
      <c r="B33" s="15" t="s">
        <v>2310</v>
      </c>
      <c r="C33" s="15" t="s">
        <v>1329</v>
      </c>
      <c r="D33" s="16">
        <v>820000</v>
      </c>
      <c r="E33" s="17">
        <v>1537.75</v>
      </c>
      <c r="F33" s="18">
        <v>1.6199999999999999E-2</v>
      </c>
      <c r="G33" s="18"/>
    </row>
    <row r="34" spans="1:7" x14ac:dyDescent="0.25">
      <c r="A34" s="14" t="s">
        <v>2311</v>
      </c>
      <c r="B34" s="15" t="s">
        <v>2312</v>
      </c>
      <c r="C34" s="15" t="s">
        <v>1238</v>
      </c>
      <c r="D34" s="16">
        <v>156000</v>
      </c>
      <c r="E34" s="17">
        <v>1486.6</v>
      </c>
      <c r="F34" s="18">
        <v>1.5699999999999999E-2</v>
      </c>
      <c r="G34" s="18"/>
    </row>
    <row r="35" spans="1:7" x14ac:dyDescent="0.25">
      <c r="A35" s="14" t="s">
        <v>2313</v>
      </c>
      <c r="B35" s="15" t="s">
        <v>2314</v>
      </c>
      <c r="C35" s="15" t="s">
        <v>1197</v>
      </c>
      <c r="D35" s="16">
        <v>2900000</v>
      </c>
      <c r="E35" s="17">
        <v>1461.02</v>
      </c>
      <c r="F35" s="18">
        <v>1.54E-2</v>
      </c>
      <c r="G35" s="18"/>
    </row>
    <row r="36" spans="1:7" x14ac:dyDescent="0.25">
      <c r="A36" s="14" t="s">
        <v>2315</v>
      </c>
      <c r="B36" s="15" t="s">
        <v>2316</v>
      </c>
      <c r="C36" s="15" t="s">
        <v>2029</v>
      </c>
      <c r="D36" s="16">
        <v>447366</v>
      </c>
      <c r="E36" s="17">
        <v>1413.23</v>
      </c>
      <c r="F36" s="18">
        <v>1.49E-2</v>
      </c>
      <c r="G36" s="18"/>
    </row>
    <row r="37" spans="1:7" x14ac:dyDescent="0.25">
      <c r="A37" s="14" t="s">
        <v>2317</v>
      </c>
      <c r="B37" s="15" t="s">
        <v>2318</v>
      </c>
      <c r="C37" s="15" t="s">
        <v>1329</v>
      </c>
      <c r="D37" s="16">
        <v>971768</v>
      </c>
      <c r="E37" s="17">
        <v>1362.71</v>
      </c>
      <c r="F37" s="18">
        <v>1.44E-2</v>
      </c>
      <c r="G37" s="18"/>
    </row>
    <row r="38" spans="1:7" x14ac:dyDescent="0.25">
      <c r="A38" s="14" t="s">
        <v>2319</v>
      </c>
      <c r="B38" s="15" t="s">
        <v>2320</v>
      </c>
      <c r="C38" s="15" t="s">
        <v>1289</v>
      </c>
      <c r="D38" s="16">
        <v>1070000</v>
      </c>
      <c r="E38" s="17">
        <v>1348.2</v>
      </c>
      <c r="F38" s="18">
        <v>1.4200000000000001E-2</v>
      </c>
      <c r="G38" s="18"/>
    </row>
    <row r="39" spans="1:7" x14ac:dyDescent="0.25">
      <c r="A39" s="14" t="s">
        <v>2321</v>
      </c>
      <c r="B39" s="15" t="s">
        <v>2322</v>
      </c>
      <c r="C39" s="15" t="s">
        <v>1244</v>
      </c>
      <c r="D39" s="16">
        <v>367675</v>
      </c>
      <c r="E39" s="17">
        <v>1289.25</v>
      </c>
      <c r="F39" s="18">
        <v>1.3599999999999999E-2</v>
      </c>
      <c r="G39" s="18"/>
    </row>
    <row r="40" spans="1:7" x14ac:dyDescent="0.25">
      <c r="A40" s="14" t="s">
        <v>2323</v>
      </c>
      <c r="B40" s="15" t="s">
        <v>2324</v>
      </c>
      <c r="C40" s="15" t="s">
        <v>1191</v>
      </c>
      <c r="D40" s="16">
        <v>85257</v>
      </c>
      <c r="E40" s="17">
        <v>1113.54</v>
      </c>
      <c r="F40" s="18">
        <v>1.17E-2</v>
      </c>
      <c r="G40" s="18"/>
    </row>
    <row r="41" spans="1:7" x14ac:dyDescent="0.25">
      <c r="A41" s="14" t="s">
        <v>2011</v>
      </c>
      <c r="B41" s="15" t="s">
        <v>2012</v>
      </c>
      <c r="C41" s="15" t="s">
        <v>2013</v>
      </c>
      <c r="D41" s="16">
        <v>107881</v>
      </c>
      <c r="E41" s="17">
        <v>1078.1099999999999</v>
      </c>
      <c r="F41" s="18">
        <v>1.14E-2</v>
      </c>
      <c r="G41" s="18"/>
    </row>
    <row r="42" spans="1:7" x14ac:dyDescent="0.25">
      <c r="A42" s="14" t="s">
        <v>2061</v>
      </c>
      <c r="B42" s="15" t="s">
        <v>2062</v>
      </c>
      <c r="C42" s="15" t="s">
        <v>1249</v>
      </c>
      <c r="D42" s="16">
        <v>200000</v>
      </c>
      <c r="E42" s="17">
        <v>1043.9000000000001</v>
      </c>
      <c r="F42" s="18">
        <v>1.0999999999999999E-2</v>
      </c>
      <c r="G42" s="18"/>
    </row>
    <row r="43" spans="1:7" x14ac:dyDescent="0.25">
      <c r="A43" s="14" t="s">
        <v>2023</v>
      </c>
      <c r="B43" s="15" t="s">
        <v>2024</v>
      </c>
      <c r="C43" s="15" t="s">
        <v>1211</v>
      </c>
      <c r="D43" s="16">
        <v>86042</v>
      </c>
      <c r="E43" s="17">
        <v>1028.5</v>
      </c>
      <c r="F43" s="18">
        <v>1.0800000000000001E-2</v>
      </c>
      <c r="G43" s="18"/>
    </row>
    <row r="44" spans="1:7" x14ac:dyDescent="0.25">
      <c r="A44" s="14" t="s">
        <v>1918</v>
      </c>
      <c r="B44" s="15" t="s">
        <v>1919</v>
      </c>
      <c r="C44" s="15" t="s">
        <v>1418</v>
      </c>
      <c r="D44" s="16">
        <v>165000</v>
      </c>
      <c r="E44" s="17">
        <v>1006.91</v>
      </c>
      <c r="F44" s="18">
        <v>1.06E-2</v>
      </c>
      <c r="G44" s="18"/>
    </row>
    <row r="45" spans="1:7" x14ac:dyDescent="0.25">
      <c r="A45" s="14" t="s">
        <v>2325</v>
      </c>
      <c r="B45" s="15" t="s">
        <v>2326</v>
      </c>
      <c r="C45" s="15" t="s">
        <v>1262</v>
      </c>
      <c r="D45" s="16">
        <v>150000</v>
      </c>
      <c r="E45" s="17">
        <v>1004.63</v>
      </c>
      <c r="F45" s="18">
        <v>1.06E-2</v>
      </c>
      <c r="G45" s="18"/>
    </row>
    <row r="46" spans="1:7" x14ac:dyDescent="0.25">
      <c r="A46" s="14" t="s">
        <v>1888</v>
      </c>
      <c r="B46" s="15" t="s">
        <v>1889</v>
      </c>
      <c r="C46" s="15" t="s">
        <v>1418</v>
      </c>
      <c r="D46" s="16">
        <v>80000</v>
      </c>
      <c r="E46" s="17">
        <v>993.52</v>
      </c>
      <c r="F46" s="18">
        <v>1.0500000000000001E-2</v>
      </c>
      <c r="G46" s="18"/>
    </row>
    <row r="47" spans="1:7" x14ac:dyDescent="0.25">
      <c r="A47" s="14" t="s">
        <v>2327</v>
      </c>
      <c r="B47" s="15" t="s">
        <v>2328</v>
      </c>
      <c r="C47" s="15" t="s">
        <v>1786</v>
      </c>
      <c r="D47" s="16">
        <v>128062</v>
      </c>
      <c r="E47" s="17">
        <v>962.77</v>
      </c>
      <c r="F47" s="18">
        <v>1.0200000000000001E-2</v>
      </c>
      <c r="G47" s="18"/>
    </row>
    <row r="48" spans="1:7" x14ac:dyDescent="0.25">
      <c r="A48" s="14" t="s">
        <v>1789</v>
      </c>
      <c r="B48" s="15" t="s">
        <v>1790</v>
      </c>
      <c r="C48" s="15" t="s">
        <v>1791</v>
      </c>
      <c r="D48" s="16">
        <v>65000</v>
      </c>
      <c r="E48" s="17">
        <v>944.45</v>
      </c>
      <c r="F48" s="18">
        <v>0.01</v>
      </c>
      <c r="G48" s="18"/>
    </row>
    <row r="49" spans="1:7" x14ac:dyDescent="0.25">
      <c r="A49" s="14" t="s">
        <v>2329</v>
      </c>
      <c r="B49" s="15" t="s">
        <v>2330</v>
      </c>
      <c r="C49" s="15" t="s">
        <v>1418</v>
      </c>
      <c r="D49" s="16">
        <v>75000</v>
      </c>
      <c r="E49" s="17">
        <v>888.41</v>
      </c>
      <c r="F49" s="18">
        <v>9.4000000000000004E-3</v>
      </c>
      <c r="G49" s="18"/>
    </row>
    <row r="50" spans="1:7" x14ac:dyDescent="0.25">
      <c r="A50" s="14" t="s">
        <v>2331</v>
      </c>
      <c r="B50" s="15" t="s">
        <v>2332</v>
      </c>
      <c r="C50" s="15" t="s">
        <v>1329</v>
      </c>
      <c r="D50" s="16">
        <v>194480</v>
      </c>
      <c r="E50" s="17">
        <v>824.11</v>
      </c>
      <c r="F50" s="18">
        <v>8.6999999999999994E-3</v>
      </c>
      <c r="G50" s="18"/>
    </row>
    <row r="51" spans="1:7" x14ac:dyDescent="0.25">
      <c r="A51" s="14" t="s">
        <v>2333</v>
      </c>
      <c r="B51" s="15" t="s">
        <v>2334</v>
      </c>
      <c r="C51" s="15" t="s">
        <v>1244</v>
      </c>
      <c r="D51" s="16">
        <v>135686</v>
      </c>
      <c r="E51" s="17">
        <v>812.89</v>
      </c>
      <c r="F51" s="18">
        <v>8.6E-3</v>
      </c>
      <c r="G51" s="18"/>
    </row>
    <row r="52" spans="1:7" x14ac:dyDescent="0.25">
      <c r="A52" s="14" t="s">
        <v>2335</v>
      </c>
      <c r="B52" s="15" t="s">
        <v>2336</v>
      </c>
      <c r="C52" s="15" t="s">
        <v>1286</v>
      </c>
      <c r="D52" s="16">
        <v>25000</v>
      </c>
      <c r="E52" s="17">
        <v>797.1</v>
      </c>
      <c r="F52" s="18">
        <v>8.3999999999999995E-3</v>
      </c>
      <c r="G52" s="18"/>
    </row>
    <row r="53" spans="1:7" x14ac:dyDescent="0.25">
      <c r="A53" s="14" t="s">
        <v>2337</v>
      </c>
      <c r="B53" s="15" t="s">
        <v>2338</v>
      </c>
      <c r="C53" s="15" t="s">
        <v>1289</v>
      </c>
      <c r="D53" s="16">
        <v>160528</v>
      </c>
      <c r="E53" s="17">
        <v>716.68</v>
      </c>
      <c r="F53" s="18">
        <v>7.6E-3</v>
      </c>
      <c r="G53" s="18"/>
    </row>
    <row r="54" spans="1:7" x14ac:dyDescent="0.25">
      <c r="A54" s="14" t="s">
        <v>2339</v>
      </c>
      <c r="B54" s="15" t="s">
        <v>2340</v>
      </c>
      <c r="C54" s="15" t="s">
        <v>1241</v>
      </c>
      <c r="D54" s="16">
        <v>200134</v>
      </c>
      <c r="E54" s="17">
        <v>705.47</v>
      </c>
      <c r="F54" s="18">
        <v>7.4000000000000003E-3</v>
      </c>
      <c r="G54" s="18"/>
    </row>
    <row r="55" spans="1:7" x14ac:dyDescent="0.25">
      <c r="A55" s="14" t="s">
        <v>2094</v>
      </c>
      <c r="B55" s="15" t="s">
        <v>2095</v>
      </c>
      <c r="C55" s="15" t="s">
        <v>2029</v>
      </c>
      <c r="D55" s="16">
        <v>101178</v>
      </c>
      <c r="E55" s="17">
        <v>699.34</v>
      </c>
      <c r="F55" s="18">
        <v>7.4000000000000003E-3</v>
      </c>
      <c r="G55" s="18"/>
    </row>
    <row r="56" spans="1:7" x14ac:dyDescent="0.25">
      <c r="A56" s="14" t="s">
        <v>2341</v>
      </c>
      <c r="B56" s="15" t="s">
        <v>2342</v>
      </c>
      <c r="C56" s="15" t="s">
        <v>1211</v>
      </c>
      <c r="D56" s="16">
        <v>193696</v>
      </c>
      <c r="E56" s="17">
        <v>688.2</v>
      </c>
      <c r="F56" s="18">
        <v>7.3000000000000001E-3</v>
      </c>
      <c r="G56" s="18"/>
    </row>
    <row r="57" spans="1:7" x14ac:dyDescent="0.25">
      <c r="A57" s="14" t="s">
        <v>2343</v>
      </c>
      <c r="B57" s="15" t="s">
        <v>2344</v>
      </c>
      <c r="C57" s="15" t="s">
        <v>1365</v>
      </c>
      <c r="D57" s="16">
        <v>380000</v>
      </c>
      <c r="E57" s="17">
        <v>648.89</v>
      </c>
      <c r="F57" s="18">
        <v>6.7999999999999996E-3</v>
      </c>
      <c r="G57" s="18"/>
    </row>
    <row r="58" spans="1:7" x14ac:dyDescent="0.25">
      <c r="A58" s="14" t="s">
        <v>2228</v>
      </c>
      <c r="B58" s="15" t="s">
        <v>2229</v>
      </c>
      <c r="C58" s="15" t="s">
        <v>1244</v>
      </c>
      <c r="D58" s="16">
        <v>45000</v>
      </c>
      <c r="E58" s="17">
        <v>529.25</v>
      </c>
      <c r="F58" s="18">
        <v>5.5999999999999999E-3</v>
      </c>
      <c r="G58" s="18"/>
    </row>
    <row r="59" spans="1:7" x14ac:dyDescent="0.25">
      <c r="A59" s="14" t="s">
        <v>2345</v>
      </c>
      <c r="B59" s="15" t="s">
        <v>2346</v>
      </c>
      <c r="C59" s="15" t="s">
        <v>2292</v>
      </c>
      <c r="D59" s="16">
        <v>150000</v>
      </c>
      <c r="E59" s="17">
        <v>485.63</v>
      </c>
      <c r="F59" s="18">
        <v>5.1000000000000004E-3</v>
      </c>
      <c r="G59" s="18"/>
    </row>
    <row r="60" spans="1:7" x14ac:dyDescent="0.25">
      <c r="A60" s="14" t="s">
        <v>2347</v>
      </c>
      <c r="B60" s="15" t="s">
        <v>2348</v>
      </c>
      <c r="C60" s="15" t="s">
        <v>1262</v>
      </c>
      <c r="D60" s="16">
        <v>78884</v>
      </c>
      <c r="E60" s="17">
        <v>391.42</v>
      </c>
      <c r="F60" s="18">
        <v>4.1000000000000003E-3</v>
      </c>
      <c r="G60" s="18"/>
    </row>
    <row r="61" spans="1:7" x14ac:dyDescent="0.25">
      <c r="A61" s="14" t="s">
        <v>2349</v>
      </c>
      <c r="B61" s="15" t="s">
        <v>2350</v>
      </c>
      <c r="C61" s="15" t="s">
        <v>1238</v>
      </c>
      <c r="D61" s="16">
        <v>6395</v>
      </c>
      <c r="E61" s="17">
        <v>38.840000000000003</v>
      </c>
      <c r="F61" s="18">
        <v>4.0000000000000002E-4</v>
      </c>
      <c r="G61" s="18"/>
    </row>
    <row r="62" spans="1:7" x14ac:dyDescent="0.25">
      <c r="A62" s="19" t="s">
        <v>125</v>
      </c>
      <c r="B62" s="25"/>
      <c r="C62" s="25"/>
      <c r="D62" s="26"/>
      <c r="E62" s="47">
        <v>90594.21</v>
      </c>
      <c r="F62" s="48">
        <v>0.9556</v>
      </c>
      <c r="G62" s="28"/>
    </row>
    <row r="63" spans="1:7" x14ac:dyDescent="0.25">
      <c r="A63" s="19" t="s">
        <v>1269</v>
      </c>
      <c r="B63" s="15"/>
      <c r="C63" s="15"/>
      <c r="D63" s="16"/>
      <c r="E63" s="17"/>
      <c r="F63" s="18"/>
      <c r="G63" s="18"/>
    </row>
    <row r="64" spans="1:7" x14ac:dyDescent="0.25">
      <c r="A64" s="19" t="s">
        <v>125</v>
      </c>
      <c r="B64" s="15"/>
      <c r="C64" s="15"/>
      <c r="D64" s="16"/>
      <c r="E64" s="56" t="s">
        <v>122</v>
      </c>
      <c r="F64" s="57" t="s">
        <v>122</v>
      </c>
      <c r="G64" s="18"/>
    </row>
    <row r="65" spans="1:9" x14ac:dyDescent="0.25">
      <c r="A65" s="31" t="s">
        <v>132</v>
      </c>
      <c r="B65" s="32"/>
      <c r="C65" s="32"/>
      <c r="D65" s="33"/>
      <c r="E65" s="37">
        <v>90594.21</v>
      </c>
      <c r="F65" s="38">
        <v>0.9556</v>
      </c>
      <c r="G65" s="28"/>
    </row>
    <row r="66" spans="1:9" x14ac:dyDescent="0.25">
      <c r="A66" s="14"/>
      <c r="B66" s="15"/>
      <c r="C66" s="15"/>
      <c r="D66" s="16"/>
      <c r="E66" s="17"/>
      <c r="F66" s="18"/>
      <c r="G66" s="18"/>
    </row>
    <row r="67" spans="1:9" x14ac:dyDescent="0.25">
      <c r="A67" s="19" t="s">
        <v>1558</v>
      </c>
      <c r="B67" s="15"/>
      <c r="C67" s="15"/>
      <c r="D67" s="16"/>
      <c r="E67" s="17"/>
      <c r="F67" s="18"/>
      <c r="G67" s="18"/>
    </row>
    <row r="68" spans="1:9" x14ac:dyDescent="0.25">
      <c r="A68" s="19" t="s">
        <v>1559</v>
      </c>
      <c r="B68" s="15"/>
      <c r="C68" s="15"/>
      <c r="D68" s="16"/>
      <c r="E68" s="17"/>
      <c r="F68" s="18"/>
      <c r="G68" s="18"/>
    </row>
    <row r="69" spans="1:9" x14ac:dyDescent="0.25">
      <c r="A69" s="14" t="s">
        <v>1826</v>
      </c>
      <c r="B69" s="15"/>
      <c r="C69" s="15" t="s">
        <v>1827</v>
      </c>
      <c r="D69" s="16">
        <v>7950</v>
      </c>
      <c r="E69" s="17">
        <v>1988.55</v>
      </c>
      <c r="F69" s="18">
        <v>2.0974E-2</v>
      </c>
      <c r="G69" s="18"/>
      <c r="I69" s="60"/>
    </row>
    <row r="70" spans="1:9" x14ac:dyDescent="0.25">
      <c r="A70" s="19" t="s">
        <v>125</v>
      </c>
      <c r="B70" s="25"/>
      <c r="C70" s="25"/>
      <c r="D70" s="26"/>
      <c r="E70" s="47">
        <v>1988.55</v>
      </c>
      <c r="F70" s="48">
        <v>2.0974E-2</v>
      </c>
      <c r="G70" s="28"/>
    </row>
    <row r="71" spans="1:9" x14ac:dyDescent="0.25">
      <c r="A71" s="14"/>
      <c r="B71" s="15"/>
      <c r="C71" s="15"/>
      <c r="D71" s="16"/>
      <c r="E71" s="17"/>
      <c r="F71" s="18"/>
      <c r="G71" s="18"/>
    </row>
    <row r="72" spans="1:9" x14ac:dyDescent="0.25">
      <c r="A72" s="14"/>
      <c r="B72" s="15"/>
      <c r="C72" s="15"/>
      <c r="D72" s="16"/>
      <c r="E72" s="17"/>
      <c r="F72" s="18"/>
      <c r="G72" s="18"/>
    </row>
    <row r="73" spans="1:9" x14ac:dyDescent="0.25">
      <c r="A73" s="14"/>
      <c r="B73" s="15"/>
      <c r="C73" s="15"/>
      <c r="D73" s="16"/>
      <c r="E73" s="17"/>
      <c r="F73" s="18"/>
      <c r="G73" s="18"/>
    </row>
    <row r="74" spans="1:9" x14ac:dyDescent="0.25">
      <c r="A74" s="31" t="s">
        <v>132</v>
      </c>
      <c r="B74" s="32"/>
      <c r="C74" s="32"/>
      <c r="D74" s="33"/>
      <c r="E74" s="29">
        <v>1988.55</v>
      </c>
      <c r="F74" s="30">
        <v>2.0974E-2</v>
      </c>
      <c r="G74" s="28"/>
    </row>
    <row r="75" spans="1:9" x14ac:dyDescent="0.25">
      <c r="A75" s="14"/>
      <c r="B75" s="15"/>
      <c r="C75" s="15"/>
      <c r="D75" s="16"/>
      <c r="E75" s="17"/>
      <c r="F75" s="18"/>
      <c r="G75" s="18"/>
    </row>
    <row r="76" spans="1:9" x14ac:dyDescent="0.25">
      <c r="A76" s="19" t="s">
        <v>133</v>
      </c>
      <c r="B76" s="15"/>
      <c r="C76" s="15"/>
      <c r="D76" s="16"/>
      <c r="E76" s="17"/>
      <c r="F76" s="18"/>
      <c r="G76" s="18"/>
    </row>
    <row r="77" spans="1:9" x14ac:dyDescent="0.25">
      <c r="A77" s="14"/>
      <c r="B77" s="15"/>
      <c r="C77" s="15"/>
      <c r="D77" s="16"/>
      <c r="E77" s="17"/>
      <c r="F77" s="18"/>
      <c r="G77" s="18"/>
    </row>
    <row r="78" spans="1:9" x14ac:dyDescent="0.25">
      <c r="A78" s="19" t="s">
        <v>134</v>
      </c>
      <c r="B78" s="15"/>
      <c r="C78" s="15"/>
      <c r="D78" s="16"/>
      <c r="E78" s="17"/>
      <c r="F78" s="18"/>
      <c r="G78" s="18"/>
    </row>
    <row r="79" spans="1:9" x14ac:dyDescent="0.25">
      <c r="A79" s="14" t="s">
        <v>1168</v>
      </c>
      <c r="B79" s="15" t="s">
        <v>1169</v>
      </c>
      <c r="C79" s="15" t="s">
        <v>129</v>
      </c>
      <c r="D79" s="16">
        <v>300000</v>
      </c>
      <c r="E79" s="17">
        <v>298.87</v>
      </c>
      <c r="F79" s="18">
        <v>3.2000000000000002E-3</v>
      </c>
      <c r="G79" s="18">
        <v>6.5493999999999997E-2</v>
      </c>
    </row>
    <row r="80" spans="1:9" x14ac:dyDescent="0.25">
      <c r="A80" s="19" t="s">
        <v>125</v>
      </c>
      <c r="B80" s="25"/>
      <c r="C80" s="25"/>
      <c r="D80" s="26"/>
      <c r="E80" s="47">
        <v>298.87</v>
      </c>
      <c r="F80" s="48">
        <v>3.2000000000000002E-3</v>
      </c>
      <c r="G80" s="28"/>
    </row>
    <row r="81" spans="1:7" x14ac:dyDescent="0.25">
      <c r="A81" s="14"/>
      <c r="B81" s="15"/>
      <c r="C81" s="15"/>
      <c r="D81" s="16"/>
      <c r="E81" s="17"/>
      <c r="F81" s="18"/>
      <c r="G81" s="18"/>
    </row>
    <row r="82" spans="1:7" x14ac:dyDescent="0.25">
      <c r="A82" s="31" t="s">
        <v>132</v>
      </c>
      <c r="B82" s="32"/>
      <c r="C82" s="32"/>
      <c r="D82" s="33"/>
      <c r="E82" s="29">
        <v>298.87</v>
      </c>
      <c r="F82" s="30">
        <v>3.2000000000000002E-3</v>
      </c>
      <c r="G82" s="28"/>
    </row>
    <row r="83" spans="1:7" x14ac:dyDescent="0.25">
      <c r="A83" s="14"/>
      <c r="B83" s="15"/>
      <c r="C83" s="15"/>
      <c r="D83" s="16"/>
      <c r="E83" s="17"/>
      <c r="F83" s="18"/>
      <c r="G83" s="18"/>
    </row>
    <row r="84" spans="1:7" x14ac:dyDescent="0.25">
      <c r="A84" s="14"/>
      <c r="B84" s="15"/>
      <c r="C84" s="15"/>
      <c r="D84" s="16"/>
      <c r="E84" s="17"/>
      <c r="F84" s="18"/>
      <c r="G84" s="18"/>
    </row>
    <row r="85" spans="1:7" x14ac:dyDescent="0.25">
      <c r="A85" s="19" t="s">
        <v>182</v>
      </c>
      <c r="B85" s="15"/>
      <c r="C85" s="15"/>
      <c r="D85" s="16"/>
      <c r="E85" s="17"/>
      <c r="F85" s="18"/>
      <c r="G85" s="18"/>
    </row>
    <row r="86" spans="1:7" x14ac:dyDescent="0.25">
      <c r="A86" s="14" t="s">
        <v>183</v>
      </c>
      <c r="B86" s="15"/>
      <c r="C86" s="15"/>
      <c r="D86" s="16"/>
      <c r="E86" s="17">
        <v>1374.76</v>
      </c>
      <c r="F86" s="18">
        <v>1.4500000000000001E-2</v>
      </c>
      <c r="G86" s="18">
        <v>6.4020999999999995E-2</v>
      </c>
    </row>
    <row r="87" spans="1:7" x14ac:dyDescent="0.25">
      <c r="A87" s="19" t="s">
        <v>125</v>
      </c>
      <c r="B87" s="25"/>
      <c r="C87" s="25"/>
      <c r="D87" s="26"/>
      <c r="E87" s="47">
        <v>1374.76</v>
      </c>
      <c r="F87" s="48">
        <v>1.4500000000000001E-2</v>
      </c>
      <c r="G87" s="28"/>
    </row>
    <row r="88" spans="1:7" x14ac:dyDescent="0.25">
      <c r="A88" s="14"/>
      <c r="B88" s="15"/>
      <c r="C88" s="15"/>
      <c r="D88" s="16"/>
      <c r="E88" s="17"/>
      <c r="F88" s="18"/>
      <c r="G88" s="18"/>
    </row>
    <row r="89" spans="1:7" x14ac:dyDescent="0.25">
      <c r="A89" s="31" t="s">
        <v>132</v>
      </c>
      <c r="B89" s="32"/>
      <c r="C89" s="32"/>
      <c r="D89" s="33"/>
      <c r="E89" s="29">
        <v>1374.76</v>
      </c>
      <c r="F89" s="30">
        <v>1.4500000000000001E-2</v>
      </c>
      <c r="G89" s="28"/>
    </row>
    <row r="90" spans="1:7" x14ac:dyDescent="0.25">
      <c r="A90" s="14" t="s">
        <v>184</v>
      </c>
      <c r="B90" s="15"/>
      <c r="C90" s="15"/>
      <c r="D90" s="16"/>
      <c r="E90" s="17">
        <v>0.24113270000000001</v>
      </c>
      <c r="F90" s="18">
        <v>1.9999999999999999E-6</v>
      </c>
      <c r="G90" s="18"/>
    </row>
    <row r="91" spans="1:7" x14ac:dyDescent="0.25">
      <c r="A91" s="14" t="s">
        <v>185</v>
      </c>
      <c r="B91" s="15"/>
      <c r="C91" s="15"/>
      <c r="D91" s="16"/>
      <c r="E91" s="17">
        <v>2539.3988672999999</v>
      </c>
      <c r="F91" s="18">
        <v>2.6698E-2</v>
      </c>
      <c r="G91" s="18">
        <v>6.4020999999999995E-2</v>
      </c>
    </row>
    <row r="92" spans="1:7" x14ac:dyDescent="0.25">
      <c r="A92" s="34" t="s">
        <v>186</v>
      </c>
      <c r="B92" s="35"/>
      <c r="C92" s="35"/>
      <c r="D92" s="36"/>
      <c r="E92" s="37">
        <v>94807.48</v>
      </c>
      <c r="F92" s="38">
        <v>1</v>
      </c>
      <c r="G92" s="38"/>
    </row>
    <row r="94" spans="1:7" x14ac:dyDescent="0.25">
      <c r="A94" s="1" t="s">
        <v>1761</v>
      </c>
      <c r="E94" s="66"/>
    </row>
    <row r="95" spans="1:7" x14ac:dyDescent="0.25">
      <c r="E95" s="66"/>
    </row>
    <row r="97" spans="1:5" x14ac:dyDescent="0.25">
      <c r="A97" s="1" t="s">
        <v>189</v>
      </c>
    </row>
    <row r="98" spans="1:5" x14ac:dyDescent="0.25">
      <c r="A98" s="40" t="s">
        <v>190</v>
      </c>
      <c r="B98" s="41" t="s">
        <v>122</v>
      </c>
    </row>
    <row r="99" spans="1:5" x14ac:dyDescent="0.25">
      <c r="A99" t="s">
        <v>191</v>
      </c>
    </row>
    <row r="100" spans="1:5" x14ac:dyDescent="0.25">
      <c r="A100" t="s">
        <v>192</v>
      </c>
      <c r="B100" t="s">
        <v>193</v>
      </c>
      <c r="C100" t="s">
        <v>193</v>
      </c>
    </row>
    <row r="101" spans="1:5" x14ac:dyDescent="0.25">
      <c r="B101" s="42">
        <v>45473</v>
      </c>
      <c r="C101" s="42">
        <v>45504</v>
      </c>
    </row>
    <row r="102" spans="1:5" x14ac:dyDescent="0.25">
      <c r="A102" t="s">
        <v>197</v>
      </c>
      <c r="B102">
        <v>27.2883</v>
      </c>
      <c r="C102">
        <v>28.1431</v>
      </c>
      <c r="E102" s="39"/>
    </row>
    <row r="103" spans="1:5" x14ac:dyDescent="0.25">
      <c r="A103" t="s">
        <v>198</v>
      </c>
      <c r="B103">
        <v>27.288399999999999</v>
      </c>
      <c r="C103">
        <v>28.1431</v>
      </c>
      <c r="E103" s="39"/>
    </row>
    <row r="104" spans="1:5" x14ac:dyDescent="0.25">
      <c r="A104" t="s">
        <v>676</v>
      </c>
      <c r="B104">
        <v>25.831700000000001</v>
      </c>
      <c r="C104">
        <v>26.6112</v>
      </c>
      <c r="E104" s="39"/>
    </row>
    <row r="105" spans="1:5" x14ac:dyDescent="0.25">
      <c r="A105" t="s">
        <v>677</v>
      </c>
      <c r="B105">
        <v>25.830500000000001</v>
      </c>
      <c r="C105">
        <v>26.6099</v>
      </c>
      <c r="E105" s="39"/>
    </row>
    <row r="106" spans="1:5" x14ac:dyDescent="0.25">
      <c r="E106" s="39"/>
    </row>
    <row r="107" spans="1:5" x14ac:dyDescent="0.25">
      <c r="A107" t="s">
        <v>208</v>
      </c>
      <c r="B107" s="41" t="s">
        <v>122</v>
      </c>
    </row>
    <row r="108" spans="1:5" x14ac:dyDescent="0.25">
      <c r="A108" t="s">
        <v>209</v>
      </c>
      <c r="B108" s="41" t="s">
        <v>122</v>
      </c>
    </row>
    <row r="109" spans="1:5" ht="30" customHeight="1" x14ac:dyDescent="0.25">
      <c r="A109" s="40" t="s">
        <v>210</v>
      </c>
      <c r="B109" s="41" t="s">
        <v>122</v>
      </c>
    </row>
    <row r="110" spans="1:5" ht="30" customHeight="1" x14ac:dyDescent="0.25">
      <c r="A110" s="40" t="s">
        <v>211</v>
      </c>
      <c r="B110" s="41" t="s">
        <v>122</v>
      </c>
    </row>
    <row r="111" spans="1:5" x14ac:dyDescent="0.25">
      <c r="A111" t="s">
        <v>1270</v>
      </c>
      <c r="B111" s="44">
        <v>1.0162112470870051</v>
      </c>
    </row>
    <row r="112" spans="1:5" ht="45" customHeight="1" x14ac:dyDescent="0.25">
      <c r="A112" s="40" t="s">
        <v>213</v>
      </c>
      <c r="B112" s="41">
        <v>1988.545425</v>
      </c>
    </row>
    <row r="113" spans="1:4" ht="45" customHeight="1" x14ac:dyDescent="0.25">
      <c r="A113" s="40" t="s">
        <v>214</v>
      </c>
      <c r="B113" s="41" t="s">
        <v>122</v>
      </c>
    </row>
    <row r="114" spans="1:4" ht="30" customHeight="1" x14ac:dyDescent="0.25">
      <c r="A114" s="40" t="s">
        <v>215</v>
      </c>
      <c r="B114" s="41" t="s">
        <v>122</v>
      </c>
    </row>
    <row r="115" spans="1:4" x14ac:dyDescent="0.25">
      <c r="A115" t="s">
        <v>216</v>
      </c>
      <c r="B115" s="41" t="s">
        <v>122</v>
      </c>
    </row>
    <row r="116" spans="1:4" x14ac:dyDescent="0.25">
      <c r="A116" t="s">
        <v>217</v>
      </c>
      <c r="B116" s="41" t="s">
        <v>122</v>
      </c>
    </row>
    <row r="118" spans="1:4" ht="69.95" customHeight="1" x14ac:dyDescent="0.25">
      <c r="A118" s="74" t="s">
        <v>227</v>
      </c>
      <c r="B118" s="74" t="s">
        <v>228</v>
      </c>
      <c r="C118" s="74" t="s">
        <v>5</v>
      </c>
      <c r="D118" s="74" t="s">
        <v>6</v>
      </c>
    </row>
    <row r="119" spans="1:4" ht="69.95" customHeight="1" x14ac:dyDescent="0.25">
      <c r="A119" s="74" t="s">
        <v>2351</v>
      </c>
      <c r="B119" s="74"/>
      <c r="C119" s="74" t="s">
        <v>79</v>
      </c>
      <c r="D11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98"/>
  <sheetViews>
    <sheetView showGridLines="0" workbookViewId="0">
      <pane ySplit="4" topLeftCell="A7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2352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2353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1402</v>
      </c>
      <c r="B8" s="15" t="s">
        <v>1403</v>
      </c>
      <c r="C8" s="15" t="s">
        <v>1365</v>
      </c>
      <c r="D8" s="16">
        <v>5925</v>
      </c>
      <c r="E8" s="17">
        <v>345.96</v>
      </c>
      <c r="F8" s="18">
        <v>5.6500000000000002E-2</v>
      </c>
      <c r="G8" s="18"/>
    </row>
    <row r="9" spans="1:8" x14ac:dyDescent="0.25">
      <c r="A9" s="14" t="s">
        <v>1345</v>
      </c>
      <c r="B9" s="15" t="s">
        <v>1346</v>
      </c>
      <c r="C9" s="15" t="s">
        <v>1286</v>
      </c>
      <c r="D9" s="16">
        <v>96291</v>
      </c>
      <c r="E9" s="17">
        <v>304.33</v>
      </c>
      <c r="F9" s="18">
        <v>4.9700000000000001E-2</v>
      </c>
      <c r="G9" s="18"/>
    </row>
    <row r="10" spans="1:8" x14ac:dyDescent="0.25">
      <c r="A10" s="14" t="s">
        <v>1284</v>
      </c>
      <c r="B10" s="15" t="s">
        <v>1285</v>
      </c>
      <c r="C10" s="15" t="s">
        <v>1286</v>
      </c>
      <c r="D10" s="16">
        <v>5034</v>
      </c>
      <c r="E10" s="17">
        <v>247.82</v>
      </c>
      <c r="F10" s="18">
        <v>4.0500000000000001E-2</v>
      </c>
      <c r="G10" s="18"/>
    </row>
    <row r="11" spans="1:8" x14ac:dyDescent="0.25">
      <c r="A11" s="14" t="s">
        <v>1303</v>
      </c>
      <c r="B11" s="15" t="s">
        <v>1304</v>
      </c>
      <c r="C11" s="15" t="s">
        <v>1289</v>
      </c>
      <c r="D11" s="16">
        <v>39036</v>
      </c>
      <c r="E11" s="17">
        <v>217.35</v>
      </c>
      <c r="F11" s="18">
        <v>3.5499999999999997E-2</v>
      </c>
      <c r="G11" s="18"/>
    </row>
    <row r="12" spans="1:8" x14ac:dyDescent="0.25">
      <c r="A12" s="14" t="s">
        <v>1287</v>
      </c>
      <c r="B12" s="15" t="s">
        <v>1288</v>
      </c>
      <c r="C12" s="15" t="s">
        <v>1289</v>
      </c>
      <c r="D12" s="16">
        <v>33271</v>
      </c>
      <c r="E12" s="17">
        <v>214.35</v>
      </c>
      <c r="F12" s="18">
        <v>3.5000000000000003E-2</v>
      </c>
      <c r="G12" s="18"/>
    </row>
    <row r="13" spans="1:8" x14ac:dyDescent="0.25">
      <c r="A13" s="14" t="s">
        <v>1325</v>
      </c>
      <c r="B13" s="15" t="s">
        <v>1326</v>
      </c>
      <c r="C13" s="15" t="s">
        <v>1219</v>
      </c>
      <c r="D13" s="16">
        <v>45526</v>
      </c>
      <c r="E13" s="17">
        <v>206.51</v>
      </c>
      <c r="F13" s="18">
        <v>3.3700000000000001E-2</v>
      </c>
      <c r="G13" s="18"/>
    </row>
    <row r="14" spans="1:8" x14ac:dyDescent="0.25">
      <c r="A14" s="14" t="s">
        <v>1281</v>
      </c>
      <c r="B14" s="15" t="s">
        <v>1282</v>
      </c>
      <c r="C14" s="15" t="s">
        <v>1283</v>
      </c>
      <c r="D14" s="16">
        <v>45203</v>
      </c>
      <c r="E14" s="17">
        <v>203.75</v>
      </c>
      <c r="F14" s="18">
        <v>3.3300000000000003E-2</v>
      </c>
      <c r="G14" s="18"/>
    </row>
    <row r="15" spans="1:8" x14ac:dyDescent="0.25">
      <c r="A15" s="14" t="s">
        <v>1307</v>
      </c>
      <c r="B15" s="15" t="s">
        <v>1308</v>
      </c>
      <c r="C15" s="15" t="s">
        <v>1309</v>
      </c>
      <c r="D15" s="16">
        <v>4462</v>
      </c>
      <c r="E15" s="17">
        <v>199.55</v>
      </c>
      <c r="F15" s="18">
        <v>3.2599999999999997E-2</v>
      </c>
      <c r="G15" s="18"/>
    </row>
    <row r="16" spans="1:8" x14ac:dyDescent="0.25">
      <c r="A16" s="14" t="s">
        <v>1488</v>
      </c>
      <c r="B16" s="15" t="s">
        <v>1489</v>
      </c>
      <c r="C16" s="15" t="s">
        <v>1214</v>
      </c>
      <c r="D16" s="16">
        <v>98704</v>
      </c>
      <c r="E16" s="17">
        <v>179.32</v>
      </c>
      <c r="F16" s="18">
        <v>2.93E-2</v>
      </c>
      <c r="G16" s="18"/>
    </row>
    <row r="17" spans="1:7" x14ac:dyDescent="0.25">
      <c r="A17" s="14" t="s">
        <v>1441</v>
      </c>
      <c r="B17" s="15" t="s">
        <v>1442</v>
      </c>
      <c r="C17" s="15" t="s">
        <v>1443</v>
      </c>
      <c r="D17" s="16">
        <v>72468</v>
      </c>
      <c r="E17" s="17">
        <v>174.63</v>
      </c>
      <c r="F17" s="18">
        <v>2.8500000000000001E-2</v>
      </c>
      <c r="G17" s="18"/>
    </row>
    <row r="18" spans="1:7" x14ac:dyDescent="0.25">
      <c r="A18" s="14" t="s">
        <v>1247</v>
      </c>
      <c r="B18" s="15" t="s">
        <v>1248</v>
      </c>
      <c r="C18" s="15" t="s">
        <v>1249</v>
      </c>
      <c r="D18" s="16">
        <v>2393</v>
      </c>
      <c r="E18" s="17">
        <v>170.69</v>
      </c>
      <c r="F18" s="18">
        <v>2.7900000000000001E-2</v>
      </c>
      <c r="G18" s="18"/>
    </row>
    <row r="19" spans="1:7" x14ac:dyDescent="0.25">
      <c r="A19" s="14" t="s">
        <v>1490</v>
      </c>
      <c r="B19" s="15" t="s">
        <v>1491</v>
      </c>
      <c r="C19" s="15" t="s">
        <v>1289</v>
      </c>
      <c r="D19" s="16">
        <v>11292</v>
      </c>
      <c r="E19" s="17">
        <v>159.96</v>
      </c>
      <c r="F19" s="18">
        <v>2.6100000000000002E-2</v>
      </c>
      <c r="G19" s="18"/>
    </row>
    <row r="20" spans="1:7" x14ac:dyDescent="0.25">
      <c r="A20" s="14" t="s">
        <v>1234</v>
      </c>
      <c r="B20" s="15" t="s">
        <v>1235</v>
      </c>
      <c r="C20" s="15" t="s">
        <v>1208</v>
      </c>
      <c r="D20" s="16">
        <v>6258</v>
      </c>
      <c r="E20" s="17">
        <v>158.38999999999999</v>
      </c>
      <c r="F20" s="18">
        <v>2.5899999999999999E-2</v>
      </c>
      <c r="G20" s="18"/>
    </row>
    <row r="21" spans="1:7" x14ac:dyDescent="0.25">
      <c r="A21" s="14" t="s">
        <v>1315</v>
      </c>
      <c r="B21" s="15" t="s">
        <v>1316</v>
      </c>
      <c r="C21" s="15" t="s">
        <v>1317</v>
      </c>
      <c r="D21" s="16">
        <v>17301</v>
      </c>
      <c r="E21" s="17">
        <v>153.83000000000001</v>
      </c>
      <c r="F21" s="18">
        <v>2.5100000000000001E-2</v>
      </c>
      <c r="G21" s="18"/>
    </row>
    <row r="22" spans="1:7" x14ac:dyDescent="0.25">
      <c r="A22" s="14" t="s">
        <v>1544</v>
      </c>
      <c r="B22" s="15" t="s">
        <v>1545</v>
      </c>
      <c r="C22" s="15" t="s">
        <v>1365</v>
      </c>
      <c r="D22" s="16">
        <v>2087</v>
      </c>
      <c r="E22" s="17">
        <v>146.66</v>
      </c>
      <c r="F22" s="18">
        <v>2.3900000000000001E-2</v>
      </c>
      <c r="G22" s="18"/>
    </row>
    <row r="23" spans="1:7" x14ac:dyDescent="0.25">
      <c r="A23" s="14" t="s">
        <v>2113</v>
      </c>
      <c r="B23" s="15" t="s">
        <v>2114</v>
      </c>
      <c r="C23" s="15" t="s">
        <v>1205</v>
      </c>
      <c r="D23" s="16">
        <v>10174</v>
      </c>
      <c r="E23" s="17">
        <v>146.58000000000001</v>
      </c>
      <c r="F23" s="18">
        <v>2.3900000000000001E-2</v>
      </c>
      <c r="G23" s="18"/>
    </row>
    <row r="24" spans="1:7" x14ac:dyDescent="0.25">
      <c r="A24" s="14" t="s">
        <v>1526</v>
      </c>
      <c r="B24" s="15" t="s">
        <v>1527</v>
      </c>
      <c r="C24" s="15" t="s">
        <v>1262</v>
      </c>
      <c r="D24" s="16">
        <v>72867</v>
      </c>
      <c r="E24" s="17">
        <v>143.22999999999999</v>
      </c>
      <c r="F24" s="18">
        <v>2.3400000000000001E-2</v>
      </c>
      <c r="G24" s="18"/>
    </row>
    <row r="25" spans="1:7" x14ac:dyDescent="0.25">
      <c r="A25" s="14" t="s">
        <v>1518</v>
      </c>
      <c r="B25" s="15" t="s">
        <v>1519</v>
      </c>
      <c r="C25" s="15" t="s">
        <v>1375</v>
      </c>
      <c r="D25" s="16">
        <v>4102</v>
      </c>
      <c r="E25" s="17">
        <v>130.71</v>
      </c>
      <c r="F25" s="18">
        <v>2.1299999999999999E-2</v>
      </c>
      <c r="G25" s="18"/>
    </row>
    <row r="26" spans="1:7" x14ac:dyDescent="0.25">
      <c r="A26" s="14" t="s">
        <v>1242</v>
      </c>
      <c r="B26" s="15" t="s">
        <v>1243</v>
      </c>
      <c r="C26" s="15" t="s">
        <v>1244</v>
      </c>
      <c r="D26" s="16">
        <v>6496</v>
      </c>
      <c r="E26" s="17">
        <v>130.43</v>
      </c>
      <c r="F26" s="18">
        <v>2.1299999999999999E-2</v>
      </c>
      <c r="G26" s="18"/>
    </row>
    <row r="27" spans="1:7" x14ac:dyDescent="0.25">
      <c r="A27" s="14" t="s">
        <v>1290</v>
      </c>
      <c r="B27" s="15" t="s">
        <v>1291</v>
      </c>
      <c r="C27" s="15" t="s">
        <v>1197</v>
      </c>
      <c r="D27" s="16">
        <v>50050</v>
      </c>
      <c r="E27" s="17">
        <v>126.95</v>
      </c>
      <c r="F27" s="18">
        <v>2.07E-2</v>
      </c>
      <c r="G27" s="18"/>
    </row>
    <row r="28" spans="1:7" x14ac:dyDescent="0.25">
      <c r="A28" s="14" t="s">
        <v>1460</v>
      </c>
      <c r="B28" s="15" t="s">
        <v>1461</v>
      </c>
      <c r="C28" s="15" t="s">
        <v>1238</v>
      </c>
      <c r="D28" s="16">
        <v>6741</v>
      </c>
      <c r="E28" s="17">
        <v>124.7</v>
      </c>
      <c r="F28" s="18">
        <v>2.0400000000000001E-2</v>
      </c>
      <c r="G28" s="18"/>
    </row>
    <row r="29" spans="1:7" x14ac:dyDescent="0.25">
      <c r="A29" s="14" t="s">
        <v>1768</v>
      </c>
      <c r="B29" s="15" t="s">
        <v>1769</v>
      </c>
      <c r="C29" s="15" t="s">
        <v>1365</v>
      </c>
      <c r="D29" s="16">
        <v>54032</v>
      </c>
      <c r="E29" s="17">
        <v>123.98</v>
      </c>
      <c r="F29" s="18">
        <v>2.0199999999999999E-2</v>
      </c>
      <c r="G29" s="18"/>
    </row>
    <row r="30" spans="1:7" x14ac:dyDescent="0.25">
      <c r="A30" s="14" t="s">
        <v>1203</v>
      </c>
      <c r="B30" s="15" t="s">
        <v>1204</v>
      </c>
      <c r="C30" s="15" t="s">
        <v>1205</v>
      </c>
      <c r="D30" s="16">
        <v>3583</v>
      </c>
      <c r="E30" s="17">
        <v>122.26</v>
      </c>
      <c r="F30" s="18">
        <v>0.02</v>
      </c>
      <c r="G30" s="18"/>
    </row>
    <row r="31" spans="1:7" x14ac:dyDescent="0.25">
      <c r="A31" s="14" t="s">
        <v>1482</v>
      </c>
      <c r="B31" s="15" t="s">
        <v>1483</v>
      </c>
      <c r="C31" s="15" t="s">
        <v>1249</v>
      </c>
      <c r="D31" s="16">
        <v>1424</v>
      </c>
      <c r="E31" s="17">
        <v>112.45</v>
      </c>
      <c r="F31" s="18">
        <v>1.84E-2</v>
      </c>
      <c r="G31" s="18"/>
    </row>
    <row r="32" spans="1:7" x14ac:dyDescent="0.25">
      <c r="A32" s="14" t="s">
        <v>1425</v>
      </c>
      <c r="B32" s="15" t="s">
        <v>1426</v>
      </c>
      <c r="C32" s="15" t="s">
        <v>1427</v>
      </c>
      <c r="D32" s="16">
        <v>7821</v>
      </c>
      <c r="E32" s="17">
        <v>110.53</v>
      </c>
      <c r="F32" s="18">
        <v>1.7999999999999999E-2</v>
      </c>
      <c r="G32" s="18"/>
    </row>
    <row r="33" spans="1:7" x14ac:dyDescent="0.25">
      <c r="A33" s="14" t="s">
        <v>1524</v>
      </c>
      <c r="B33" s="15" t="s">
        <v>1525</v>
      </c>
      <c r="C33" s="15" t="s">
        <v>1222</v>
      </c>
      <c r="D33" s="16">
        <v>15892</v>
      </c>
      <c r="E33" s="17">
        <v>108.06</v>
      </c>
      <c r="F33" s="18">
        <v>1.7600000000000001E-2</v>
      </c>
      <c r="G33" s="18"/>
    </row>
    <row r="34" spans="1:7" x14ac:dyDescent="0.25">
      <c r="A34" s="14" t="s">
        <v>1347</v>
      </c>
      <c r="B34" s="15" t="s">
        <v>1348</v>
      </c>
      <c r="C34" s="15" t="s">
        <v>1197</v>
      </c>
      <c r="D34" s="16">
        <v>90226</v>
      </c>
      <c r="E34" s="17">
        <v>103.5</v>
      </c>
      <c r="F34" s="18">
        <v>1.6899999999999998E-2</v>
      </c>
      <c r="G34" s="18"/>
    </row>
    <row r="35" spans="1:7" x14ac:dyDescent="0.25">
      <c r="A35" s="14" t="s">
        <v>1532</v>
      </c>
      <c r="B35" s="15" t="s">
        <v>1533</v>
      </c>
      <c r="C35" s="15" t="s">
        <v>1375</v>
      </c>
      <c r="D35" s="16">
        <v>3904</v>
      </c>
      <c r="E35" s="17">
        <v>103.26</v>
      </c>
      <c r="F35" s="18">
        <v>1.6899999999999998E-2</v>
      </c>
      <c r="G35" s="18"/>
    </row>
    <row r="36" spans="1:7" x14ac:dyDescent="0.25">
      <c r="A36" s="14" t="s">
        <v>1512</v>
      </c>
      <c r="B36" s="15" t="s">
        <v>1513</v>
      </c>
      <c r="C36" s="15" t="s">
        <v>1205</v>
      </c>
      <c r="D36" s="16">
        <v>15723</v>
      </c>
      <c r="E36" s="17">
        <v>99.95</v>
      </c>
      <c r="F36" s="18">
        <v>1.6299999999999999E-2</v>
      </c>
      <c r="G36" s="18"/>
    </row>
    <row r="37" spans="1:7" x14ac:dyDescent="0.25">
      <c r="A37" s="14" t="s">
        <v>1496</v>
      </c>
      <c r="B37" s="15" t="s">
        <v>1497</v>
      </c>
      <c r="C37" s="15" t="s">
        <v>1222</v>
      </c>
      <c r="D37" s="16">
        <v>359</v>
      </c>
      <c r="E37" s="17">
        <v>99.59</v>
      </c>
      <c r="F37" s="18">
        <v>1.6299999999999999E-2</v>
      </c>
      <c r="G37" s="18"/>
    </row>
    <row r="38" spans="1:7" x14ac:dyDescent="0.25">
      <c r="A38" s="14" t="s">
        <v>1299</v>
      </c>
      <c r="B38" s="15" t="s">
        <v>1300</v>
      </c>
      <c r="C38" s="15" t="s">
        <v>1197</v>
      </c>
      <c r="D38" s="16">
        <v>79926</v>
      </c>
      <c r="E38" s="17">
        <v>99.07</v>
      </c>
      <c r="F38" s="18">
        <v>1.6199999999999999E-2</v>
      </c>
      <c r="G38" s="18"/>
    </row>
    <row r="39" spans="1:7" x14ac:dyDescent="0.25">
      <c r="A39" s="14" t="s">
        <v>1466</v>
      </c>
      <c r="B39" s="15" t="s">
        <v>1467</v>
      </c>
      <c r="C39" s="15" t="s">
        <v>1294</v>
      </c>
      <c r="D39" s="16">
        <v>9872</v>
      </c>
      <c r="E39" s="17">
        <v>97.56</v>
      </c>
      <c r="F39" s="18">
        <v>1.5900000000000001E-2</v>
      </c>
      <c r="G39" s="18"/>
    </row>
    <row r="40" spans="1:7" x14ac:dyDescent="0.25">
      <c r="A40" s="14" t="s">
        <v>1968</v>
      </c>
      <c r="B40" s="15" t="s">
        <v>1969</v>
      </c>
      <c r="C40" s="15" t="s">
        <v>1289</v>
      </c>
      <c r="D40" s="16">
        <v>28890</v>
      </c>
      <c r="E40" s="17">
        <v>94.9</v>
      </c>
      <c r="F40" s="18">
        <v>1.55E-2</v>
      </c>
      <c r="G40" s="18"/>
    </row>
    <row r="41" spans="1:7" x14ac:dyDescent="0.25">
      <c r="A41" s="14" t="s">
        <v>1501</v>
      </c>
      <c r="B41" s="15" t="s">
        <v>1502</v>
      </c>
      <c r="C41" s="15" t="s">
        <v>1252</v>
      </c>
      <c r="D41" s="16">
        <v>13919</v>
      </c>
      <c r="E41" s="17">
        <v>93.83</v>
      </c>
      <c r="F41" s="18">
        <v>1.5299999999999999E-2</v>
      </c>
      <c r="G41" s="18"/>
    </row>
    <row r="42" spans="1:7" x14ac:dyDescent="0.25">
      <c r="A42" s="14" t="s">
        <v>1256</v>
      </c>
      <c r="B42" s="15" t="s">
        <v>1257</v>
      </c>
      <c r="C42" s="15" t="s">
        <v>1191</v>
      </c>
      <c r="D42" s="16">
        <v>6762</v>
      </c>
      <c r="E42" s="17">
        <v>84.34</v>
      </c>
      <c r="F42" s="18">
        <v>1.38E-2</v>
      </c>
      <c r="G42" s="18"/>
    </row>
    <row r="43" spans="1:7" x14ac:dyDescent="0.25">
      <c r="A43" s="14" t="s">
        <v>1327</v>
      </c>
      <c r="B43" s="15" t="s">
        <v>1328</v>
      </c>
      <c r="C43" s="15" t="s">
        <v>1329</v>
      </c>
      <c r="D43" s="16">
        <v>8173</v>
      </c>
      <c r="E43" s="17">
        <v>80.72</v>
      </c>
      <c r="F43" s="18">
        <v>1.32E-2</v>
      </c>
      <c r="G43" s="18"/>
    </row>
    <row r="44" spans="1:7" x14ac:dyDescent="0.25">
      <c r="A44" s="14" t="s">
        <v>1260</v>
      </c>
      <c r="B44" s="15" t="s">
        <v>1261</v>
      </c>
      <c r="C44" s="15" t="s">
        <v>1262</v>
      </c>
      <c r="D44" s="16">
        <v>230</v>
      </c>
      <c r="E44" s="17">
        <v>80.45</v>
      </c>
      <c r="F44" s="18">
        <v>1.3100000000000001E-2</v>
      </c>
      <c r="G44" s="18"/>
    </row>
    <row r="45" spans="1:7" x14ac:dyDescent="0.25">
      <c r="A45" s="14" t="s">
        <v>1265</v>
      </c>
      <c r="B45" s="15" t="s">
        <v>1266</v>
      </c>
      <c r="C45" s="15" t="s">
        <v>1191</v>
      </c>
      <c r="D45" s="16">
        <v>2456</v>
      </c>
      <c r="E45" s="17">
        <v>77.900000000000006</v>
      </c>
      <c r="F45" s="18">
        <v>1.2699999999999999E-2</v>
      </c>
      <c r="G45" s="18"/>
    </row>
    <row r="46" spans="1:7" x14ac:dyDescent="0.25">
      <c r="A46" s="14" t="s">
        <v>1462</v>
      </c>
      <c r="B46" s="15" t="s">
        <v>1463</v>
      </c>
      <c r="C46" s="15" t="s">
        <v>1244</v>
      </c>
      <c r="D46" s="16">
        <v>10465</v>
      </c>
      <c r="E46" s="17">
        <v>77.02</v>
      </c>
      <c r="F46" s="18">
        <v>1.26E-2</v>
      </c>
      <c r="G46" s="18"/>
    </row>
    <row r="47" spans="1:7" x14ac:dyDescent="0.25">
      <c r="A47" s="14" t="s">
        <v>1876</v>
      </c>
      <c r="B47" s="15" t="s">
        <v>1877</v>
      </c>
      <c r="C47" s="15" t="s">
        <v>1427</v>
      </c>
      <c r="D47" s="16">
        <v>4204</v>
      </c>
      <c r="E47" s="17">
        <v>66.31</v>
      </c>
      <c r="F47" s="18">
        <v>1.0800000000000001E-2</v>
      </c>
      <c r="G47" s="18"/>
    </row>
    <row r="48" spans="1:7" x14ac:dyDescent="0.25">
      <c r="A48" s="14" t="s">
        <v>1778</v>
      </c>
      <c r="B48" s="15" t="s">
        <v>1779</v>
      </c>
      <c r="C48" s="15" t="s">
        <v>1365</v>
      </c>
      <c r="D48" s="16">
        <v>1309</v>
      </c>
      <c r="E48" s="17">
        <v>64.61</v>
      </c>
      <c r="F48" s="18">
        <v>1.06E-2</v>
      </c>
      <c r="G48" s="18"/>
    </row>
    <row r="49" spans="1:7" x14ac:dyDescent="0.25">
      <c r="A49" s="14" t="s">
        <v>2147</v>
      </c>
      <c r="B49" s="15" t="s">
        <v>2148</v>
      </c>
      <c r="C49" s="15" t="s">
        <v>1219</v>
      </c>
      <c r="D49" s="16">
        <v>8094</v>
      </c>
      <c r="E49" s="17">
        <v>59.45</v>
      </c>
      <c r="F49" s="18">
        <v>9.7000000000000003E-3</v>
      </c>
      <c r="G49" s="18"/>
    </row>
    <row r="50" spans="1:7" x14ac:dyDescent="0.25">
      <c r="A50" s="14" t="s">
        <v>2149</v>
      </c>
      <c r="B50" s="15" t="s">
        <v>2150</v>
      </c>
      <c r="C50" s="15" t="s">
        <v>1219</v>
      </c>
      <c r="D50" s="16">
        <v>3186</v>
      </c>
      <c r="E50" s="17">
        <v>58.85</v>
      </c>
      <c r="F50" s="18">
        <v>9.5999999999999992E-3</v>
      </c>
      <c r="G50" s="18"/>
    </row>
    <row r="51" spans="1:7" x14ac:dyDescent="0.25">
      <c r="A51" s="14" t="s">
        <v>2232</v>
      </c>
      <c r="B51" s="15" t="s">
        <v>2233</v>
      </c>
      <c r="C51" s="15" t="s">
        <v>1289</v>
      </c>
      <c r="D51" s="16">
        <v>7926</v>
      </c>
      <c r="E51" s="17">
        <v>57.61</v>
      </c>
      <c r="F51" s="18">
        <v>9.4000000000000004E-3</v>
      </c>
      <c r="G51" s="18"/>
    </row>
    <row r="52" spans="1:7" x14ac:dyDescent="0.25">
      <c r="A52" s="14" t="s">
        <v>1410</v>
      </c>
      <c r="B52" s="15" t="s">
        <v>1411</v>
      </c>
      <c r="C52" s="15" t="s">
        <v>1238</v>
      </c>
      <c r="D52" s="16">
        <v>7522</v>
      </c>
      <c r="E52" s="17">
        <v>41.74</v>
      </c>
      <c r="F52" s="18">
        <v>6.7999999999999996E-3</v>
      </c>
      <c r="G52" s="18"/>
    </row>
    <row r="53" spans="1:7" x14ac:dyDescent="0.25">
      <c r="A53" s="14" t="s">
        <v>2194</v>
      </c>
      <c r="B53" s="15" t="s">
        <v>2195</v>
      </c>
      <c r="C53" s="15" t="s">
        <v>1289</v>
      </c>
      <c r="D53" s="16">
        <v>380</v>
      </c>
      <c r="E53" s="17">
        <v>36.549999999999997</v>
      </c>
      <c r="F53" s="18">
        <v>6.0000000000000001E-3</v>
      </c>
      <c r="G53" s="18"/>
    </row>
    <row r="54" spans="1:7" x14ac:dyDescent="0.25">
      <c r="A54" s="14" t="s">
        <v>2198</v>
      </c>
      <c r="B54" s="15" t="s">
        <v>2199</v>
      </c>
      <c r="C54" s="15" t="s">
        <v>1289</v>
      </c>
      <c r="D54" s="16">
        <v>15999</v>
      </c>
      <c r="E54" s="17">
        <v>30.98</v>
      </c>
      <c r="F54" s="18">
        <v>5.1000000000000004E-3</v>
      </c>
      <c r="G54" s="18"/>
    </row>
    <row r="55" spans="1:7" x14ac:dyDescent="0.25">
      <c r="A55" s="14" t="s">
        <v>2200</v>
      </c>
      <c r="B55" s="15" t="s">
        <v>2201</v>
      </c>
      <c r="C55" s="15" t="s">
        <v>1219</v>
      </c>
      <c r="D55" s="16">
        <v>2634</v>
      </c>
      <c r="E55" s="17">
        <v>29.98</v>
      </c>
      <c r="F55" s="18">
        <v>4.8999999999999998E-3</v>
      </c>
      <c r="G55" s="18"/>
    </row>
    <row r="56" spans="1:7" x14ac:dyDescent="0.25">
      <c r="A56" s="14" t="s">
        <v>2222</v>
      </c>
      <c r="B56" s="15" t="s">
        <v>2223</v>
      </c>
      <c r="C56" s="15" t="s">
        <v>1443</v>
      </c>
      <c r="D56" s="16">
        <v>2404</v>
      </c>
      <c r="E56" s="17">
        <v>21.53</v>
      </c>
      <c r="F56" s="18">
        <v>3.5000000000000001E-3</v>
      </c>
      <c r="G56" s="18"/>
    </row>
    <row r="57" spans="1:7" x14ac:dyDescent="0.25">
      <c r="A57" s="14" t="s">
        <v>2228</v>
      </c>
      <c r="B57" s="15" t="s">
        <v>2229</v>
      </c>
      <c r="C57" s="15" t="s">
        <v>1244</v>
      </c>
      <c r="D57" s="16">
        <v>1659</v>
      </c>
      <c r="E57" s="17">
        <v>19.510000000000002</v>
      </c>
      <c r="F57" s="18">
        <v>3.2000000000000002E-3</v>
      </c>
      <c r="G57" s="18"/>
    </row>
    <row r="58" spans="1:7" x14ac:dyDescent="0.25">
      <c r="A58" s="19" t="s">
        <v>125</v>
      </c>
      <c r="B58" s="25"/>
      <c r="C58" s="25"/>
      <c r="D58" s="26"/>
      <c r="E58" s="47">
        <v>6142.19</v>
      </c>
      <c r="F58" s="48">
        <v>1.0029999999999999</v>
      </c>
      <c r="G58" s="28"/>
    </row>
    <row r="59" spans="1:7" x14ac:dyDescent="0.25">
      <c r="A59" s="19" t="s">
        <v>1269</v>
      </c>
      <c r="B59" s="15"/>
      <c r="C59" s="15"/>
      <c r="D59" s="16"/>
      <c r="E59" s="17"/>
      <c r="F59" s="18"/>
      <c r="G59" s="18"/>
    </row>
    <row r="60" spans="1:7" x14ac:dyDescent="0.25">
      <c r="A60" s="19" t="s">
        <v>125</v>
      </c>
      <c r="B60" s="15"/>
      <c r="C60" s="15"/>
      <c r="D60" s="16"/>
      <c r="E60" s="56" t="s">
        <v>122</v>
      </c>
      <c r="F60" s="57" t="s">
        <v>122</v>
      </c>
      <c r="G60" s="18"/>
    </row>
    <row r="61" spans="1:7" x14ac:dyDescent="0.25">
      <c r="A61" s="31" t="s">
        <v>132</v>
      </c>
      <c r="B61" s="32"/>
      <c r="C61" s="32"/>
      <c r="D61" s="33"/>
      <c r="E61" s="37">
        <v>6142.19</v>
      </c>
      <c r="F61" s="38">
        <v>1.0029999999999999</v>
      </c>
      <c r="G61" s="28"/>
    </row>
    <row r="62" spans="1:7" x14ac:dyDescent="0.25">
      <c r="A62" s="14"/>
      <c r="B62" s="15"/>
      <c r="C62" s="15"/>
      <c r="D62" s="16"/>
      <c r="E62" s="17"/>
      <c r="F62" s="18"/>
      <c r="G62" s="18"/>
    </row>
    <row r="63" spans="1:7" x14ac:dyDescent="0.25">
      <c r="A63" s="14"/>
      <c r="B63" s="15"/>
      <c r="C63" s="15"/>
      <c r="D63" s="16"/>
      <c r="E63" s="17"/>
      <c r="F63" s="18"/>
      <c r="G63" s="18"/>
    </row>
    <row r="64" spans="1:7" x14ac:dyDescent="0.25">
      <c r="A64" s="19" t="s">
        <v>182</v>
      </c>
      <c r="B64" s="15"/>
      <c r="C64" s="15"/>
      <c r="D64" s="16"/>
      <c r="E64" s="17"/>
      <c r="F64" s="18"/>
      <c r="G64" s="18"/>
    </row>
    <row r="65" spans="1:7" x14ac:dyDescent="0.25">
      <c r="A65" s="14" t="s">
        <v>183</v>
      </c>
      <c r="B65" s="15"/>
      <c r="C65" s="15"/>
      <c r="D65" s="16"/>
      <c r="E65" s="17">
        <v>67.989999999999995</v>
      </c>
      <c r="F65" s="18">
        <v>1.11E-2</v>
      </c>
      <c r="G65" s="18">
        <v>6.4020999999999995E-2</v>
      </c>
    </row>
    <row r="66" spans="1:7" x14ac:dyDescent="0.25">
      <c r="A66" s="19" t="s">
        <v>125</v>
      </c>
      <c r="B66" s="25"/>
      <c r="C66" s="25"/>
      <c r="D66" s="26"/>
      <c r="E66" s="47">
        <v>67.989999999999995</v>
      </c>
      <c r="F66" s="48">
        <v>1.11E-2</v>
      </c>
      <c r="G66" s="28"/>
    </row>
    <row r="67" spans="1:7" x14ac:dyDescent="0.25">
      <c r="A67" s="14"/>
      <c r="B67" s="15"/>
      <c r="C67" s="15"/>
      <c r="D67" s="16"/>
      <c r="E67" s="17"/>
      <c r="F67" s="18"/>
      <c r="G67" s="18"/>
    </row>
    <row r="68" spans="1:7" x14ac:dyDescent="0.25">
      <c r="A68" s="31" t="s">
        <v>132</v>
      </c>
      <c r="B68" s="32"/>
      <c r="C68" s="32"/>
      <c r="D68" s="33"/>
      <c r="E68" s="29">
        <v>67.989999999999995</v>
      </c>
      <c r="F68" s="30">
        <v>1.11E-2</v>
      </c>
      <c r="G68" s="28"/>
    </row>
    <row r="69" spans="1:7" x14ac:dyDescent="0.25">
      <c r="A69" s="14" t="s">
        <v>184</v>
      </c>
      <c r="B69" s="15"/>
      <c r="C69" s="15"/>
      <c r="D69" s="16"/>
      <c r="E69" s="17">
        <v>1.1925099999999999E-2</v>
      </c>
      <c r="F69" s="18">
        <v>9.9999999999999995E-7</v>
      </c>
      <c r="G69" s="18"/>
    </row>
    <row r="70" spans="1:7" x14ac:dyDescent="0.25">
      <c r="A70" s="14" t="s">
        <v>185</v>
      </c>
      <c r="B70" s="15"/>
      <c r="C70" s="15"/>
      <c r="D70" s="16"/>
      <c r="E70" s="45">
        <v>-86.101925100000003</v>
      </c>
      <c r="F70" s="46">
        <v>-1.4101000000000001E-2</v>
      </c>
      <c r="G70" s="18">
        <v>6.4020999999999995E-2</v>
      </c>
    </row>
    <row r="71" spans="1:7" x14ac:dyDescent="0.25">
      <c r="A71" s="34" t="s">
        <v>186</v>
      </c>
      <c r="B71" s="35"/>
      <c r="C71" s="35"/>
      <c r="D71" s="36"/>
      <c r="E71" s="37">
        <v>6124.09</v>
      </c>
      <c r="F71" s="38">
        <v>1</v>
      </c>
      <c r="G71" s="38"/>
    </row>
    <row r="76" spans="1:7" x14ac:dyDescent="0.25">
      <c r="A76" s="1" t="s">
        <v>189</v>
      </c>
    </row>
    <row r="77" spans="1:7" x14ac:dyDescent="0.25">
      <c r="A77" s="40" t="s">
        <v>190</v>
      </c>
      <c r="B77" s="41" t="s">
        <v>122</v>
      </c>
    </row>
    <row r="78" spans="1:7" x14ac:dyDescent="0.25">
      <c r="A78" t="s">
        <v>191</v>
      </c>
    </row>
    <row r="79" spans="1:7" x14ac:dyDescent="0.25">
      <c r="A79" t="s">
        <v>192</v>
      </c>
      <c r="B79" t="s">
        <v>193</v>
      </c>
      <c r="C79" t="s">
        <v>193</v>
      </c>
    </row>
    <row r="80" spans="1:7" x14ac:dyDescent="0.25">
      <c r="B80" s="42">
        <v>45473</v>
      </c>
      <c r="C80" s="42">
        <v>45504</v>
      </c>
    </row>
    <row r="81" spans="1:5" x14ac:dyDescent="0.25">
      <c r="A81" t="s">
        <v>712</v>
      </c>
      <c r="B81">
        <v>16.483599999999999</v>
      </c>
      <c r="C81">
        <v>17.2516</v>
      </c>
      <c r="E81" s="39"/>
    </row>
    <row r="82" spans="1:5" x14ac:dyDescent="0.25">
      <c r="A82" t="s">
        <v>198</v>
      </c>
      <c r="B82">
        <v>16.4832</v>
      </c>
      <c r="C82">
        <v>17.251200000000001</v>
      </c>
      <c r="E82" s="39"/>
    </row>
    <row r="83" spans="1:5" x14ac:dyDescent="0.25">
      <c r="A83" t="s">
        <v>713</v>
      </c>
      <c r="B83">
        <v>16.286100000000001</v>
      </c>
      <c r="C83">
        <v>17.034800000000001</v>
      </c>
      <c r="E83" s="39"/>
    </row>
    <row r="84" spans="1:5" x14ac:dyDescent="0.25">
      <c r="A84" t="s">
        <v>677</v>
      </c>
      <c r="B84">
        <v>16.286000000000001</v>
      </c>
      <c r="C84">
        <v>17.034700000000001</v>
      </c>
      <c r="E84" s="39"/>
    </row>
    <row r="85" spans="1:5" x14ac:dyDescent="0.25">
      <c r="E85" s="39"/>
    </row>
    <row r="86" spans="1:5" x14ac:dyDescent="0.25">
      <c r="A86" t="s">
        <v>208</v>
      </c>
      <c r="B86" s="41" t="s">
        <v>122</v>
      </c>
    </row>
    <row r="87" spans="1:5" x14ac:dyDescent="0.25">
      <c r="A87" t="s">
        <v>209</v>
      </c>
      <c r="B87" s="41" t="s">
        <v>122</v>
      </c>
    </row>
    <row r="88" spans="1:5" ht="30" customHeight="1" x14ac:dyDescent="0.25">
      <c r="A88" s="40" t="s">
        <v>210</v>
      </c>
      <c r="B88" s="41" t="s">
        <v>122</v>
      </c>
    </row>
    <row r="89" spans="1:5" ht="30" customHeight="1" x14ac:dyDescent="0.25">
      <c r="A89" s="40" t="s">
        <v>211</v>
      </c>
      <c r="B89" s="41" t="s">
        <v>122</v>
      </c>
    </row>
    <row r="90" spans="1:5" x14ac:dyDescent="0.25">
      <c r="A90" t="s">
        <v>1270</v>
      </c>
      <c r="B90" s="44">
        <v>0.39619238014797081</v>
      </c>
    </row>
    <row r="91" spans="1:5" ht="45" customHeight="1" x14ac:dyDescent="0.25">
      <c r="A91" s="40" t="s">
        <v>213</v>
      </c>
      <c r="B91" s="41" t="s">
        <v>122</v>
      </c>
    </row>
    <row r="92" spans="1:5" ht="45" customHeight="1" x14ac:dyDescent="0.25">
      <c r="A92" s="40" t="s">
        <v>214</v>
      </c>
      <c r="B92" s="41" t="s">
        <v>122</v>
      </c>
    </row>
    <row r="93" spans="1:5" ht="30" customHeight="1" x14ac:dyDescent="0.25">
      <c r="A93" s="40" t="s">
        <v>215</v>
      </c>
      <c r="B93" s="41" t="s">
        <v>122</v>
      </c>
    </row>
    <row r="94" spans="1:5" x14ac:dyDescent="0.25">
      <c r="A94" t="s">
        <v>216</v>
      </c>
      <c r="B94" s="41" t="s">
        <v>122</v>
      </c>
    </row>
    <row r="95" spans="1:5" x14ac:dyDescent="0.25">
      <c r="A95" t="s">
        <v>217</v>
      </c>
      <c r="B95" s="41" t="s">
        <v>122</v>
      </c>
    </row>
    <row r="97" spans="1:4" ht="69.95" customHeight="1" x14ac:dyDescent="0.25">
      <c r="A97" s="74" t="s">
        <v>227</v>
      </c>
      <c r="B97" s="74" t="s">
        <v>228</v>
      </c>
      <c r="C97" s="74" t="s">
        <v>5</v>
      </c>
      <c r="D97" s="74" t="s">
        <v>6</v>
      </c>
    </row>
    <row r="98" spans="1:4" ht="69.95" customHeight="1" x14ac:dyDescent="0.25">
      <c r="A98" s="74" t="s">
        <v>2354</v>
      </c>
      <c r="B98" s="74"/>
      <c r="C98" s="74" t="s">
        <v>2355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80"/>
  <sheetViews>
    <sheetView showGridLines="0" workbookViewId="0">
      <pane ySplit="4" topLeftCell="A142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2356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2357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1195</v>
      </c>
      <c r="B8" s="15" t="s">
        <v>1196</v>
      </c>
      <c r="C8" s="15" t="s">
        <v>1197</v>
      </c>
      <c r="D8" s="16">
        <v>922915</v>
      </c>
      <c r="E8" s="17">
        <v>11212.49</v>
      </c>
      <c r="F8" s="18">
        <v>5.7500000000000002E-2</v>
      </c>
      <c r="G8" s="18"/>
    </row>
    <row r="9" spans="1:8" x14ac:dyDescent="0.25">
      <c r="A9" s="14" t="s">
        <v>1274</v>
      </c>
      <c r="B9" s="15" t="s">
        <v>1275</v>
      </c>
      <c r="C9" s="15" t="s">
        <v>1197</v>
      </c>
      <c r="D9" s="16">
        <v>415059</v>
      </c>
      <c r="E9" s="17">
        <v>6706.32</v>
      </c>
      <c r="F9" s="18">
        <v>3.44E-2</v>
      </c>
      <c r="G9" s="18"/>
    </row>
    <row r="10" spans="1:8" x14ac:dyDescent="0.25">
      <c r="A10" s="14" t="s">
        <v>1217</v>
      </c>
      <c r="B10" s="15" t="s">
        <v>1218</v>
      </c>
      <c r="C10" s="15" t="s">
        <v>1219</v>
      </c>
      <c r="D10" s="16">
        <v>1371225</v>
      </c>
      <c r="E10" s="17">
        <v>5704.3</v>
      </c>
      <c r="F10" s="18">
        <v>2.92E-2</v>
      </c>
      <c r="G10" s="18"/>
    </row>
    <row r="11" spans="1:8" x14ac:dyDescent="0.25">
      <c r="A11" s="14" t="s">
        <v>1192</v>
      </c>
      <c r="B11" s="15" t="s">
        <v>1193</v>
      </c>
      <c r="C11" s="15" t="s">
        <v>1194</v>
      </c>
      <c r="D11" s="16">
        <v>350371</v>
      </c>
      <c r="E11" s="17">
        <v>5225.96</v>
      </c>
      <c r="F11" s="18">
        <v>2.6800000000000001E-2</v>
      </c>
      <c r="G11" s="18"/>
    </row>
    <row r="12" spans="1:8" x14ac:dyDescent="0.25">
      <c r="A12" s="14" t="s">
        <v>1189</v>
      </c>
      <c r="B12" s="15" t="s">
        <v>1190</v>
      </c>
      <c r="C12" s="15" t="s">
        <v>1191</v>
      </c>
      <c r="D12" s="16">
        <v>300846</v>
      </c>
      <c r="E12" s="17">
        <v>5172.6000000000004</v>
      </c>
      <c r="F12" s="18">
        <v>2.6499999999999999E-2</v>
      </c>
      <c r="G12" s="18"/>
    </row>
    <row r="13" spans="1:8" x14ac:dyDescent="0.25">
      <c r="A13" s="14" t="s">
        <v>1212</v>
      </c>
      <c r="B13" s="15" t="s">
        <v>1213</v>
      </c>
      <c r="C13" s="15" t="s">
        <v>1214</v>
      </c>
      <c r="D13" s="16">
        <v>166486</v>
      </c>
      <c r="E13" s="17">
        <v>5012.6400000000003</v>
      </c>
      <c r="F13" s="18">
        <v>2.5700000000000001E-2</v>
      </c>
      <c r="G13" s="18"/>
    </row>
    <row r="14" spans="1:8" x14ac:dyDescent="0.25">
      <c r="A14" s="14" t="s">
        <v>1225</v>
      </c>
      <c r="B14" s="15" t="s">
        <v>1765</v>
      </c>
      <c r="C14" s="15" t="s">
        <v>1208</v>
      </c>
      <c r="D14" s="16">
        <v>630644</v>
      </c>
      <c r="E14" s="17">
        <v>5001.01</v>
      </c>
      <c r="F14" s="18">
        <v>2.5600000000000001E-2</v>
      </c>
      <c r="G14" s="18"/>
    </row>
    <row r="15" spans="1:8" x14ac:dyDescent="0.25">
      <c r="A15" s="14" t="s">
        <v>1215</v>
      </c>
      <c r="B15" s="15" t="s">
        <v>1216</v>
      </c>
      <c r="C15" s="15" t="s">
        <v>1208</v>
      </c>
      <c r="D15" s="16">
        <v>37447</v>
      </c>
      <c r="E15" s="17">
        <v>4911.47</v>
      </c>
      <c r="F15" s="18">
        <v>2.52E-2</v>
      </c>
      <c r="G15" s="18"/>
    </row>
    <row r="16" spans="1:8" x14ac:dyDescent="0.25">
      <c r="A16" s="14" t="s">
        <v>1245</v>
      </c>
      <c r="B16" s="15" t="s">
        <v>1246</v>
      </c>
      <c r="C16" s="15" t="s">
        <v>1197</v>
      </c>
      <c r="D16" s="16">
        <v>467852</v>
      </c>
      <c r="E16" s="17">
        <v>4081.54</v>
      </c>
      <c r="F16" s="18">
        <v>2.0899999999999998E-2</v>
      </c>
      <c r="G16" s="18"/>
    </row>
    <row r="17" spans="1:7" x14ac:dyDescent="0.25">
      <c r="A17" s="14" t="s">
        <v>1198</v>
      </c>
      <c r="B17" s="15" t="s">
        <v>1199</v>
      </c>
      <c r="C17" s="15" t="s">
        <v>1200</v>
      </c>
      <c r="D17" s="16">
        <v>770186</v>
      </c>
      <c r="E17" s="17">
        <v>3815.12</v>
      </c>
      <c r="F17" s="18">
        <v>1.95E-2</v>
      </c>
      <c r="G17" s="18"/>
    </row>
    <row r="18" spans="1:7" x14ac:dyDescent="0.25">
      <c r="A18" s="14" t="s">
        <v>1227</v>
      </c>
      <c r="B18" s="15" t="s">
        <v>1228</v>
      </c>
      <c r="C18" s="15" t="s">
        <v>1229</v>
      </c>
      <c r="D18" s="16">
        <v>98194</v>
      </c>
      <c r="E18" s="17">
        <v>3746.1</v>
      </c>
      <c r="F18" s="18">
        <v>1.9199999999999998E-2</v>
      </c>
      <c r="G18" s="18"/>
    </row>
    <row r="19" spans="1:7" x14ac:dyDescent="0.25">
      <c r="A19" s="14" t="s">
        <v>1503</v>
      </c>
      <c r="B19" s="15" t="s">
        <v>1504</v>
      </c>
      <c r="C19" s="15" t="s">
        <v>1340</v>
      </c>
      <c r="D19" s="16">
        <v>189502</v>
      </c>
      <c r="E19" s="17">
        <v>3540.37</v>
      </c>
      <c r="F19" s="18">
        <v>1.8100000000000002E-2</v>
      </c>
      <c r="G19" s="18"/>
    </row>
    <row r="20" spans="1:7" x14ac:dyDescent="0.25">
      <c r="A20" s="14" t="s">
        <v>1253</v>
      </c>
      <c r="B20" s="15" t="s">
        <v>1254</v>
      </c>
      <c r="C20" s="15" t="s">
        <v>1255</v>
      </c>
      <c r="D20" s="16">
        <v>949874</v>
      </c>
      <c r="E20" s="17">
        <v>3174.48</v>
      </c>
      <c r="F20" s="18">
        <v>1.6299999999999999E-2</v>
      </c>
      <c r="G20" s="18"/>
    </row>
    <row r="21" spans="1:7" x14ac:dyDescent="0.25">
      <c r="A21" s="14" t="s">
        <v>1349</v>
      </c>
      <c r="B21" s="15" t="s">
        <v>1350</v>
      </c>
      <c r="C21" s="15" t="s">
        <v>1340</v>
      </c>
      <c r="D21" s="16">
        <v>51682</v>
      </c>
      <c r="E21" s="17">
        <v>2266.44</v>
      </c>
      <c r="F21" s="18">
        <v>1.1599999999999999E-2</v>
      </c>
      <c r="G21" s="18"/>
    </row>
    <row r="22" spans="1:7" x14ac:dyDescent="0.25">
      <c r="A22" s="14" t="s">
        <v>1338</v>
      </c>
      <c r="B22" s="15" t="s">
        <v>1339</v>
      </c>
      <c r="C22" s="15" t="s">
        <v>1340</v>
      </c>
      <c r="D22" s="16">
        <v>20141</v>
      </c>
      <c r="E22" s="17">
        <v>2224.54</v>
      </c>
      <c r="F22" s="18">
        <v>1.14E-2</v>
      </c>
      <c r="G22" s="18"/>
    </row>
    <row r="23" spans="1:7" x14ac:dyDescent="0.25">
      <c r="A23" s="14" t="s">
        <v>1866</v>
      </c>
      <c r="B23" s="15" t="s">
        <v>1867</v>
      </c>
      <c r="C23" s="15" t="s">
        <v>1786</v>
      </c>
      <c r="D23" s="16">
        <v>40167</v>
      </c>
      <c r="E23" s="17">
        <v>2106.16</v>
      </c>
      <c r="F23" s="18">
        <v>1.0800000000000001E-2</v>
      </c>
      <c r="G23" s="18"/>
    </row>
    <row r="24" spans="1:7" x14ac:dyDescent="0.25">
      <c r="A24" s="14" t="s">
        <v>1522</v>
      </c>
      <c r="B24" s="15" t="s">
        <v>1523</v>
      </c>
      <c r="C24" s="15" t="s">
        <v>1340</v>
      </c>
      <c r="D24" s="16">
        <v>126584</v>
      </c>
      <c r="E24" s="17">
        <v>2079.27</v>
      </c>
      <c r="F24" s="18">
        <v>1.0699999999999999E-2</v>
      </c>
      <c r="G24" s="18"/>
    </row>
    <row r="25" spans="1:7" x14ac:dyDescent="0.25">
      <c r="A25" s="14" t="s">
        <v>1366</v>
      </c>
      <c r="B25" s="15" t="s">
        <v>1367</v>
      </c>
      <c r="C25" s="15" t="s">
        <v>1191</v>
      </c>
      <c r="D25" s="16">
        <v>127246</v>
      </c>
      <c r="E25" s="17">
        <v>1965.06</v>
      </c>
      <c r="F25" s="18">
        <v>1.01E-2</v>
      </c>
      <c r="G25" s="18"/>
    </row>
    <row r="26" spans="1:7" x14ac:dyDescent="0.25">
      <c r="A26" s="14" t="s">
        <v>1472</v>
      </c>
      <c r="B26" s="15" t="s">
        <v>1473</v>
      </c>
      <c r="C26" s="15" t="s">
        <v>1340</v>
      </c>
      <c r="D26" s="16">
        <v>64723</v>
      </c>
      <c r="E26" s="17">
        <v>1872.11</v>
      </c>
      <c r="F26" s="18">
        <v>9.5999999999999992E-3</v>
      </c>
      <c r="G26" s="18"/>
    </row>
    <row r="27" spans="1:7" x14ac:dyDescent="0.25">
      <c r="A27" s="14" t="s">
        <v>1305</v>
      </c>
      <c r="B27" s="15" t="s">
        <v>1306</v>
      </c>
      <c r="C27" s="15" t="s">
        <v>1289</v>
      </c>
      <c r="D27" s="16">
        <v>27221</v>
      </c>
      <c r="E27" s="17">
        <v>1852.92</v>
      </c>
      <c r="F27" s="18">
        <v>9.4999999999999998E-3</v>
      </c>
      <c r="G27" s="18"/>
    </row>
    <row r="28" spans="1:7" x14ac:dyDescent="0.25">
      <c r="A28" s="14" t="s">
        <v>1234</v>
      </c>
      <c r="B28" s="15" t="s">
        <v>1235</v>
      </c>
      <c r="C28" s="15" t="s">
        <v>1208</v>
      </c>
      <c r="D28" s="16">
        <v>70932</v>
      </c>
      <c r="E28" s="17">
        <v>1795.29</v>
      </c>
      <c r="F28" s="18">
        <v>9.1999999999999998E-3</v>
      </c>
      <c r="G28" s="18"/>
    </row>
    <row r="29" spans="1:7" x14ac:dyDescent="0.25">
      <c r="A29" s="14" t="s">
        <v>1336</v>
      </c>
      <c r="B29" s="15" t="s">
        <v>1337</v>
      </c>
      <c r="C29" s="15" t="s">
        <v>1238</v>
      </c>
      <c r="D29" s="16">
        <v>14464</v>
      </c>
      <c r="E29" s="17">
        <v>1751.08</v>
      </c>
      <c r="F29" s="18">
        <v>8.9999999999999993E-3</v>
      </c>
      <c r="G29" s="18"/>
    </row>
    <row r="30" spans="1:7" x14ac:dyDescent="0.25">
      <c r="A30" s="14" t="s">
        <v>1236</v>
      </c>
      <c r="B30" s="15" t="s">
        <v>1237</v>
      </c>
      <c r="C30" s="15" t="s">
        <v>1238</v>
      </c>
      <c r="D30" s="16">
        <v>49349</v>
      </c>
      <c r="E30" s="17">
        <v>1706.96</v>
      </c>
      <c r="F30" s="18">
        <v>8.6999999999999994E-3</v>
      </c>
      <c r="G30" s="18"/>
    </row>
    <row r="31" spans="1:7" x14ac:dyDescent="0.25">
      <c r="A31" s="14" t="s">
        <v>1368</v>
      </c>
      <c r="B31" s="15" t="s">
        <v>1369</v>
      </c>
      <c r="C31" s="15" t="s">
        <v>1370</v>
      </c>
      <c r="D31" s="16">
        <v>694424</v>
      </c>
      <c r="E31" s="17">
        <v>1677.8</v>
      </c>
      <c r="F31" s="18">
        <v>8.6E-3</v>
      </c>
      <c r="G31" s="18"/>
    </row>
    <row r="32" spans="1:7" x14ac:dyDescent="0.25">
      <c r="A32" s="14" t="s">
        <v>2092</v>
      </c>
      <c r="B32" s="15" t="s">
        <v>2093</v>
      </c>
      <c r="C32" s="15" t="s">
        <v>1418</v>
      </c>
      <c r="D32" s="16">
        <v>441176</v>
      </c>
      <c r="E32" s="17">
        <v>1531.1</v>
      </c>
      <c r="F32" s="18">
        <v>7.7999999999999996E-3</v>
      </c>
      <c r="G32" s="18"/>
    </row>
    <row r="33" spans="1:7" x14ac:dyDescent="0.25">
      <c r="A33" s="14" t="s">
        <v>2090</v>
      </c>
      <c r="B33" s="15" t="s">
        <v>2091</v>
      </c>
      <c r="C33" s="15" t="s">
        <v>1804</v>
      </c>
      <c r="D33" s="16">
        <v>249568</v>
      </c>
      <c r="E33" s="17">
        <v>1517.75</v>
      </c>
      <c r="F33" s="18">
        <v>7.7999999999999996E-3</v>
      </c>
      <c r="G33" s="18"/>
    </row>
    <row r="34" spans="1:7" x14ac:dyDescent="0.25">
      <c r="A34" s="14" t="s">
        <v>1371</v>
      </c>
      <c r="B34" s="15" t="s">
        <v>1372</v>
      </c>
      <c r="C34" s="15" t="s">
        <v>1289</v>
      </c>
      <c r="D34" s="16">
        <v>50982</v>
      </c>
      <c r="E34" s="17">
        <v>1494.77</v>
      </c>
      <c r="F34" s="18">
        <v>7.7000000000000002E-3</v>
      </c>
      <c r="G34" s="18"/>
    </row>
    <row r="35" spans="1:7" x14ac:dyDescent="0.25">
      <c r="A35" s="14" t="s">
        <v>1357</v>
      </c>
      <c r="B35" s="15" t="s">
        <v>1358</v>
      </c>
      <c r="C35" s="15" t="s">
        <v>1191</v>
      </c>
      <c r="D35" s="16">
        <v>103090</v>
      </c>
      <c r="E35" s="17">
        <v>1478.47</v>
      </c>
      <c r="F35" s="18">
        <v>7.6E-3</v>
      </c>
      <c r="G35" s="18"/>
    </row>
    <row r="36" spans="1:7" x14ac:dyDescent="0.25">
      <c r="A36" s="14" t="s">
        <v>1782</v>
      </c>
      <c r="B36" s="15" t="s">
        <v>1783</v>
      </c>
      <c r="C36" s="15" t="s">
        <v>1340</v>
      </c>
      <c r="D36" s="16">
        <v>78963</v>
      </c>
      <c r="E36" s="17">
        <v>1454.97</v>
      </c>
      <c r="F36" s="18">
        <v>7.4999999999999997E-3</v>
      </c>
      <c r="G36" s="18"/>
    </row>
    <row r="37" spans="1:7" x14ac:dyDescent="0.25">
      <c r="A37" s="14" t="s">
        <v>1406</v>
      </c>
      <c r="B37" s="15" t="s">
        <v>1407</v>
      </c>
      <c r="C37" s="15" t="s">
        <v>1208</v>
      </c>
      <c r="D37" s="16">
        <v>48969</v>
      </c>
      <c r="E37" s="17">
        <v>1423.92</v>
      </c>
      <c r="F37" s="18">
        <v>7.3000000000000001E-3</v>
      </c>
      <c r="G37" s="18"/>
    </row>
    <row r="38" spans="1:7" x14ac:dyDescent="0.25">
      <c r="A38" s="14" t="s">
        <v>1772</v>
      </c>
      <c r="B38" s="15" t="s">
        <v>1773</v>
      </c>
      <c r="C38" s="15" t="s">
        <v>1289</v>
      </c>
      <c r="D38" s="16">
        <v>93449</v>
      </c>
      <c r="E38" s="17">
        <v>1418.23</v>
      </c>
      <c r="F38" s="18">
        <v>7.3000000000000001E-3</v>
      </c>
      <c r="G38" s="18"/>
    </row>
    <row r="39" spans="1:7" x14ac:dyDescent="0.25">
      <c r="A39" s="14" t="s">
        <v>1768</v>
      </c>
      <c r="B39" s="15" t="s">
        <v>1769</v>
      </c>
      <c r="C39" s="15" t="s">
        <v>1365</v>
      </c>
      <c r="D39" s="16">
        <v>614588</v>
      </c>
      <c r="E39" s="17">
        <v>1410.17</v>
      </c>
      <c r="F39" s="18">
        <v>7.1999999999999998E-3</v>
      </c>
      <c r="G39" s="18"/>
    </row>
    <row r="40" spans="1:7" x14ac:dyDescent="0.25">
      <c r="A40" s="14" t="s">
        <v>1912</v>
      </c>
      <c r="B40" s="15" t="s">
        <v>1913</v>
      </c>
      <c r="C40" s="15" t="s">
        <v>1382</v>
      </c>
      <c r="D40" s="16">
        <v>55411</v>
      </c>
      <c r="E40" s="17">
        <v>1386.11</v>
      </c>
      <c r="F40" s="18">
        <v>7.1000000000000004E-3</v>
      </c>
      <c r="G40" s="18"/>
    </row>
    <row r="41" spans="1:7" x14ac:dyDescent="0.25">
      <c r="A41" s="14" t="s">
        <v>1256</v>
      </c>
      <c r="B41" s="15" t="s">
        <v>1257</v>
      </c>
      <c r="C41" s="15" t="s">
        <v>1191</v>
      </c>
      <c r="D41" s="16">
        <v>110751</v>
      </c>
      <c r="E41" s="17">
        <v>1381.29</v>
      </c>
      <c r="F41" s="18">
        <v>7.1000000000000004E-3</v>
      </c>
      <c r="G41" s="18"/>
    </row>
    <row r="42" spans="1:7" x14ac:dyDescent="0.25">
      <c r="A42" s="14" t="s">
        <v>1353</v>
      </c>
      <c r="B42" s="15" t="s">
        <v>1354</v>
      </c>
      <c r="C42" s="15" t="s">
        <v>1214</v>
      </c>
      <c r="D42" s="16">
        <v>392730</v>
      </c>
      <c r="E42" s="17">
        <v>1374.75</v>
      </c>
      <c r="F42" s="18">
        <v>7.0000000000000001E-3</v>
      </c>
      <c r="G42" s="18"/>
    </row>
    <row r="43" spans="1:7" x14ac:dyDescent="0.25">
      <c r="A43" s="14" t="s">
        <v>1809</v>
      </c>
      <c r="B43" s="15" t="s">
        <v>1810</v>
      </c>
      <c r="C43" s="15" t="s">
        <v>1289</v>
      </c>
      <c r="D43" s="16">
        <v>31411</v>
      </c>
      <c r="E43" s="17">
        <v>1358.57</v>
      </c>
      <c r="F43" s="18">
        <v>7.0000000000000001E-3</v>
      </c>
      <c r="G43" s="18"/>
    </row>
    <row r="44" spans="1:7" x14ac:dyDescent="0.25">
      <c r="A44" s="14" t="s">
        <v>1203</v>
      </c>
      <c r="B44" s="15" t="s">
        <v>1204</v>
      </c>
      <c r="C44" s="15" t="s">
        <v>1205</v>
      </c>
      <c r="D44" s="16">
        <v>39361</v>
      </c>
      <c r="E44" s="17">
        <v>1343.04</v>
      </c>
      <c r="F44" s="18">
        <v>6.8999999999999999E-3</v>
      </c>
      <c r="G44" s="18"/>
    </row>
    <row r="45" spans="1:7" x14ac:dyDescent="0.25">
      <c r="A45" s="14" t="s">
        <v>1776</v>
      </c>
      <c r="B45" s="15" t="s">
        <v>1777</v>
      </c>
      <c r="C45" s="15" t="s">
        <v>1197</v>
      </c>
      <c r="D45" s="16">
        <v>211540</v>
      </c>
      <c r="E45" s="17">
        <v>1287.8599999999999</v>
      </c>
      <c r="F45" s="18">
        <v>6.6E-3</v>
      </c>
      <c r="G45" s="18"/>
    </row>
    <row r="46" spans="1:7" x14ac:dyDescent="0.25">
      <c r="A46" s="14" t="s">
        <v>1805</v>
      </c>
      <c r="B46" s="15" t="s">
        <v>1806</v>
      </c>
      <c r="C46" s="15" t="s">
        <v>1262</v>
      </c>
      <c r="D46" s="16">
        <v>22513</v>
      </c>
      <c r="E46" s="17">
        <v>1258.3599999999999</v>
      </c>
      <c r="F46" s="18">
        <v>6.4000000000000003E-3</v>
      </c>
      <c r="G46" s="18"/>
    </row>
    <row r="47" spans="1:7" x14ac:dyDescent="0.25">
      <c r="A47" s="14" t="s">
        <v>1914</v>
      </c>
      <c r="B47" s="15" t="s">
        <v>1915</v>
      </c>
      <c r="C47" s="15" t="s">
        <v>1191</v>
      </c>
      <c r="D47" s="16">
        <v>61937</v>
      </c>
      <c r="E47" s="17">
        <v>1256.1400000000001</v>
      </c>
      <c r="F47" s="18">
        <v>6.4000000000000003E-3</v>
      </c>
      <c r="G47" s="18"/>
    </row>
    <row r="48" spans="1:7" x14ac:dyDescent="0.25">
      <c r="A48" s="14" t="s">
        <v>1510</v>
      </c>
      <c r="B48" s="15" t="s">
        <v>1511</v>
      </c>
      <c r="C48" s="15" t="s">
        <v>1219</v>
      </c>
      <c r="D48" s="16">
        <v>359098</v>
      </c>
      <c r="E48" s="17">
        <v>1250.3800000000001</v>
      </c>
      <c r="F48" s="18">
        <v>6.4000000000000003E-3</v>
      </c>
      <c r="G48" s="18"/>
    </row>
    <row r="49" spans="1:7" x14ac:dyDescent="0.25">
      <c r="A49" s="14" t="s">
        <v>2358</v>
      </c>
      <c r="B49" s="15" t="s">
        <v>2359</v>
      </c>
      <c r="C49" s="15" t="s">
        <v>1289</v>
      </c>
      <c r="D49" s="16">
        <v>399927</v>
      </c>
      <c r="E49" s="17">
        <v>1248.77</v>
      </c>
      <c r="F49" s="18">
        <v>6.4000000000000003E-3</v>
      </c>
      <c r="G49" s="18"/>
    </row>
    <row r="50" spans="1:7" x14ac:dyDescent="0.25">
      <c r="A50" s="14" t="s">
        <v>1526</v>
      </c>
      <c r="B50" s="15" t="s">
        <v>1527</v>
      </c>
      <c r="C50" s="15" t="s">
        <v>1262</v>
      </c>
      <c r="D50" s="16">
        <v>628308</v>
      </c>
      <c r="E50" s="17">
        <v>1235.07</v>
      </c>
      <c r="F50" s="18">
        <v>6.3E-3</v>
      </c>
      <c r="G50" s="18"/>
    </row>
    <row r="51" spans="1:7" x14ac:dyDescent="0.25">
      <c r="A51" s="14" t="s">
        <v>1787</v>
      </c>
      <c r="B51" s="15" t="s">
        <v>1788</v>
      </c>
      <c r="C51" s="15" t="s">
        <v>1317</v>
      </c>
      <c r="D51" s="16">
        <v>34107</v>
      </c>
      <c r="E51" s="17">
        <v>1226.9000000000001</v>
      </c>
      <c r="F51" s="18">
        <v>6.3E-3</v>
      </c>
      <c r="G51" s="18"/>
    </row>
    <row r="52" spans="1:7" x14ac:dyDescent="0.25">
      <c r="A52" s="14" t="s">
        <v>1393</v>
      </c>
      <c r="B52" s="15" t="s">
        <v>1394</v>
      </c>
      <c r="C52" s="15" t="s">
        <v>1395</v>
      </c>
      <c r="D52" s="16">
        <v>174569</v>
      </c>
      <c r="E52" s="17">
        <v>1168.9100000000001</v>
      </c>
      <c r="F52" s="18">
        <v>6.0000000000000001E-3</v>
      </c>
      <c r="G52" s="18"/>
    </row>
    <row r="53" spans="1:7" x14ac:dyDescent="0.25">
      <c r="A53" s="14" t="s">
        <v>1434</v>
      </c>
      <c r="B53" s="15" t="s">
        <v>1435</v>
      </c>
      <c r="C53" s="15" t="s">
        <v>1382</v>
      </c>
      <c r="D53" s="16">
        <v>27055</v>
      </c>
      <c r="E53" s="17">
        <v>1113.1099999999999</v>
      </c>
      <c r="F53" s="18">
        <v>5.7000000000000002E-3</v>
      </c>
      <c r="G53" s="18"/>
    </row>
    <row r="54" spans="1:7" x14ac:dyDescent="0.25">
      <c r="A54" s="14" t="s">
        <v>1332</v>
      </c>
      <c r="B54" s="15" t="s">
        <v>1333</v>
      </c>
      <c r="C54" s="15" t="s">
        <v>1197</v>
      </c>
      <c r="D54" s="16">
        <v>77262</v>
      </c>
      <c r="E54" s="17">
        <v>1103.1500000000001</v>
      </c>
      <c r="F54" s="18">
        <v>5.7000000000000002E-3</v>
      </c>
      <c r="G54" s="18"/>
    </row>
    <row r="55" spans="1:7" x14ac:dyDescent="0.25">
      <c r="A55" s="14" t="s">
        <v>1265</v>
      </c>
      <c r="B55" s="15" t="s">
        <v>1266</v>
      </c>
      <c r="C55" s="15" t="s">
        <v>1191</v>
      </c>
      <c r="D55" s="16">
        <v>34712</v>
      </c>
      <c r="E55" s="17">
        <v>1100.98</v>
      </c>
      <c r="F55" s="18">
        <v>5.5999999999999999E-3</v>
      </c>
      <c r="G55" s="18"/>
    </row>
    <row r="56" spans="1:7" x14ac:dyDescent="0.25">
      <c r="A56" s="14" t="s">
        <v>1780</v>
      </c>
      <c r="B56" s="15" t="s">
        <v>1781</v>
      </c>
      <c r="C56" s="15" t="s">
        <v>1320</v>
      </c>
      <c r="D56" s="16">
        <v>324311</v>
      </c>
      <c r="E56" s="17">
        <v>1099.25</v>
      </c>
      <c r="F56" s="18">
        <v>5.5999999999999999E-3</v>
      </c>
      <c r="G56" s="18"/>
    </row>
    <row r="57" spans="1:7" x14ac:dyDescent="0.25">
      <c r="A57" s="14" t="s">
        <v>1321</v>
      </c>
      <c r="B57" s="15" t="s">
        <v>1322</v>
      </c>
      <c r="C57" s="15" t="s">
        <v>1208</v>
      </c>
      <c r="D57" s="16">
        <v>19596</v>
      </c>
      <c r="E57" s="17">
        <v>1075.52</v>
      </c>
      <c r="F57" s="18">
        <v>5.4999999999999997E-3</v>
      </c>
      <c r="G57" s="18"/>
    </row>
    <row r="58" spans="1:7" x14ac:dyDescent="0.25">
      <c r="A58" s="14" t="s">
        <v>1232</v>
      </c>
      <c r="B58" s="15" t="s">
        <v>1233</v>
      </c>
      <c r="C58" s="15" t="s">
        <v>1211</v>
      </c>
      <c r="D58" s="16">
        <v>43365</v>
      </c>
      <c r="E58" s="17">
        <v>1065.2</v>
      </c>
      <c r="F58" s="18">
        <v>5.4999999999999997E-3</v>
      </c>
      <c r="G58" s="18"/>
    </row>
    <row r="59" spans="1:7" x14ac:dyDescent="0.25">
      <c r="A59" s="14" t="s">
        <v>1307</v>
      </c>
      <c r="B59" s="15" t="s">
        <v>1308</v>
      </c>
      <c r="C59" s="15" t="s">
        <v>1309</v>
      </c>
      <c r="D59" s="16">
        <v>23410</v>
      </c>
      <c r="E59" s="17">
        <v>1046.94</v>
      </c>
      <c r="F59" s="18">
        <v>5.4000000000000003E-3</v>
      </c>
      <c r="G59" s="18"/>
    </row>
    <row r="60" spans="1:7" x14ac:dyDescent="0.25">
      <c r="A60" s="14" t="s">
        <v>1297</v>
      </c>
      <c r="B60" s="15" t="s">
        <v>1298</v>
      </c>
      <c r="C60" s="15" t="s">
        <v>1241</v>
      </c>
      <c r="D60" s="16">
        <v>15051</v>
      </c>
      <c r="E60" s="17">
        <v>1032.23</v>
      </c>
      <c r="F60" s="18">
        <v>5.3E-3</v>
      </c>
      <c r="G60" s="18"/>
    </row>
    <row r="61" spans="1:7" x14ac:dyDescent="0.25">
      <c r="A61" s="14" t="s">
        <v>1789</v>
      </c>
      <c r="B61" s="15" t="s">
        <v>1790</v>
      </c>
      <c r="C61" s="15" t="s">
        <v>1791</v>
      </c>
      <c r="D61" s="16">
        <v>70033</v>
      </c>
      <c r="E61" s="17">
        <v>1017.58</v>
      </c>
      <c r="F61" s="18">
        <v>5.1999999999999998E-3</v>
      </c>
      <c r="G61" s="18"/>
    </row>
    <row r="62" spans="1:7" x14ac:dyDescent="0.25">
      <c r="A62" s="14" t="s">
        <v>1888</v>
      </c>
      <c r="B62" s="15" t="s">
        <v>1889</v>
      </c>
      <c r="C62" s="15" t="s">
        <v>1418</v>
      </c>
      <c r="D62" s="16">
        <v>80652</v>
      </c>
      <c r="E62" s="17">
        <v>1001.62</v>
      </c>
      <c r="F62" s="18">
        <v>5.1000000000000004E-3</v>
      </c>
      <c r="G62" s="18"/>
    </row>
    <row r="63" spans="1:7" x14ac:dyDescent="0.25">
      <c r="A63" s="14" t="s">
        <v>1284</v>
      </c>
      <c r="B63" s="15" t="s">
        <v>1285</v>
      </c>
      <c r="C63" s="15" t="s">
        <v>1286</v>
      </c>
      <c r="D63" s="16">
        <v>19665</v>
      </c>
      <c r="E63" s="17">
        <v>968.08</v>
      </c>
      <c r="F63" s="18">
        <v>5.0000000000000001E-3</v>
      </c>
      <c r="G63" s="18"/>
    </row>
    <row r="64" spans="1:7" x14ac:dyDescent="0.25">
      <c r="A64" s="14" t="s">
        <v>1345</v>
      </c>
      <c r="B64" s="15" t="s">
        <v>1346</v>
      </c>
      <c r="C64" s="15" t="s">
        <v>1286</v>
      </c>
      <c r="D64" s="16">
        <v>299685</v>
      </c>
      <c r="E64" s="17">
        <v>947.15</v>
      </c>
      <c r="F64" s="18">
        <v>4.8999999999999998E-3</v>
      </c>
      <c r="G64" s="18"/>
    </row>
    <row r="65" spans="1:7" x14ac:dyDescent="0.25">
      <c r="A65" s="14" t="s">
        <v>1976</v>
      </c>
      <c r="B65" s="15" t="s">
        <v>1977</v>
      </c>
      <c r="C65" s="15" t="s">
        <v>1786</v>
      </c>
      <c r="D65" s="16">
        <v>20627</v>
      </c>
      <c r="E65" s="17">
        <v>916.22</v>
      </c>
      <c r="F65" s="18">
        <v>4.7000000000000002E-3</v>
      </c>
      <c r="G65" s="18"/>
    </row>
    <row r="66" spans="1:7" x14ac:dyDescent="0.25">
      <c r="A66" s="14" t="s">
        <v>1784</v>
      </c>
      <c r="B66" s="15" t="s">
        <v>1785</v>
      </c>
      <c r="C66" s="15" t="s">
        <v>1786</v>
      </c>
      <c r="D66" s="16">
        <v>79973</v>
      </c>
      <c r="E66" s="17">
        <v>912.25</v>
      </c>
      <c r="F66" s="18">
        <v>4.7000000000000002E-3</v>
      </c>
      <c r="G66" s="18"/>
    </row>
    <row r="67" spans="1:7" x14ac:dyDescent="0.25">
      <c r="A67" s="14" t="s">
        <v>1258</v>
      </c>
      <c r="B67" s="15" t="s">
        <v>1259</v>
      </c>
      <c r="C67" s="15" t="s">
        <v>1197</v>
      </c>
      <c r="D67" s="16">
        <v>74682</v>
      </c>
      <c r="E67" s="17">
        <v>870.87</v>
      </c>
      <c r="F67" s="18">
        <v>4.4999999999999997E-3</v>
      </c>
      <c r="G67" s="18"/>
    </row>
    <row r="68" spans="1:7" x14ac:dyDescent="0.25">
      <c r="A68" s="14" t="s">
        <v>2102</v>
      </c>
      <c r="B68" s="15" t="s">
        <v>2103</v>
      </c>
      <c r="C68" s="15" t="s">
        <v>1252</v>
      </c>
      <c r="D68" s="16">
        <v>128584</v>
      </c>
      <c r="E68" s="17">
        <v>867.94</v>
      </c>
      <c r="F68" s="18">
        <v>4.4000000000000003E-3</v>
      </c>
      <c r="G68" s="18"/>
    </row>
    <row r="69" spans="1:7" x14ac:dyDescent="0.25">
      <c r="A69" s="14" t="s">
        <v>1916</v>
      </c>
      <c r="B69" s="15" t="s">
        <v>1917</v>
      </c>
      <c r="C69" s="15" t="s">
        <v>1194</v>
      </c>
      <c r="D69" s="16">
        <v>75000</v>
      </c>
      <c r="E69" s="17">
        <v>853.05</v>
      </c>
      <c r="F69" s="18">
        <v>4.4000000000000003E-3</v>
      </c>
      <c r="G69" s="18"/>
    </row>
    <row r="70" spans="1:7" x14ac:dyDescent="0.25">
      <c r="A70" s="14" t="s">
        <v>1402</v>
      </c>
      <c r="B70" s="15" t="s">
        <v>1403</v>
      </c>
      <c r="C70" s="15" t="s">
        <v>1365</v>
      </c>
      <c r="D70" s="16">
        <v>14540</v>
      </c>
      <c r="E70" s="17">
        <v>848.99</v>
      </c>
      <c r="F70" s="18">
        <v>4.4000000000000003E-3</v>
      </c>
      <c r="G70" s="18"/>
    </row>
    <row r="71" spans="1:7" x14ac:dyDescent="0.25">
      <c r="A71" s="14" t="s">
        <v>1770</v>
      </c>
      <c r="B71" s="15" t="s">
        <v>1771</v>
      </c>
      <c r="C71" s="15" t="s">
        <v>1208</v>
      </c>
      <c r="D71" s="16">
        <v>16861</v>
      </c>
      <c r="E71" s="17">
        <v>836.76</v>
      </c>
      <c r="F71" s="18">
        <v>4.3E-3</v>
      </c>
      <c r="G71" s="18"/>
    </row>
    <row r="72" spans="1:7" x14ac:dyDescent="0.25">
      <c r="A72" s="14" t="s">
        <v>1441</v>
      </c>
      <c r="B72" s="15" t="s">
        <v>1442</v>
      </c>
      <c r="C72" s="15" t="s">
        <v>1443</v>
      </c>
      <c r="D72" s="16">
        <v>309352</v>
      </c>
      <c r="E72" s="17">
        <v>745.45</v>
      </c>
      <c r="F72" s="18">
        <v>3.8E-3</v>
      </c>
      <c r="G72" s="18"/>
    </row>
    <row r="73" spans="1:7" x14ac:dyDescent="0.25">
      <c r="A73" s="14" t="s">
        <v>2094</v>
      </c>
      <c r="B73" s="15" t="s">
        <v>2095</v>
      </c>
      <c r="C73" s="15" t="s">
        <v>2029</v>
      </c>
      <c r="D73" s="16">
        <v>103165</v>
      </c>
      <c r="E73" s="17">
        <v>713.08</v>
      </c>
      <c r="F73" s="18">
        <v>3.7000000000000002E-3</v>
      </c>
      <c r="G73" s="18"/>
    </row>
    <row r="74" spans="1:7" x14ac:dyDescent="0.25">
      <c r="A74" s="14" t="s">
        <v>2339</v>
      </c>
      <c r="B74" s="15" t="s">
        <v>2340</v>
      </c>
      <c r="C74" s="15" t="s">
        <v>1241</v>
      </c>
      <c r="D74" s="16">
        <v>200191</v>
      </c>
      <c r="E74" s="17">
        <v>705.67</v>
      </c>
      <c r="F74" s="18">
        <v>3.5999999999999999E-3</v>
      </c>
      <c r="G74" s="18"/>
    </row>
    <row r="75" spans="1:7" x14ac:dyDescent="0.25">
      <c r="A75" s="14" t="s">
        <v>1986</v>
      </c>
      <c r="B75" s="15" t="s">
        <v>1987</v>
      </c>
      <c r="C75" s="15" t="s">
        <v>1329</v>
      </c>
      <c r="D75" s="16">
        <v>38402</v>
      </c>
      <c r="E75" s="17">
        <v>705.16</v>
      </c>
      <c r="F75" s="18">
        <v>3.5999999999999999E-3</v>
      </c>
      <c r="G75" s="18"/>
    </row>
    <row r="76" spans="1:7" x14ac:dyDescent="0.25">
      <c r="A76" s="14" t="s">
        <v>1292</v>
      </c>
      <c r="B76" s="15" t="s">
        <v>1293</v>
      </c>
      <c r="C76" s="15" t="s">
        <v>1294</v>
      </c>
      <c r="D76" s="16">
        <v>450000</v>
      </c>
      <c r="E76" s="17">
        <v>688.68</v>
      </c>
      <c r="F76" s="18">
        <v>3.5000000000000001E-3</v>
      </c>
      <c r="G76" s="18"/>
    </row>
    <row r="77" spans="1:7" x14ac:dyDescent="0.25">
      <c r="A77" s="14" t="s">
        <v>1299</v>
      </c>
      <c r="B77" s="15" t="s">
        <v>1300</v>
      </c>
      <c r="C77" s="15" t="s">
        <v>1197</v>
      </c>
      <c r="D77" s="16">
        <v>534944</v>
      </c>
      <c r="E77" s="17">
        <v>663.06</v>
      </c>
      <c r="F77" s="18">
        <v>3.3999999999999998E-3</v>
      </c>
      <c r="G77" s="18"/>
    </row>
    <row r="78" spans="1:7" x14ac:dyDescent="0.25">
      <c r="A78" s="14" t="s">
        <v>1287</v>
      </c>
      <c r="B78" s="15" t="s">
        <v>1288</v>
      </c>
      <c r="C78" s="15" t="s">
        <v>1289</v>
      </c>
      <c r="D78" s="16">
        <v>101187</v>
      </c>
      <c r="E78" s="17">
        <v>651.9</v>
      </c>
      <c r="F78" s="18">
        <v>3.3E-3</v>
      </c>
      <c r="G78" s="18"/>
    </row>
    <row r="79" spans="1:7" x14ac:dyDescent="0.25">
      <c r="A79" s="14" t="s">
        <v>2360</v>
      </c>
      <c r="B79" s="15" t="s">
        <v>2361</v>
      </c>
      <c r="C79" s="15" t="s">
        <v>1238</v>
      </c>
      <c r="D79" s="16">
        <v>64157</v>
      </c>
      <c r="E79" s="17">
        <v>622.61</v>
      </c>
      <c r="F79" s="18">
        <v>3.2000000000000002E-3</v>
      </c>
      <c r="G79" s="18"/>
    </row>
    <row r="80" spans="1:7" x14ac:dyDescent="0.25">
      <c r="A80" s="14" t="s">
        <v>2315</v>
      </c>
      <c r="B80" s="15" t="s">
        <v>2316</v>
      </c>
      <c r="C80" s="15" t="s">
        <v>2029</v>
      </c>
      <c r="D80" s="16">
        <v>196854</v>
      </c>
      <c r="E80" s="17">
        <v>621.86</v>
      </c>
      <c r="F80" s="18">
        <v>3.2000000000000002E-3</v>
      </c>
      <c r="G80" s="18"/>
    </row>
    <row r="81" spans="1:7" x14ac:dyDescent="0.25">
      <c r="A81" s="14" t="s">
        <v>1933</v>
      </c>
      <c r="B81" s="15" t="s">
        <v>1934</v>
      </c>
      <c r="C81" s="15" t="s">
        <v>1289</v>
      </c>
      <c r="D81" s="16">
        <v>57497</v>
      </c>
      <c r="E81" s="17">
        <v>598.03</v>
      </c>
      <c r="F81" s="18">
        <v>3.0999999999999999E-3</v>
      </c>
      <c r="G81" s="18"/>
    </row>
    <row r="82" spans="1:7" x14ac:dyDescent="0.25">
      <c r="A82" s="14" t="s">
        <v>1303</v>
      </c>
      <c r="B82" s="15" t="s">
        <v>1304</v>
      </c>
      <c r="C82" s="15" t="s">
        <v>1289</v>
      </c>
      <c r="D82" s="16">
        <v>106995</v>
      </c>
      <c r="E82" s="17">
        <v>595.75</v>
      </c>
      <c r="F82" s="18">
        <v>3.0999999999999999E-3</v>
      </c>
      <c r="G82" s="18"/>
    </row>
    <row r="83" spans="1:7" x14ac:dyDescent="0.25">
      <c r="A83" s="14" t="s">
        <v>1918</v>
      </c>
      <c r="B83" s="15" t="s">
        <v>1919</v>
      </c>
      <c r="C83" s="15" t="s">
        <v>1418</v>
      </c>
      <c r="D83" s="16">
        <v>95873</v>
      </c>
      <c r="E83" s="17">
        <v>585.05999999999995</v>
      </c>
      <c r="F83" s="18">
        <v>3.0000000000000001E-3</v>
      </c>
      <c r="G83" s="18"/>
    </row>
    <row r="84" spans="1:7" x14ac:dyDescent="0.25">
      <c r="A84" s="14" t="s">
        <v>1454</v>
      </c>
      <c r="B84" s="15" t="s">
        <v>1455</v>
      </c>
      <c r="C84" s="15" t="s">
        <v>1294</v>
      </c>
      <c r="D84" s="16">
        <v>353100</v>
      </c>
      <c r="E84" s="17">
        <v>583.78</v>
      </c>
      <c r="F84" s="18">
        <v>3.0000000000000001E-3</v>
      </c>
      <c r="G84" s="18"/>
    </row>
    <row r="85" spans="1:7" x14ac:dyDescent="0.25">
      <c r="A85" s="14" t="s">
        <v>1774</v>
      </c>
      <c r="B85" s="15" t="s">
        <v>1775</v>
      </c>
      <c r="C85" s="15" t="s">
        <v>1241</v>
      </c>
      <c r="D85" s="16">
        <v>31133</v>
      </c>
      <c r="E85" s="17">
        <v>558.85</v>
      </c>
      <c r="F85" s="18">
        <v>2.8999999999999998E-3</v>
      </c>
      <c r="G85" s="18"/>
    </row>
    <row r="86" spans="1:7" x14ac:dyDescent="0.25">
      <c r="A86" s="14" t="s">
        <v>2305</v>
      </c>
      <c r="B86" s="15" t="s">
        <v>2306</v>
      </c>
      <c r="C86" s="15" t="s">
        <v>1208</v>
      </c>
      <c r="D86" s="16">
        <v>81540</v>
      </c>
      <c r="E86" s="17">
        <v>512.52</v>
      </c>
      <c r="F86" s="18">
        <v>2.5999999999999999E-3</v>
      </c>
      <c r="G86" s="18"/>
    </row>
    <row r="87" spans="1:7" x14ac:dyDescent="0.25">
      <c r="A87" s="14" t="s">
        <v>2307</v>
      </c>
      <c r="B87" s="15" t="s">
        <v>2308</v>
      </c>
      <c r="C87" s="15" t="s">
        <v>1191</v>
      </c>
      <c r="D87" s="16">
        <v>89752</v>
      </c>
      <c r="E87" s="17">
        <v>424.8</v>
      </c>
      <c r="F87" s="18">
        <v>2.2000000000000001E-3</v>
      </c>
      <c r="G87" s="18"/>
    </row>
    <row r="88" spans="1:7" x14ac:dyDescent="0.25">
      <c r="A88" s="14" t="s">
        <v>1220</v>
      </c>
      <c r="B88" s="15" t="s">
        <v>1221</v>
      </c>
      <c r="C88" s="15" t="s">
        <v>1222</v>
      </c>
      <c r="D88" s="16">
        <v>3471</v>
      </c>
      <c r="E88" s="17">
        <v>412.6</v>
      </c>
      <c r="F88" s="18">
        <v>2.0999999999999999E-3</v>
      </c>
      <c r="G88" s="18"/>
    </row>
    <row r="89" spans="1:7" x14ac:dyDescent="0.25">
      <c r="A89" s="14" t="s">
        <v>2337</v>
      </c>
      <c r="B89" s="15" t="s">
        <v>2338</v>
      </c>
      <c r="C89" s="15" t="s">
        <v>1289</v>
      </c>
      <c r="D89" s="16">
        <v>79772</v>
      </c>
      <c r="E89" s="17">
        <v>356.14</v>
      </c>
      <c r="F89" s="18">
        <v>1.8E-3</v>
      </c>
      <c r="G89" s="18"/>
    </row>
    <row r="90" spans="1:7" x14ac:dyDescent="0.25">
      <c r="A90" s="14" t="s">
        <v>2293</v>
      </c>
      <c r="B90" s="15" t="s">
        <v>2294</v>
      </c>
      <c r="C90" s="15" t="s">
        <v>1329</v>
      </c>
      <c r="D90" s="16">
        <v>153240</v>
      </c>
      <c r="E90" s="17">
        <v>280.05</v>
      </c>
      <c r="F90" s="18">
        <v>1.4E-3</v>
      </c>
      <c r="G90" s="18"/>
    </row>
    <row r="91" spans="1:7" x14ac:dyDescent="0.25">
      <c r="A91" s="14" t="s">
        <v>2204</v>
      </c>
      <c r="B91" s="15" t="s">
        <v>2205</v>
      </c>
      <c r="C91" s="15" t="s">
        <v>1262</v>
      </c>
      <c r="D91" s="16">
        <v>884</v>
      </c>
      <c r="E91" s="17">
        <v>139.96</v>
      </c>
      <c r="F91" s="18">
        <v>6.9999999999999999E-4</v>
      </c>
      <c r="G91" s="18"/>
    </row>
    <row r="92" spans="1:7" x14ac:dyDescent="0.25">
      <c r="A92" s="14" t="s">
        <v>1819</v>
      </c>
      <c r="B92" s="15" t="s">
        <v>1820</v>
      </c>
      <c r="C92" s="15" t="s">
        <v>1222</v>
      </c>
      <c r="D92" s="16">
        <v>22308</v>
      </c>
      <c r="E92" s="17">
        <v>48.44</v>
      </c>
      <c r="F92" s="18">
        <v>2.0000000000000001E-4</v>
      </c>
      <c r="G92" s="18"/>
    </row>
    <row r="93" spans="1:7" x14ac:dyDescent="0.25">
      <c r="A93" s="14" t="s">
        <v>1815</v>
      </c>
      <c r="B93" s="15" t="s">
        <v>1816</v>
      </c>
      <c r="C93" s="15" t="s">
        <v>1317</v>
      </c>
      <c r="D93" s="16">
        <v>10400</v>
      </c>
      <c r="E93" s="17">
        <v>27.92</v>
      </c>
      <c r="F93" s="18">
        <v>1E-4</v>
      </c>
      <c r="G93" s="18"/>
    </row>
    <row r="94" spans="1:7" x14ac:dyDescent="0.25">
      <c r="A94" s="14" t="s">
        <v>1542</v>
      </c>
      <c r="B94" s="15" t="s">
        <v>1543</v>
      </c>
      <c r="C94" s="15" t="s">
        <v>1340</v>
      </c>
      <c r="D94" s="16">
        <v>141</v>
      </c>
      <c r="E94" s="17">
        <v>8.89</v>
      </c>
      <c r="F94" s="18">
        <v>0</v>
      </c>
      <c r="G94" s="18"/>
    </row>
    <row r="95" spans="1:7" x14ac:dyDescent="0.25">
      <c r="A95" s="19" t="s">
        <v>125</v>
      </c>
      <c r="B95" s="25"/>
      <c r="C95" s="25"/>
      <c r="D95" s="26"/>
      <c r="E95" s="47">
        <v>147034.71</v>
      </c>
      <c r="F95" s="48">
        <v>0.75360000000000005</v>
      </c>
      <c r="G95" s="28"/>
    </row>
    <row r="96" spans="1:7" x14ac:dyDescent="0.25">
      <c r="A96" s="19" t="s">
        <v>1269</v>
      </c>
      <c r="B96" s="15"/>
      <c r="C96" s="15"/>
      <c r="D96" s="16"/>
      <c r="E96" s="17"/>
      <c r="F96" s="18"/>
      <c r="G96" s="18"/>
    </row>
    <row r="97" spans="1:7" x14ac:dyDescent="0.25">
      <c r="A97" s="19" t="s">
        <v>125</v>
      </c>
      <c r="B97" s="15"/>
      <c r="C97" s="15"/>
      <c r="D97" s="16"/>
      <c r="E97" s="56" t="s">
        <v>122</v>
      </c>
      <c r="F97" s="57" t="s">
        <v>122</v>
      </c>
      <c r="G97" s="18"/>
    </row>
    <row r="98" spans="1:7" x14ac:dyDescent="0.25">
      <c r="A98" s="31" t="s">
        <v>132</v>
      </c>
      <c r="B98" s="32"/>
      <c r="C98" s="32"/>
      <c r="D98" s="33"/>
      <c r="E98" s="37">
        <v>147034.71</v>
      </c>
      <c r="F98" s="38">
        <v>0.75360000000000005</v>
      </c>
      <c r="G98" s="28"/>
    </row>
    <row r="99" spans="1:7" x14ac:dyDescent="0.25">
      <c r="A99" s="14"/>
      <c r="B99" s="15"/>
      <c r="C99" s="15"/>
      <c r="D99" s="16"/>
      <c r="E99" s="17"/>
      <c r="F99" s="18"/>
      <c r="G99" s="18"/>
    </row>
    <row r="100" spans="1:7" x14ac:dyDescent="0.25">
      <c r="A100" s="19" t="s">
        <v>1558</v>
      </c>
      <c r="B100" s="15"/>
      <c r="C100" s="15"/>
      <c r="D100" s="16"/>
      <c r="E100" s="17"/>
      <c r="F100" s="18"/>
      <c r="G100" s="18"/>
    </row>
    <row r="101" spans="1:7" x14ac:dyDescent="0.25">
      <c r="A101" s="19" t="s">
        <v>1559</v>
      </c>
      <c r="B101" s="15"/>
      <c r="C101" s="15"/>
      <c r="D101" s="16"/>
      <c r="E101" s="17"/>
      <c r="F101" s="18"/>
      <c r="G101" s="18"/>
    </row>
    <row r="102" spans="1:7" x14ac:dyDescent="0.25">
      <c r="A102" s="14" t="s">
        <v>1568</v>
      </c>
      <c r="B102" s="15"/>
      <c r="C102" s="15" t="s">
        <v>1340</v>
      </c>
      <c r="D102" s="16">
        <v>24750</v>
      </c>
      <c r="E102" s="17">
        <v>1566.77</v>
      </c>
      <c r="F102" s="18">
        <v>8.0280000000000004E-3</v>
      </c>
      <c r="G102" s="18"/>
    </row>
    <row r="103" spans="1:7" x14ac:dyDescent="0.25">
      <c r="A103" s="14" t="s">
        <v>1667</v>
      </c>
      <c r="B103" s="15"/>
      <c r="C103" s="15" t="s">
        <v>1365</v>
      </c>
      <c r="D103" s="61">
        <v>-59800</v>
      </c>
      <c r="E103" s="45">
        <v>-206.91</v>
      </c>
      <c r="F103" s="46">
        <v>-1.06E-3</v>
      </c>
      <c r="G103" s="18"/>
    </row>
    <row r="104" spans="1:7" x14ac:dyDescent="0.25">
      <c r="A104" s="14" t="s">
        <v>2106</v>
      </c>
      <c r="B104" s="15"/>
      <c r="C104" s="15" t="s">
        <v>1365</v>
      </c>
      <c r="D104" s="61">
        <v>-397800</v>
      </c>
      <c r="E104" s="45">
        <v>-1371.81</v>
      </c>
      <c r="F104" s="46">
        <v>-7.0289999999999997E-3</v>
      </c>
      <c r="G104" s="18"/>
    </row>
    <row r="105" spans="1:7" x14ac:dyDescent="0.25">
      <c r="A105" s="19" t="s">
        <v>125</v>
      </c>
      <c r="B105" s="25"/>
      <c r="C105" s="25"/>
      <c r="D105" s="26"/>
      <c r="E105" s="62">
        <v>-11.95</v>
      </c>
      <c r="F105" s="63">
        <v>-6.0999999999999999E-5</v>
      </c>
      <c r="G105" s="28"/>
    </row>
    <row r="106" spans="1:7" x14ac:dyDescent="0.25">
      <c r="A106" s="14"/>
      <c r="B106" s="15"/>
      <c r="C106" s="15"/>
      <c r="D106" s="16"/>
      <c r="E106" s="17"/>
      <c r="F106" s="18"/>
      <c r="G106" s="18"/>
    </row>
    <row r="107" spans="1:7" x14ac:dyDescent="0.25">
      <c r="A107" s="14"/>
      <c r="B107" s="15"/>
      <c r="C107" s="15"/>
      <c r="D107" s="16"/>
      <c r="E107" s="17"/>
      <c r="F107" s="18"/>
      <c r="G107" s="18"/>
    </row>
    <row r="108" spans="1:7" x14ac:dyDescent="0.25">
      <c r="A108" s="14"/>
      <c r="B108" s="15"/>
      <c r="C108" s="15"/>
      <c r="D108" s="16"/>
      <c r="E108" s="17"/>
      <c r="F108" s="18"/>
      <c r="G108" s="18"/>
    </row>
    <row r="109" spans="1:7" x14ac:dyDescent="0.25">
      <c r="A109" s="31" t="s">
        <v>132</v>
      </c>
      <c r="B109" s="32"/>
      <c r="C109" s="32"/>
      <c r="D109" s="33"/>
      <c r="E109" s="64">
        <v>-11.95</v>
      </c>
      <c r="F109" s="65">
        <v>-6.0999999999999999E-5</v>
      </c>
      <c r="G109" s="28"/>
    </row>
    <row r="110" spans="1:7" x14ac:dyDescent="0.25">
      <c r="A110" s="14"/>
      <c r="B110" s="15"/>
      <c r="C110" s="15"/>
      <c r="D110" s="16"/>
      <c r="E110" s="17"/>
      <c r="F110" s="18"/>
      <c r="G110" s="18"/>
    </row>
    <row r="111" spans="1:7" x14ac:dyDescent="0.25">
      <c r="A111" s="19" t="s">
        <v>123</v>
      </c>
      <c r="B111" s="15"/>
      <c r="C111" s="15"/>
      <c r="D111" s="16"/>
      <c r="E111" s="17"/>
      <c r="F111" s="18"/>
      <c r="G111" s="18"/>
    </row>
    <row r="112" spans="1:7" x14ac:dyDescent="0.25">
      <c r="A112" s="19" t="s">
        <v>231</v>
      </c>
      <c r="B112" s="15"/>
      <c r="C112" s="15"/>
      <c r="D112" s="16"/>
      <c r="E112" s="17"/>
      <c r="F112" s="18"/>
      <c r="G112" s="18"/>
    </row>
    <row r="113" spans="1:7" x14ac:dyDescent="0.25">
      <c r="A113" s="14" t="s">
        <v>1833</v>
      </c>
      <c r="B113" s="15" t="s">
        <v>1834</v>
      </c>
      <c r="C113" s="15" t="s">
        <v>237</v>
      </c>
      <c r="D113" s="16">
        <v>7500000</v>
      </c>
      <c r="E113" s="17">
        <v>7389.85</v>
      </c>
      <c r="F113" s="18">
        <v>3.7900000000000003E-2</v>
      </c>
      <c r="G113" s="18">
        <v>8.1929000000000002E-2</v>
      </c>
    </row>
    <row r="114" spans="1:7" x14ac:dyDescent="0.25">
      <c r="A114" s="14" t="s">
        <v>1843</v>
      </c>
      <c r="B114" s="15" t="s">
        <v>1844</v>
      </c>
      <c r="C114" s="15" t="s">
        <v>248</v>
      </c>
      <c r="D114" s="16">
        <v>2500000</v>
      </c>
      <c r="E114" s="17">
        <v>2502.64</v>
      </c>
      <c r="F114" s="18">
        <v>1.2800000000000001E-2</v>
      </c>
      <c r="G114" s="18">
        <v>8.1337000000000007E-2</v>
      </c>
    </row>
    <row r="115" spans="1:7" x14ac:dyDescent="0.25">
      <c r="A115" s="14" t="s">
        <v>1007</v>
      </c>
      <c r="B115" s="15" t="s">
        <v>1008</v>
      </c>
      <c r="C115" s="15" t="s">
        <v>248</v>
      </c>
      <c r="D115" s="16">
        <v>2500000</v>
      </c>
      <c r="E115" s="17">
        <v>2493.1</v>
      </c>
      <c r="F115" s="18">
        <v>1.2800000000000001E-2</v>
      </c>
      <c r="G115" s="18">
        <v>7.7200000000000005E-2</v>
      </c>
    </row>
    <row r="116" spans="1:7" x14ac:dyDescent="0.25">
      <c r="A116" s="14" t="s">
        <v>781</v>
      </c>
      <c r="B116" s="15" t="s">
        <v>782</v>
      </c>
      <c r="C116" s="15" t="s">
        <v>237</v>
      </c>
      <c r="D116" s="16">
        <v>2000000</v>
      </c>
      <c r="E116" s="17">
        <v>1995.1</v>
      </c>
      <c r="F116" s="18">
        <v>1.0200000000000001E-2</v>
      </c>
      <c r="G116" s="18">
        <v>7.5999999999999998E-2</v>
      </c>
    </row>
    <row r="117" spans="1:7" x14ac:dyDescent="0.25">
      <c r="A117" s="19" t="s">
        <v>125</v>
      </c>
      <c r="B117" s="25"/>
      <c r="C117" s="25"/>
      <c r="D117" s="26"/>
      <c r="E117" s="47">
        <v>14380.69</v>
      </c>
      <c r="F117" s="48">
        <v>7.3700000000000002E-2</v>
      </c>
      <c r="G117" s="28"/>
    </row>
    <row r="118" spans="1:7" x14ac:dyDescent="0.25">
      <c r="A118" s="14"/>
      <c r="B118" s="15"/>
      <c r="C118" s="15"/>
      <c r="D118" s="16"/>
      <c r="E118" s="17"/>
      <c r="F118" s="18"/>
      <c r="G118" s="18"/>
    </row>
    <row r="119" spans="1:7" x14ac:dyDescent="0.25">
      <c r="A119" s="19" t="s">
        <v>467</v>
      </c>
      <c r="B119" s="15"/>
      <c r="C119" s="15"/>
      <c r="D119" s="16"/>
      <c r="E119" s="17"/>
      <c r="F119" s="18"/>
      <c r="G119" s="18"/>
    </row>
    <row r="120" spans="1:7" x14ac:dyDescent="0.25">
      <c r="A120" s="14" t="s">
        <v>719</v>
      </c>
      <c r="B120" s="15" t="s">
        <v>720</v>
      </c>
      <c r="C120" s="15" t="s">
        <v>129</v>
      </c>
      <c r="D120" s="16">
        <v>5000000</v>
      </c>
      <c r="E120" s="17">
        <v>5034.87</v>
      </c>
      <c r="F120" s="18">
        <v>2.58E-2</v>
      </c>
      <c r="G120" s="18">
        <v>6.9556195441999993E-2</v>
      </c>
    </row>
    <row r="121" spans="1:7" x14ac:dyDescent="0.25">
      <c r="A121" s="14" t="s">
        <v>896</v>
      </c>
      <c r="B121" s="15" t="s">
        <v>897</v>
      </c>
      <c r="C121" s="15" t="s">
        <v>129</v>
      </c>
      <c r="D121" s="16">
        <v>3850000</v>
      </c>
      <c r="E121" s="17">
        <v>3905.44</v>
      </c>
      <c r="F121" s="18">
        <v>0.02</v>
      </c>
      <c r="G121" s="18">
        <v>7.0831736100000001E-2</v>
      </c>
    </row>
    <row r="122" spans="1:7" x14ac:dyDescent="0.25">
      <c r="A122" s="14" t="s">
        <v>468</v>
      </c>
      <c r="B122" s="15" t="s">
        <v>469</v>
      </c>
      <c r="C122" s="15" t="s">
        <v>129</v>
      </c>
      <c r="D122" s="16">
        <v>3500000</v>
      </c>
      <c r="E122" s="17">
        <v>3534.72</v>
      </c>
      <c r="F122" s="18">
        <v>1.8100000000000002E-2</v>
      </c>
      <c r="G122" s="18">
        <v>6.9636864056000003E-2</v>
      </c>
    </row>
    <row r="123" spans="1:7" x14ac:dyDescent="0.25">
      <c r="A123" s="19" t="s">
        <v>125</v>
      </c>
      <c r="B123" s="25"/>
      <c r="C123" s="25"/>
      <c r="D123" s="26"/>
      <c r="E123" s="47">
        <v>12475.03</v>
      </c>
      <c r="F123" s="48">
        <v>6.3899999999999998E-2</v>
      </c>
      <c r="G123" s="28"/>
    </row>
    <row r="124" spans="1:7" x14ac:dyDescent="0.25">
      <c r="A124" s="14"/>
      <c r="B124" s="15"/>
      <c r="C124" s="15"/>
      <c r="D124" s="16"/>
      <c r="E124" s="17"/>
      <c r="F124" s="18"/>
      <c r="G124" s="18"/>
    </row>
    <row r="125" spans="1:7" x14ac:dyDescent="0.25">
      <c r="A125" s="19" t="s">
        <v>130</v>
      </c>
      <c r="B125" s="15"/>
      <c r="C125" s="15"/>
      <c r="D125" s="16"/>
      <c r="E125" s="17"/>
      <c r="F125" s="18"/>
      <c r="G125" s="18"/>
    </row>
    <row r="126" spans="1:7" x14ac:dyDescent="0.25">
      <c r="A126" s="19" t="s">
        <v>125</v>
      </c>
      <c r="B126" s="15"/>
      <c r="C126" s="15"/>
      <c r="D126" s="16"/>
      <c r="E126" s="56" t="s">
        <v>122</v>
      </c>
      <c r="F126" s="57" t="s">
        <v>122</v>
      </c>
      <c r="G126" s="18"/>
    </row>
    <row r="127" spans="1:7" x14ac:dyDescent="0.25">
      <c r="A127" s="14"/>
      <c r="B127" s="15"/>
      <c r="C127" s="15"/>
      <c r="D127" s="16"/>
      <c r="E127" s="17"/>
      <c r="F127" s="18"/>
      <c r="G127" s="18"/>
    </row>
    <row r="128" spans="1:7" x14ac:dyDescent="0.25">
      <c r="A128" s="19" t="s">
        <v>131</v>
      </c>
      <c r="B128" s="15"/>
      <c r="C128" s="15"/>
      <c r="D128" s="16"/>
      <c r="E128" s="17"/>
      <c r="F128" s="18"/>
      <c r="G128" s="18"/>
    </row>
    <row r="129" spans="1:7" x14ac:dyDescent="0.25">
      <c r="A129" s="19" t="s">
        <v>125</v>
      </c>
      <c r="B129" s="15"/>
      <c r="C129" s="15"/>
      <c r="D129" s="16"/>
      <c r="E129" s="56" t="s">
        <v>122</v>
      </c>
      <c r="F129" s="57" t="s">
        <v>122</v>
      </c>
      <c r="G129" s="18"/>
    </row>
    <row r="130" spans="1:7" x14ac:dyDescent="0.25">
      <c r="A130" s="14"/>
      <c r="B130" s="15"/>
      <c r="C130" s="15"/>
      <c r="D130" s="16"/>
      <c r="E130" s="17"/>
      <c r="F130" s="18"/>
      <c r="G130" s="18"/>
    </row>
    <row r="131" spans="1:7" x14ac:dyDescent="0.25">
      <c r="A131" s="31" t="s">
        <v>132</v>
      </c>
      <c r="B131" s="32"/>
      <c r="C131" s="32"/>
      <c r="D131" s="33"/>
      <c r="E131" s="29">
        <v>26855.72</v>
      </c>
      <c r="F131" s="30">
        <v>0.1376</v>
      </c>
      <c r="G131" s="28"/>
    </row>
    <row r="132" spans="1:7" x14ac:dyDescent="0.25">
      <c r="A132" s="14"/>
      <c r="B132" s="15"/>
      <c r="C132" s="15"/>
      <c r="D132" s="16"/>
      <c r="E132" s="17"/>
      <c r="F132" s="18"/>
      <c r="G132" s="18"/>
    </row>
    <row r="133" spans="1:7" x14ac:dyDescent="0.25">
      <c r="A133" s="14"/>
      <c r="B133" s="15"/>
      <c r="C133" s="15"/>
      <c r="D133" s="16"/>
      <c r="E133" s="17"/>
      <c r="F133" s="18"/>
      <c r="G133" s="18"/>
    </row>
    <row r="134" spans="1:7" x14ac:dyDescent="0.25">
      <c r="A134" s="19" t="s">
        <v>179</v>
      </c>
      <c r="B134" s="15"/>
      <c r="C134" s="15"/>
      <c r="D134" s="16"/>
      <c r="E134" s="17"/>
      <c r="F134" s="18"/>
      <c r="G134" s="18"/>
    </row>
    <row r="135" spans="1:7" x14ac:dyDescent="0.25">
      <c r="A135" s="14" t="s">
        <v>2362</v>
      </c>
      <c r="B135" s="15" t="s">
        <v>2363</v>
      </c>
      <c r="C135" s="15"/>
      <c r="D135" s="16">
        <v>1634279.088</v>
      </c>
      <c r="E135" s="17">
        <v>236.42</v>
      </c>
      <c r="F135" s="18">
        <v>1.1999999999999999E-3</v>
      </c>
      <c r="G135" s="18"/>
    </row>
    <row r="136" spans="1:7" x14ac:dyDescent="0.25">
      <c r="A136" s="14"/>
      <c r="B136" s="15"/>
      <c r="C136" s="15"/>
      <c r="D136" s="16"/>
      <c r="E136" s="17"/>
      <c r="F136" s="18"/>
      <c r="G136" s="18"/>
    </row>
    <row r="137" spans="1:7" x14ac:dyDescent="0.25">
      <c r="A137" s="31" t="s">
        <v>132</v>
      </c>
      <c r="B137" s="32"/>
      <c r="C137" s="32"/>
      <c r="D137" s="33"/>
      <c r="E137" s="29">
        <v>236.42</v>
      </c>
      <c r="F137" s="30">
        <v>1.1999999999999999E-3</v>
      </c>
      <c r="G137" s="28"/>
    </row>
    <row r="138" spans="1:7" x14ac:dyDescent="0.25">
      <c r="A138" s="14"/>
      <c r="B138" s="15"/>
      <c r="C138" s="15"/>
      <c r="D138" s="16"/>
      <c r="E138" s="17"/>
      <c r="F138" s="18"/>
      <c r="G138" s="18"/>
    </row>
    <row r="139" spans="1:7" x14ac:dyDescent="0.25">
      <c r="A139" s="19" t="s">
        <v>182</v>
      </c>
      <c r="B139" s="15"/>
      <c r="C139" s="15"/>
      <c r="D139" s="16"/>
      <c r="E139" s="17"/>
      <c r="F139" s="18"/>
      <c r="G139" s="18"/>
    </row>
    <row r="140" spans="1:7" x14ac:dyDescent="0.25">
      <c r="A140" s="14" t="s">
        <v>183</v>
      </c>
      <c r="B140" s="15"/>
      <c r="C140" s="15"/>
      <c r="D140" s="16"/>
      <c r="E140" s="17">
        <v>17998.84</v>
      </c>
      <c r="F140" s="18">
        <v>9.2200000000000004E-2</v>
      </c>
      <c r="G140" s="18">
        <v>6.4020999999999995E-2</v>
      </c>
    </row>
    <row r="141" spans="1:7" x14ac:dyDescent="0.25">
      <c r="A141" s="19" t="s">
        <v>125</v>
      </c>
      <c r="B141" s="25"/>
      <c r="C141" s="25"/>
      <c r="D141" s="26"/>
      <c r="E141" s="47">
        <v>17998.84</v>
      </c>
      <c r="F141" s="48">
        <v>9.2200000000000004E-2</v>
      </c>
      <c r="G141" s="28"/>
    </row>
    <row r="142" spans="1:7" x14ac:dyDescent="0.25">
      <c r="A142" s="14"/>
      <c r="B142" s="15"/>
      <c r="C142" s="15"/>
      <c r="D142" s="16"/>
      <c r="E142" s="17"/>
      <c r="F142" s="18"/>
      <c r="G142" s="18"/>
    </row>
    <row r="143" spans="1:7" x14ac:dyDescent="0.25">
      <c r="A143" s="31" t="s">
        <v>132</v>
      </c>
      <c r="B143" s="32"/>
      <c r="C143" s="32"/>
      <c r="D143" s="33"/>
      <c r="E143" s="29">
        <v>17998.84</v>
      </c>
      <c r="F143" s="30">
        <v>9.2200000000000004E-2</v>
      </c>
      <c r="G143" s="28"/>
    </row>
    <row r="144" spans="1:7" x14ac:dyDescent="0.25">
      <c r="A144" s="14" t="s">
        <v>184</v>
      </c>
      <c r="B144" s="15"/>
      <c r="C144" s="15"/>
      <c r="D144" s="16"/>
      <c r="E144" s="17">
        <v>977.70402160000003</v>
      </c>
      <c r="F144" s="18">
        <v>5.0090000000000004E-3</v>
      </c>
      <c r="G144" s="18"/>
    </row>
    <row r="145" spans="1:7" x14ac:dyDescent="0.25">
      <c r="A145" s="14" t="s">
        <v>185</v>
      </c>
      <c r="B145" s="15"/>
      <c r="C145" s="15"/>
      <c r="D145" s="16"/>
      <c r="E145" s="17">
        <v>2059.6059783999999</v>
      </c>
      <c r="F145" s="18">
        <v>1.0390999999999999E-2</v>
      </c>
      <c r="G145" s="18">
        <v>6.4020999999999995E-2</v>
      </c>
    </row>
    <row r="146" spans="1:7" x14ac:dyDescent="0.25">
      <c r="A146" s="34" t="s">
        <v>186</v>
      </c>
      <c r="B146" s="35"/>
      <c r="C146" s="35"/>
      <c r="D146" s="36"/>
      <c r="E146" s="37">
        <v>195163</v>
      </c>
      <c r="F146" s="38">
        <v>1</v>
      </c>
      <c r="G146" s="38"/>
    </row>
    <row r="148" spans="1:7" x14ac:dyDescent="0.25">
      <c r="A148" s="1" t="s">
        <v>1761</v>
      </c>
    </row>
    <row r="149" spans="1:7" x14ac:dyDescent="0.25">
      <c r="A149" s="1" t="s">
        <v>188</v>
      </c>
    </row>
    <row r="151" spans="1:7" x14ac:dyDescent="0.25">
      <c r="A151" s="1" t="s">
        <v>189</v>
      </c>
    </row>
    <row r="152" spans="1:7" x14ac:dyDescent="0.25">
      <c r="A152" s="40" t="s">
        <v>190</v>
      </c>
      <c r="B152" s="41" t="s">
        <v>122</v>
      </c>
    </row>
    <row r="153" spans="1:7" x14ac:dyDescent="0.25">
      <c r="A153" t="s">
        <v>191</v>
      </c>
    </row>
    <row r="154" spans="1:7" x14ac:dyDescent="0.25">
      <c r="A154" t="s">
        <v>192</v>
      </c>
      <c r="B154" t="s">
        <v>193</v>
      </c>
      <c r="C154" t="s">
        <v>193</v>
      </c>
    </row>
    <row r="155" spans="1:7" x14ac:dyDescent="0.25">
      <c r="B155" s="42">
        <v>45473</v>
      </c>
      <c r="C155" s="42">
        <v>45504</v>
      </c>
    </row>
    <row r="156" spans="1:7" x14ac:dyDescent="0.25">
      <c r="A156" t="s">
        <v>197</v>
      </c>
      <c r="B156">
        <v>66.790000000000006</v>
      </c>
      <c r="C156">
        <v>69.92</v>
      </c>
      <c r="E156" s="39"/>
    </row>
    <row r="157" spans="1:7" x14ac:dyDescent="0.25">
      <c r="A157" t="s">
        <v>198</v>
      </c>
      <c r="B157">
        <v>33.340000000000003</v>
      </c>
      <c r="C157">
        <v>34.729999999999997</v>
      </c>
      <c r="E157" s="39"/>
    </row>
    <row r="158" spans="1:7" x14ac:dyDescent="0.25">
      <c r="A158" t="s">
        <v>1922</v>
      </c>
      <c r="B158">
        <v>58.34</v>
      </c>
      <c r="C158">
        <v>60.98</v>
      </c>
      <c r="E158" s="39"/>
    </row>
    <row r="159" spans="1:7" x14ac:dyDescent="0.25">
      <c r="A159" t="s">
        <v>1923</v>
      </c>
      <c r="B159">
        <v>59.45</v>
      </c>
      <c r="C159">
        <v>62.15</v>
      </c>
      <c r="E159" s="39"/>
    </row>
    <row r="160" spans="1:7" x14ac:dyDescent="0.25">
      <c r="A160" t="s">
        <v>676</v>
      </c>
      <c r="B160">
        <v>58.96</v>
      </c>
      <c r="C160">
        <v>61.63</v>
      </c>
      <c r="E160" s="39"/>
    </row>
    <row r="161" spans="1:5" x14ac:dyDescent="0.25">
      <c r="A161" t="s">
        <v>677</v>
      </c>
      <c r="B161">
        <v>28.03</v>
      </c>
      <c r="C161">
        <v>29.13</v>
      </c>
      <c r="E161" s="39"/>
    </row>
    <row r="162" spans="1:5" x14ac:dyDescent="0.25">
      <c r="E162" s="39"/>
    </row>
    <row r="163" spans="1:5" x14ac:dyDescent="0.25">
      <c r="A163" t="s">
        <v>680</v>
      </c>
    </row>
    <row r="165" spans="1:5" x14ac:dyDescent="0.25">
      <c r="A165" s="51" t="s">
        <v>681</v>
      </c>
      <c r="B165" s="51" t="s">
        <v>682</v>
      </c>
      <c r="C165" s="51" t="s">
        <v>683</v>
      </c>
      <c r="D165" s="51" t="s">
        <v>684</v>
      </c>
    </row>
    <row r="166" spans="1:5" x14ac:dyDescent="0.25">
      <c r="A166" s="51" t="s">
        <v>2364</v>
      </c>
      <c r="B166" s="51"/>
      <c r="C166" s="51">
        <v>0.17</v>
      </c>
      <c r="D166" s="51">
        <v>0.17</v>
      </c>
    </row>
    <row r="167" spans="1:5" x14ac:dyDescent="0.25">
      <c r="A167" s="51" t="s">
        <v>690</v>
      </c>
      <c r="B167" s="51"/>
      <c r="C167" s="51">
        <v>0.17</v>
      </c>
      <c r="D167" s="51">
        <v>0.17</v>
      </c>
    </row>
    <row r="169" spans="1:5" x14ac:dyDescent="0.25">
      <c r="A169" t="s">
        <v>209</v>
      </c>
      <c r="B169" s="41" t="s">
        <v>122</v>
      </c>
    </row>
    <row r="170" spans="1:5" ht="30" customHeight="1" x14ac:dyDescent="0.25">
      <c r="A170" s="40" t="s">
        <v>210</v>
      </c>
      <c r="B170" s="41" t="s">
        <v>122</v>
      </c>
    </row>
    <row r="171" spans="1:5" ht="30" customHeight="1" x14ac:dyDescent="0.25">
      <c r="A171" s="40" t="s">
        <v>211</v>
      </c>
      <c r="B171" s="41" t="s">
        <v>122</v>
      </c>
    </row>
    <row r="172" spans="1:5" x14ac:dyDescent="0.25">
      <c r="A172" t="s">
        <v>1270</v>
      </c>
      <c r="B172" s="44">
        <v>1.218946914418652</v>
      </c>
    </row>
    <row r="173" spans="1:5" ht="45" customHeight="1" x14ac:dyDescent="0.25">
      <c r="A173" s="40" t="s">
        <v>213</v>
      </c>
      <c r="B173" s="41">
        <v>1566.7739999999999</v>
      </c>
    </row>
    <row r="174" spans="1:5" ht="45" customHeight="1" x14ac:dyDescent="0.25">
      <c r="A174" s="40" t="s">
        <v>214</v>
      </c>
      <c r="B174" s="41" t="s">
        <v>122</v>
      </c>
    </row>
    <row r="175" spans="1:5" ht="30" customHeight="1" x14ac:dyDescent="0.25">
      <c r="A175" s="40" t="s">
        <v>215</v>
      </c>
      <c r="B175" s="41" t="s">
        <v>122</v>
      </c>
    </row>
    <row r="176" spans="1:5" x14ac:dyDescent="0.25">
      <c r="A176" t="s">
        <v>216</v>
      </c>
      <c r="B176" s="41" t="s">
        <v>122</v>
      </c>
    </row>
    <row r="177" spans="1:4" x14ac:dyDescent="0.25">
      <c r="A177" t="s">
        <v>217</v>
      </c>
      <c r="B177" s="41" t="s">
        <v>122</v>
      </c>
    </row>
    <row r="179" spans="1:4" ht="69.95" customHeight="1" x14ac:dyDescent="0.25">
      <c r="A179" s="74" t="s">
        <v>227</v>
      </c>
      <c r="B179" s="74" t="s">
        <v>228</v>
      </c>
      <c r="C179" s="74" t="s">
        <v>5</v>
      </c>
      <c r="D179" s="74" t="s">
        <v>6</v>
      </c>
    </row>
    <row r="180" spans="1:4" ht="69.95" customHeight="1" x14ac:dyDescent="0.25">
      <c r="A180" s="74" t="s">
        <v>2365</v>
      </c>
      <c r="B180" s="74"/>
      <c r="C180" s="74" t="s">
        <v>83</v>
      </c>
      <c r="D18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301"/>
  <sheetViews>
    <sheetView showGridLines="0" workbookViewId="0">
      <pane ySplit="4" topLeftCell="A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10" ht="36.75" customHeight="1" x14ac:dyDescent="0.25">
      <c r="A1" s="77" t="s">
        <v>2366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10" ht="19.5" customHeight="1" x14ac:dyDescent="0.25">
      <c r="A2" s="77" t="s">
        <v>2367</v>
      </c>
      <c r="B2" s="78"/>
      <c r="C2" s="78"/>
      <c r="D2" s="78"/>
      <c r="E2" s="78"/>
      <c r="F2" s="78"/>
      <c r="G2" s="79"/>
    </row>
    <row r="4" spans="1:10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10" x14ac:dyDescent="0.25">
      <c r="A5" s="8"/>
      <c r="B5" s="9"/>
      <c r="C5" s="9"/>
      <c r="D5" s="10"/>
      <c r="E5" s="11"/>
      <c r="F5" s="12"/>
      <c r="G5" s="13"/>
    </row>
    <row r="6" spans="1:10" x14ac:dyDescent="0.25">
      <c r="A6" s="19" t="s">
        <v>121</v>
      </c>
      <c r="B6" s="15"/>
      <c r="C6" s="15"/>
      <c r="D6" s="16"/>
      <c r="E6" s="17"/>
      <c r="F6" s="18"/>
      <c r="G6" s="18"/>
    </row>
    <row r="7" spans="1:10" x14ac:dyDescent="0.25">
      <c r="A7" s="19" t="s">
        <v>1188</v>
      </c>
      <c r="B7" s="15"/>
      <c r="C7" s="15"/>
      <c r="D7" s="16"/>
      <c r="E7" s="17"/>
      <c r="F7" s="18"/>
      <c r="G7" s="18"/>
    </row>
    <row r="8" spans="1:10" x14ac:dyDescent="0.25">
      <c r="A8" s="14" t="s">
        <v>1444</v>
      </c>
      <c r="B8" s="15" t="s">
        <v>1445</v>
      </c>
      <c r="C8" s="15" t="s">
        <v>1238</v>
      </c>
      <c r="D8" s="16">
        <v>25669</v>
      </c>
      <c r="E8" s="17">
        <v>115.87</v>
      </c>
      <c r="F8" s="18">
        <f t="shared" ref="F8:F71" si="0">+E8/$E$274</f>
        <v>1.5648465270049806E-2</v>
      </c>
      <c r="G8" s="18"/>
      <c r="I8" s="60"/>
      <c r="J8" s="39"/>
    </row>
    <row r="9" spans="1:10" x14ac:dyDescent="0.25">
      <c r="A9" s="14" t="s">
        <v>1508</v>
      </c>
      <c r="B9" s="15" t="s">
        <v>1509</v>
      </c>
      <c r="C9" s="15" t="s">
        <v>1262</v>
      </c>
      <c r="D9" s="16">
        <v>17978</v>
      </c>
      <c r="E9" s="17">
        <v>94.08</v>
      </c>
      <c r="F9" s="18">
        <f t="shared" si="0"/>
        <v>1.2705684064954568E-2</v>
      </c>
      <c r="G9" s="18"/>
      <c r="I9" s="60"/>
      <c r="J9" s="39"/>
    </row>
    <row r="10" spans="1:10" x14ac:dyDescent="0.25">
      <c r="A10" s="14" t="s">
        <v>1892</v>
      </c>
      <c r="B10" s="15" t="s">
        <v>1893</v>
      </c>
      <c r="C10" s="15" t="s">
        <v>1238</v>
      </c>
      <c r="D10" s="16">
        <v>5169</v>
      </c>
      <c r="E10" s="17">
        <v>89.1</v>
      </c>
      <c r="F10" s="18">
        <f t="shared" si="0"/>
        <v>1.2033125533455058E-2</v>
      </c>
      <c r="G10" s="18"/>
      <c r="I10" s="60"/>
      <c r="J10" s="39"/>
    </row>
    <row r="11" spans="1:10" x14ac:dyDescent="0.25">
      <c r="A11" s="14" t="s">
        <v>1912</v>
      </c>
      <c r="B11" s="15" t="s">
        <v>1913</v>
      </c>
      <c r="C11" s="15" t="s">
        <v>1382</v>
      </c>
      <c r="D11" s="16">
        <v>3544</v>
      </c>
      <c r="E11" s="17">
        <v>88.65</v>
      </c>
      <c r="F11" s="18">
        <f t="shared" si="0"/>
        <v>1.1972352172174985E-2</v>
      </c>
      <c r="G11" s="18"/>
      <c r="I11" s="60"/>
      <c r="J11" s="39"/>
    </row>
    <row r="12" spans="1:10" x14ac:dyDescent="0.25">
      <c r="A12" s="14" t="s">
        <v>1421</v>
      </c>
      <c r="B12" s="15" t="s">
        <v>1422</v>
      </c>
      <c r="C12" s="15" t="s">
        <v>1191</v>
      </c>
      <c r="D12" s="16">
        <v>5968</v>
      </c>
      <c r="E12" s="17">
        <v>87.66</v>
      </c>
      <c r="F12" s="18">
        <f t="shared" si="0"/>
        <v>1.1838650777358815E-2</v>
      </c>
      <c r="G12" s="18"/>
      <c r="I12" s="60"/>
      <c r="J12" s="39"/>
    </row>
    <row r="13" spans="1:10" x14ac:dyDescent="0.25">
      <c r="A13" s="14" t="s">
        <v>1404</v>
      </c>
      <c r="B13" s="15" t="s">
        <v>1405</v>
      </c>
      <c r="C13" s="15" t="s">
        <v>1382</v>
      </c>
      <c r="D13" s="16">
        <v>2035</v>
      </c>
      <c r="E13" s="17">
        <v>87.3</v>
      </c>
      <c r="F13" s="18">
        <f t="shared" si="0"/>
        <v>1.1790032088334755E-2</v>
      </c>
      <c r="G13" s="18"/>
      <c r="I13" s="60"/>
      <c r="J13" s="39"/>
    </row>
    <row r="14" spans="1:10" x14ac:dyDescent="0.25">
      <c r="A14" s="14" t="s">
        <v>2368</v>
      </c>
      <c r="B14" s="15" t="s">
        <v>2369</v>
      </c>
      <c r="C14" s="15" t="s">
        <v>1382</v>
      </c>
      <c r="D14" s="16">
        <v>1904</v>
      </c>
      <c r="E14" s="17">
        <v>86.33</v>
      </c>
      <c r="F14" s="18">
        <f t="shared" si="0"/>
        <v>1.1659031731797703E-2</v>
      </c>
      <c r="G14" s="18"/>
      <c r="I14" s="60"/>
      <c r="J14" s="39"/>
    </row>
    <row r="15" spans="1:10" x14ac:dyDescent="0.25">
      <c r="A15" s="14" t="s">
        <v>2370</v>
      </c>
      <c r="B15" s="15" t="s">
        <v>2371</v>
      </c>
      <c r="C15" s="15" t="s">
        <v>1262</v>
      </c>
      <c r="D15" s="16">
        <v>4894</v>
      </c>
      <c r="E15" s="17">
        <v>79.59</v>
      </c>
      <c r="F15" s="18">
        <f t="shared" si="0"/>
        <v>1.074878183173612E-2</v>
      </c>
      <c r="G15" s="18"/>
      <c r="I15" s="60"/>
      <c r="J15" s="39"/>
    </row>
    <row r="16" spans="1:10" x14ac:dyDescent="0.25">
      <c r="A16" s="14" t="s">
        <v>2372</v>
      </c>
      <c r="B16" s="15" t="s">
        <v>2373</v>
      </c>
      <c r="C16" s="15" t="s">
        <v>1786</v>
      </c>
      <c r="D16" s="16">
        <v>2835</v>
      </c>
      <c r="E16" s="17">
        <v>74.28</v>
      </c>
      <c r="F16" s="18">
        <f t="shared" si="0"/>
        <v>1.0031656168631222E-2</v>
      </c>
      <c r="G16" s="18"/>
      <c r="I16" s="60"/>
      <c r="J16" s="39"/>
    </row>
    <row r="17" spans="1:10" x14ac:dyDescent="0.25">
      <c r="A17" s="14" t="s">
        <v>1943</v>
      </c>
      <c r="B17" s="15" t="s">
        <v>1944</v>
      </c>
      <c r="C17" s="15" t="s">
        <v>1197</v>
      </c>
      <c r="D17" s="16">
        <v>31136</v>
      </c>
      <c r="E17" s="17">
        <v>71.86</v>
      </c>
      <c r="F17" s="18">
        <f t="shared" si="0"/>
        <v>9.7048305368583679E-3</v>
      </c>
      <c r="G17" s="18"/>
      <c r="I17" s="60"/>
      <c r="J17" s="39"/>
    </row>
    <row r="18" spans="1:10" x14ac:dyDescent="0.25">
      <c r="A18" s="14" t="s">
        <v>2374</v>
      </c>
      <c r="B18" s="15" t="s">
        <v>2375</v>
      </c>
      <c r="C18" s="15" t="s">
        <v>1229</v>
      </c>
      <c r="D18" s="16">
        <v>19541</v>
      </c>
      <c r="E18" s="17">
        <v>69.95</v>
      </c>
      <c r="F18" s="18">
        <f t="shared" si="0"/>
        <v>9.4468813812029345E-3</v>
      </c>
      <c r="G18" s="18"/>
      <c r="I18" s="60"/>
      <c r="J18" s="39"/>
    </row>
    <row r="19" spans="1:10" x14ac:dyDescent="0.25">
      <c r="A19" s="14" t="s">
        <v>1446</v>
      </c>
      <c r="B19" s="15" t="s">
        <v>1447</v>
      </c>
      <c r="C19" s="15" t="s">
        <v>1395</v>
      </c>
      <c r="D19" s="16">
        <v>35913</v>
      </c>
      <c r="E19" s="17">
        <v>69.75</v>
      </c>
      <c r="F19" s="18">
        <f t="shared" si="0"/>
        <v>9.4198709984117893E-3</v>
      </c>
      <c r="G19" s="18"/>
      <c r="I19" s="60"/>
      <c r="J19" s="39"/>
    </row>
    <row r="20" spans="1:10" x14ac:dyDescent="0.25">
      <c r="A20" s="14" t="s">
        <v>1766</v>
      </c>
      <c r="B20" s="15" t="s">
        <v>1767</v>
      </c>
      <c r="C20" s="15" t="s">
        <v>1317</v>
      </c>
      <c r="D20" s="16">
        <v>4981</v>
      </c>
      <c r="E20" s="17">
        <v>62.65</v>
      </c>
      <c r="F20" s="18">
        <f t="shared" si="0"/>
        <v>8.4610024093261446E-3</v>
      </c>
      <c r="G20" s="18"/>
      <c r="I20" s="60"/>
      <c r="J20" s="39"/>
    </row>
    <row r="21" spans="1:10" x14ac:dyDescent="0.25">
      <c r="A21" s="14" t="s">
        <v>2358</v>
      </c>
      <c r="B21" s="15" t="s">
        <v>2359</v>
      </c>
      <c r="C21" s="15" t="s">
        <v>1289</v>
      </c>
      <c r="D21" s="16">
        <v>19972</v>
      </c>
      <c r="E21" s="17">
        <v>62.36</v>
      </c>
      <c r="F21" s="18">
        <f t="shared" si="0"/>
        <v>8.4218373542789843E-3</v>
      </c>
      <c r="G21" s="18"/>
      <c r="I21" s="60"/>
      <c r="J21" s="39"/>
    </row>
    <row r="22" spans="1:10" x14ac:dyDescent="0.25">
      <c r="A22" s="14" t="s">
        <v>2376</v>
      </c>
      <c r="B22" s="15" t="s">
        <v>2377</v>
      </c>
      <c r="C22" s="15" t="s">
        <v>1249</v>
      </c>
      <c r="D22" s="16">
        <v>673</v>
      </c>
      <c r="E22" s="17">
        <v>62.11</v>
      </c>
      <c r="F22" s="18">
        <f t="shared" si="0"/>
        <v>8.3880743757900524E-3</v>
      </c>
      <c r="G22" s="18"/>
      <c r="I22" s="60"/>
      <c r="J22" s="39"/>
    </row>
    <row r="23" spans="1:10" x14ac:dyDescent="0.25">
      <c r="A23" s="14" t="s">
        <v>1341</v>
      </c>
      <c r="B23" s="15" t="s">
        <v>1342</v>
      </c>
      <c r="C23" s="15" t="s">
        <v>1289</v>
      </c>
      <c r="D23" s="16">
        <v>52996</v>
      </c>
      <c r="E23" s="17">
        <v>59.71</v>
      </c>
      <c r="F23" s="18">
        <f t="shared" si="0"/>
        <v>8.0639497822963136E-3</v>
      </c>
      <c r="G23" s="18"/>
      <c r="I23" s="60"/>
      <c r="J23" s="39"/>
    </row>
    <row r="24" spans="1:10" x14ac:dyDescent="0.25">
      <c r="A24" s="14" t="s">
        <v>2378</v>
      </c>
      <c r="B24" s="15" t="s">
        <v>2379</v>
      </c>
      <c r="C24" s="15" t="s">
        <v>1241</v>
      </c>
      <c r="D24" s="16">
        <v>8600</v>
      </c>
      <c r="E24" s="17">
        <v>59.58</v>
      </c>
      <c r="F24" s="18">
        <f t="shared" si="0"/>
        <v>8.0463930334820702E-3</v>
      </c>
      <c r="G24" s="18"/>
      <c r="I24" s="60"/>
      <c r="J24" s="39"/>
    </row>
    <row r="25" spans="1:10" x14ac:dyDescent="0.25">
      <c r="A25" s="14" t="s">
        <v>1412</v>
      </c>
      <c r="B25" s="15" t="s">
        <v>1413</v>
      </c>
      <c r="C25" s="15" t="s">
        <v>1375</v>
      </c>
      <c r="D25" s="16">
        <v>7956</v>
      </c>
      <c r="E25" s="17">
        <v>59.58</v>
      </c>
      <c r="F25" s="18">
        <f t="shared" si="0"/>
        <v>8.0463930334820702E-3</v>
      </c>
      <c r="G25" s="18"/>
      <c r="I25" s="60"/>
      <c r="J25" s="39"/>
    </row>
    <row r="26" spans="1:10" x14ac:dyDescent="0.25">
      <c r="A26" s="14" t="s">
        <v>1772</v>
      </c>
      <c r="B26" s="15" t="s">
        <v>1773</v>
      </c>
      <c r="C26" s="15" t="s">
        <v>1289</v>
      </c>
      <c r="D26" s="16">
        <v>3897</v>
      </c>
      <c r="E26" s="17">
        <v>59.14</v>
      </c>
      <c r="F26" s="18">
        <f t="shared" si="0"/>
        <v>7.9869701913415515E-3</v>
      </c>
      <c r="G26" s="18"/>
      <c r="I26" s="60"/>
      <c r="J26" s="39"/>
    </row>
    <row r="27" spans="1:10" x14ac:dyDescent="0.25">
      <c r="A27" s="14" t="s">
        <v>2380</v>
      </c>
      <c r="B27" s="15" t="s">
        <v>2381</v>
      </c>
      <c r="C27" s="15" t="s">
        <v>2013</v>
      </c>
      <c r="D27" s="16">
        <v>3364</v>
      </c>
      <c r="E27" s="17">
        <v>59.1</v>
      </c>
      <c r="F27" s="18">
        <f t="shared" si="0"/>
        <v>7.9815681147833231E-3</v>
      </c>
      <c r="G27" s="18"/>
      <c r="I27" s="60"/>
      <c r="J27" s="39"/>
    </row>
    <row r="28" spans="1:10" x14ac:dyDescent="0.25">
      <c r="A28" s="14" t="s">
        <v>1380</v>
      </c>
      <c r="B28" s="15" t="s">
        <v>1381</v>
      </c>
      <c r="C28" s="15" t="s">
        <v>1382</v>
      </c>
      <c r="D28" s="16">
        <v>30246</v>
      </c>
      <c r="E28" s="17">
        <v>58.11</v>
      </c>
      <c r="F28" s="18">
        <f t="shared" si="0"/>
        <v>7.8478667199671556E-3</v>
      </c>
      <c r="G28" s="18"/>
      <c r="I28" s="60"/>
      <c r="J28" s="39"/>
    </row>
    <row r="29" spans="1:10" x14ac:dyDescent="0.25">
      <c r="A29" s="14" t="s">
        <v>2382</v>
      </c>
      <c r="B29" s="15" t="s">
        <v>2383</v>
      </c>
      <c r="C29" s="15" t="s">
        <v>1382</v>
      </c>
      <c r="D29" s="16">
        <v>5068</v>
      </c>
      <c r="E29" s="17">
        <v>57.38</v>
      </c>
      <c r="F29" s="18">
        <f t="shared" si="0"/>
        <v>7.7492788227794766E-3</v>
      </c>
      <c r="G29" s="18"/>
      <c r="I29" s="60"/>
      <c r="J29" s="39"/>
    </row>
    <row r="30" spans="1:10" x14ac:dyDescent="0.25">
      <c r="A30" s="14" t="s">
        <v>2384</v>
      </c>
      <c r="B30" s="15" t="s">
        <v>2385</v>
      </c>
      <c r="C30" s="15" t="s">
        <v>1340</v>
      </c>
      <c r="D30" s="16">
        <v>7722</v>
      </c>
      <c r="E30" s="17">
        <v>56.9</v>
      </c>
      <c r="F30" s="18">
        <f t="shared" si="0"/>
        <v>7.6844539040807278E-3</v>
      </c>
      <c r="G30" s="18"/>
      <c r="I30" s="60"/>
      <c r="J30" s="39"/>
    </row>
    <row r="31" spans="1:10" x14ac:dyDescent="0.25">
      <c r="A31" s="14" t="s">
        <v>1361</v>
      </c>
      <c r="B31" s="15" t="s">
        <v>1362</v>
      </c>
      <c r="C31" s="15" t="s">
        <v>1197</v>
      </c>
      <c r="D31" s="16">
        <v>23711</v>
      </c>
      <c r="E31" s="17">
        <v>55.77</v>
      </c>
      <c r="F31" s="18">
        <f t="shared" si="0"/>
        <v>7.5318452413107601E-3</v>
      </c>
      <c r="G31" s="18"/>
      <c r="I31" s="60"/>
      <c r="J31" s="39"/>
    </row>
    <row r="32" spans="1:10" x14ac:dyDescent="0.25">
      <c r="A32" s="14" t="s">
        <v>1955</v>
      </c>
      <c r="B32" s="15" t="s">
        <v>1956</v>
      </c>
      <c r="C32" s="15" t="s">
        <v>1191</v>
      </c>
      <c r="D32" s="16">
        <v>2849</v>
      </c>
      <c r="E32" s="17">
        <v>54.83</v>
      </c>
      <c r="F32" s="18">
        <f t="shared" si="0"/>
        <v>7.4048964421923784E-3</v>
      </c>
      <c r="G32" s="18"/>
      <c r="I32" s="60"/>
      <c r="J32" s="39"/>
    </row>
    <row r="33" spans="1:10" x14ac:dyDescent="0.25">
      <c r="A33" s="14" t="s">
        <v>2386</v>
      </c>
      <c r="B33" s="15" t="s">
        <v>2387</v>
      </c>
      <c r="C33" s="15" t="s">
        <v>1309</v>
      </c>
      <c r="D33" s="16">
        <v>3931</v>
      </c>
      <c r="E33" s="17">
        <v>54.55</v>
      </c>
      <c r="F33" s="18">
        <f t="shared" si="0"/>
        <v>7.3670819062847748E-3</v>
      </c>
      <c r="G33" s="18"/>
      <c r="I33" s="60"/>
      <c r="J33" s="39"/>
    </row>
    <row r="34" spans="1:10" x14ac:dyDescent="0.25">
      <c r="A34" s="14" t="s">
        <v>1937</v>
      </c>
      <c r="B34" s="15" t="s">
        <v>1938</v>
      </c>
      <c r="C34" s="15" t="s">
        <v>1427</v>
      </c>
      <c r="D34" s="16">
        <v>3095</v>
      </c>
      <c r="E34" s="17">
        <v>53.34</v>
      </c>
      <c r="F34" s="18">
        <f t="shared" si="0"/>
        <v>7.2036690903983496E-3</v>
      </c>
      <c r="G34" s="18"/>
      <c r="I34" s="60"/>
      <c r="J34" s="39"/>
    </row>
    <row r="35" spans="1:10" x14ac:dyDescent="0.25">
      <c r="A35" s="14" t="s">
        <v>1941</v>
      </c>
      <c r="B35" s="15" t="s">
        <v>1942</v>
      </c>
      <c r="C35" s="15" t="s">
        <v>1238</v>
      </c>
      <c r="D35" s="16">
        <v>2481</v>
      </c>
      <c r="E35" s="17">
        <v>53.21</v>
      </c>
      <c r="F35" s="18">
        <f t="shared" si="0"/>
        <v>7.1861123415841045E-3</v>
      </c>
      <c r="G35" s="18"/>
      <c r="I35" s="60"/>
      <c r="J35" s="39"/>
    </row>
    <row r="36" spans="1:10" x14ac:dyDescent="0.25">
      <c r="A36" s="14" t="s">
        <v>1540</v>
      </c>
      <c r="B36" s="15" t="s">
        <v>1541</v>
      </c>
      <c r="C36" s="15" t="s">
        <v>1375</v>
      </c>
      <c r="D36" s="16">
        <v>1385</v>
      </c>
      <c r="E36" s="17">
        <v>52.64</v>
      </c>
      <c r="F36" s="18">
        <f t="shared" si="0"/>
        <v>7.1091327506293414E-3</v>
      </c>
      <c r="G36" s="18"/>
      <c r="I36" s="60"/>
      <c r="J36" s="39"/>
    </row>
    <row r="37" spans="1:10" x14ac:dyDescent="0.25">
      <c r="A37" s="14" t="s">
        <v>2388</v>
      </c>
      <c r="B37" s="15" t="s">
        <v>2389</v>
      </c>
      <c r="C37" s="15" t="s">
        <v>1229</v>
      </c>
      <c r="D37" s="16">
        <v>3825</v>
      </c>
      <c r="E37" s="17">
        <v>52.44</v>
      </c>
      <c r="F37" s="18">
        <f t="shared" si="0"/>
        <v>7.0821223678381963E-3</v>
      </c>
      <c r="G37" s="18"/>
      <c r="I37" s="60"/>
      <c r="J37" s="39"/>
    </row>
    <row r="38" spans="1:10" x14ac:dyDescent="0.25">
      <c r="A38" s="14" t="s">
        <v>2390</v>
      </c>
      <c r="B38" s="15" t="s">
        <v>2391</v>
      </c>
      <c r="C38" s="15" t="s">
        <v>1214</v>
      </c>
      <c r="D38" s="16">
        <v>19342</v>
      </c>
      <c r="E38" s="17">
        <v>50.7</v>
      </c>
      <c r="F38" s="18">
        <f t="shared" si="0"/>
        <v>6.8471320375552364E-3</v>
      </c>
      <c r="G38" s="18"/>
      <c r="I38" s="60"/>
      <c r="J38" s="39"/>
    </row>
    <row r="39" spans="1:10" x14ac:dyDescent="0.25">
      <c r="A39" s="14" t="s">
        <v>2045</v>
      </c>
      <c r="B39" s="15" t="s">
        <v>2046</v>
      </c>
      <c r="C39" s="15" t="s">
        <v>1191</v>
      </c>
      <c r="D39" s="16">
        <v>5079</v>
      </c>
      <c r="E39" s="17">
        <v>50.65</v>
      </c>
      <c r="F39" s="18">
        <f t="shared" si="0"/>
        <v>6.8403794418574497E-3</v>
      </c>
      <c r="G39" s="18"/>
      <c r="I39" s="60"/>
      <c r="J39" s="39"/>
    </row>
    <row r="40" spans="1:10" x14ac:dyDescent="0.25">
      <c r="A40" s="14" t="s">
        <v>2392</v>
      </c>
      <c r="B40" s="15" t="s">
        <v>2393</v>
      </c>
      <c r="C40" s="15" t="s">
        <v>2029</v>
      </c>
      <c r="D40" s="16">
        <v>23710</v>
      </c>
      <c r="E40" s="17">
        <v>50.34</v>
      </c>
      <c r="F40" s="18">
        <f t="shared" si="0"/>
        <v>6.7985133485311752E-3</v>
      </c>
      <c r="G40" s="18"/>
      <c r="I40" s="60"/>
      <c r="J40" s="39"/>
    </row>
    <row r="41" spans="1:10" x14ac:dyDescent="0.25">
      <c r="A41" s="14" t="s">
        <v>1902</v>
      </c>
      <c r="B41" s="15" t="s">
        <v>1903</v>
      </c>
      <c r="C41" s="15" t="s">
        <v>1786</v>
      </c>
      <c r="D41" s="16">
        <v>3064</v>
      </c>
      <c r="E41" s="17">
        <v>49.94</v>
      </c>
      <c r="F41" s="18">
        <f t="shared" si="0"/>
        <v>6.7444925829488848E-3</v>
      </c>
      <c r="G41" s="18"/>
      <c r="I41" s="60"/>
      <c r="J41" s="39"/>
    </row>
    <row r="42" spans="1:10" x14ac:dyDescent="0.25">
      <c r="A42" s="14" t="s">
        <v>2394</v>
      </c>
      <c r="B42" s="15" t="s">
        <v>2395</v>
      </c>
      <c r="C42" s="15" t="s">
        <v>1382</v>
      </c>
      <c r="D42" s="16">
        <v>2300</v>
      </c>
      <c r="E42" s="17">
        <v>49.82</v>
      </c>
      <c r="F42" s="18">
        <f t="shared" si="0"/>
        <v>6.7282863532741981E-3</v>
      </c>
      <c r="G42" s="18"/>
      <c r="I42" s="60"/>
      <c r="J42" s="39"/>
    </row>
    <row r="43" spans="1:10" x14ac:dyDescent="0.25">
      <c r="A43" s="14" t="s">
        <v>2396</v>
      </c>
      <c r="B43" s="15" t="s">
        <v>2397</v>
      </c>
      <c r="C43" s="15" t="s">
        <v>1229</v>
      </c>
      <c r="D43" s="16">
        <v>27296</v>
      </c>
      <c r="E43" s="17">
        <v>49.46</v>
      </c>
      <c r="F43" s="18">
        <f t="shared" si="0"/>
        <v>6.6796676642501378E-3</v>
      </c>
      <c r="G43" s="18"/>
      <c r="I43" s="60"/>
      <c r="J43" s="39"/>
    </row>
    <row r="44" spans="1:10" x14ac:dyDescent="0.25">
      <c r="A44" s="14" t="s">
        <v>1550</v>
      </c>
      <c r="B44" s="15" t="s">
        <v>1551</v>
      </c>
      <c r="C44" s="15" t="s">
        <v>1197</v>
      </c>
      <c r="D44" s="16">
        <v>28671</v>
      </c>
      <c r="E44" s="17">
        <v>49.39</v>
      </c>
      <c r="F44" s="18">
        <f t="shared" si="0"/>
        <v>6.6702140302732369E-3</v>
      </c>
      <c r="G44" s="18"/>
      <c r="I44" s="60"/>
      <c r="J44" s="39"/>
    </row>
    <row r="45" spans="1:10" x14ac:dyDescent="0.25">
      <c r="A45" s="14" t="s">
        <v>2398</v>
      </c>
      <c r="B45" s="15" t="s">
        <v>2399</v>
      </c>
      <c r="C45" s="15" t="s">
        <v>1191</v>
      </c>
      <c r="D45" s="16">
        <v>3625</v>
      </c>
      <c r="E45" s="17">
        <v>49.35</v>
      </c>
      <c r="F45" s="18">
        <f t="shared" si="0"/>
        <v>6.6648119537150077E-3</v>
      </c>
      <c r="G45" s="18"/>
      <c r="I45" s="60"/>
      <c r="J45" s="39"/>
    </row>
    <row r="46" spans="1:10" x14ac:dyDescent="0.25">
      <c r="A46" s="14" t="s">
        <v>1900</v>
      </c>
      <c r="B46" s="15" t="s">
        <v>1901</v>
      </c>
      <c r="C46" s="15" t="s">
        <v>1249</v>
      </c>
      <c r="D46" s="16">
        <v>423</v>
      </c>
      <c r="E46" s="17">
        <v>49.1</v>
      </c>
      <c r="F46" s="18">
        <f t="shared" si="0"/>
        <v>6.6310489752260766E-3</v>
      </c>
      <c r="G46" s="18"/>
      <c r="I46" s="60"/>
      <c r="J46" s="39"/>
    </row>
    <row r="47" spans="1:10" x14ac:dyDescent="0.25">
      <c r="A47" s="14" t="s">
        <v>2400</v>
      </c>
      <c r="B47" s="15" t="s">
        <v>2401</v>
      </c>
      <c r="C47" s="15" t="s">
        <v>2402</v>
      </c>
      <c r="D47" s="16">
        <v>2095</v>
      </c>
      <c r="E47" s="17">
        <v>48.93</v>
      </c>
      <c r="F47" s="18">
        <f t="shared" si="0"/>
        <v>6.6080901498536031E-3</v>
      </c>
      <c r="G47" s="18"/>
      <c r="I47" s="60"/>
      <c r="J47" s="39"/>
    </row>
    <row r="48" spans="1:10" x14ac:dyDescent="0.25">
      <c r="A48" s="14" t="s">
        <v>2403</v>
      </c>
      <c r="B48" s="15" t="s">
        <v>2404</v>
      </c>
      <c r="C48" s="15" t="s">
        <v>1194</v>
      </c>
      <c r="D48" s="16">
        <v>35695</v>
      </c>
      <c r="E48" s="17">
        <v>48.02</v>
      </c>
      <c r="F48" s="18">
        <f t="shared" si="0"/>
        <v>6.4851929081538948E-3</v>
      </c>
      <c r="G48" s="18"/>
      <c r="I48" s="60"/>
      <c r="J48" s="39"/>
    </row>
    <row r="49" spans="1:10" x14ac:dyDescent="0.25">
      <c r="A49" s="14" t="s">
        <v>1976</v>
      </c>
      <c r="B49" s="15" t="s">
        <v>1977</v>
      </c>
      <c r="C49" s="15" t="s">
        <v>1786</v>
      </c>
      <c r="D49" s="16">
        <v>1071</v>
      </c>
      <c r="E49" s="17">
        <v>47.57</v>
      </c>
      <c r="F49" s="18">
        <f t="shared" si="0"/>
        <v>6.4244195468738177E-3</v>
      </c>
      <c r="G49" s="18"/>
      <c r="I49" s="60"/>
      <c r="J49" s="39"/>
    </row>
    <row r="50" spans="1:10" x14ac:dyDescent="0.25">
      <c r="A50" s="14" t="s">
        <v>1355</v>
      </c>
      <c r="B50" s="15" t="s">
        <v>1356</v>
      </c>
      <c r="C50" s="15" t="s">
        <v>1289</v>
      </c>
      <c r="D50" s="16">
        <v>21618</v>
      </c>
      <c r="E50" s="17">
        <v>46.26</v>
      </c>
      <c r="F50" s="18">
        <f t="shared" si="0"/>
        <v>6.2475015395918182E-3</v>
      </c>
      <c r="G50" s="18"/>
      <c r="I50" s="60"/>
      <c r="J50" s="39"/>
    </row>
    <row r="51" spans="1:10" x14ac:dyDescent="0.25">
      <c r="A51" s="14" t="s">
        <v>2405</v>
      </c>
      <c r="B51" s="15" t="s">
        <v>2406</v>
      </c>
      <c r="C51" s="15" t="s">
        <v>1241</v>
      </c>
      <c r="D51" s="16">
        <v>2991</v>
      </c>
      <c r="E51" s="17">
        <v>45.86</v>
      </c>
      <c r="F51" s="18">
        <f t="shared" si="0"/>
        <v>6.1934807740095287E-3</v>
      </c>
      <c r="G51" s="18"/>
      <c r="I51" s="60"/>
      <c r="J51" s="39"/>
    </row>
    <row r="52" spans="1:10" x14ac:dyDescent="0.25">
      <c r="A52" s="14" t="s">
        <v>1966</v>
      </c>
      <c r="B52" s="15" t="s">
        <v>1967</v>
      </c>
      <c r="C52" s="15" t="s">
        <v>1229</v>
      </c>
      <c r="D52" s="16">
        <v>4822</v>
      </c>
      <c r="E52" s="17">
        <v>44.62</v>
      </c>
      <c r="F52" s="18">
        <f t="shared" si="0"/>
        <v>6.0260164007044301E-3</v>
      </c>
      <c r="G52" s="18"/>
      <c r="I52" s="60"/>
      <c r="J52" s="39"/>
    </row>
    <row r="53" spans="1:10" x14ac:dyDescent="0.25">
      <c r="A53" s="14" t="s">
        <v>1474</v>
      </c>
      <c r="B53" s="15" t="s">
        <v>1475</v>
      </c>
      <c r="C53" s="15" t="s">
        <v>1340</v>
      </c>
      <c r="D53" s="16">
        <v>6501</v>
      </c>
      <c r="E53" s="17">
        <v>43.92</v>
      </c>
      <c r="F53" s="18">
        <f t="shared" si="0"/>
        <v>5.9314800609354236E-3</v>
      </c>
      <c r="G53" s="18"/>
      <c r="I53" s="60"/>
      <c r="J53" s="39"/>
    </row>
    <row r="54" spans="1:10" x14ac:dyDescent="0.25">
      <c r="A54" s="14" t="s">
        <v>2407</v>
      </c>
      <c r="B54" s="15" t="s">
        <v>2408</v>
      </c>
      <c r="C54" s="15" t="s">
        <v>1382</v>
      </c>
      <c r="D54" s="16">
        <v>6803</v>
      </c>
      <c r="E54" s="17">
        <v>43.88</v>
      </c>
      <c r="F54" s="18">
        <f t="shared" si="0"/>
        <v>5.9260779843771944E-3</v>
      </c>
      <c r="G54" s="18"/>
      <c r="I54" s="60"/>
      <c r="J54" s="39"/>
    </row>
    <row r="55" spans="1:10" x14ac:dyDescent="0.25">
      <c r="A55" s="14" t="s">
        <v>2409</v>
      </c>
      <c r="B55" s="15" t="s">
        <v>2410</v>
      </c>
      <c r="C55" s="15" t="s">
        <v>1219</v>
      </c>
      <c r="D55" s="16">
        <v>24862</v>
      </c>
      <c r="E55" s="17">
        <v>42.89</v>
      </c>
      <c r="F55" s="18">
        <f t="shared" si="0"/>
        <v>5.7923765895610269E-3</v>
      </c>
      <c r="G55" s="18"/>
      <c r="I55" s="60"/>
      <c r="J55" s="39"/>
    </row>
    <row r="56" spans="1:10" x14ac:dyDescent="0.25">
      <c r="A56" s="14" t="s">
        <v>2411</v>
      </c>
      <c r="B56" s="15" t="s">
        <v>2412</v>
      </c>
      <c r="C56" s="15" t="s">
        <v>1191</v>
      </c>
      <c r="D56" s="16">
        <v>24336</v>
      </c>
      <c r="E56" s="17">
        <v>42.84</v>
      </c>
      <c r="F56" s="18">
        <f t="shared" si="0"/>
        <v>5.785623993863241E-3</v>
      </c>
      <c r="G56" s="18"/>
      <c r="I56" s="60"/>
      <c r="J56" s="39"/>
    </row>
    <row r="57" spans="1:10" x14ac:dyDescent="0.25">
      <c r="A57" s="14" t="s">
        <v>2413</v>
      </c>
      <c r="B57" s="15" t="s">
        <v>2414</v>
      </c>
      <c r="C57" s="15" t="s">
        <v>1507</v>
      </c>
      <c r="D57" s="16">
        <v>2820</v>
      </c>
      <c r="E57" s="17">
        <v>42.31</v>
      </c>
      <c r="F57" s="18">
        <f t="shared" si="0"/>
        <v>5.7140464794667072E-3</v>
      </c>
      <c r="G57" s="18"/>
      <c r="I57" s="60"/>
      <c r="J57" s="39"/>
    </row>
    <row r="58" spans="1:10" x14ac:dyDescent="0.25">
      <c r="A58" s="14" t="s">
        <v>1478</v>
      </c>
      <c r="B58" s="15" t="s">
        <v>1479</v>
      </c>
      <c r="C58" s="15" t="s">
        <v>1395</v>
      </c>
      <c r="D58" s="16">
        <v>13121</v>
      </c>
      <c r="E58" s="17">
        <v>42.2</v>
      </c>
      <c r="F58" s="18">
        <f t="shared" si="0"/>
        <v>5.6991907689315771E-3</v>
      </c>
      <c r="G58" s="18"/>
      <c r="I58" s="60"/>
      <c r="J58" s="39"/>
    </row>
    <row r="59" spans="1:10" x14ac:dyDescent="0.25">
      <c r="A59" s="14" t="s">
        <v>2415</v>
      </c>
      <c r="B59" s="15" t="s">
        <v>2416</v>
      </c>
      <c r="C59" s="15" t="s">
        <v>1249</v>
      </c>
      <c r="D59" s="16">
        <v>22890</v>
      </c>
      <c r="E59" s="17">
        <v>42.03</v>
      </c>
      <c r="F59" s="18">
        <f t="shared" si="0"/>
        <v>5.6762319435591036E-3</v>
      </c>
      <c r="G59" s="18"/>
      <c r="I59" s="60"/>
      <c r="J59" s="39"/>
    </row>
    <row r="60" spans="1:10" x14ac:dyDescent="0.25">
      <c r="A60" s="14" t="s">
        <v>1448</v>
      </c>
      <c r="B60" s="15" t="s">
        <v>1449</v>
      </c>
      <c r="C60" s="15" t="s">
        <v>1443</v>
      </c>
      <c r="D60" s="16">
        <v>2247</v>
      </c>
      <c r="E60" s="17">
        <v>42.01</v>
      </c>
      <c r="F60" s="18">
        <f t="shared" si="0"/>
        <v>5.6735309052799894E-3</v>
      </c>
      <c r="G60" s="18"/>
      <c r="I60" s="60"/>
      <c r="J60" s="39"/>
    </row>
    <row r="61" spans="1:10" x14ac:dyDescent="0.25">
      <c r="A61" s="14" t="s">
        <v>2417</v>
      </c>
      <c r="B61" s="15" t="s">
        <v>2418</v>
      </c>
      <c r="C61" s="15" t="s">
        <v>1443</v>
      </c>
      <c r="D61" s="16">
        <v>5043</v>
      </c>
      <c r="E61" s="17">
        <v>41.84</v>
      </c>
      <c r="F61" s="18">
        <f t="shared" si="0"/>
        <v>5.6505720799075168E-3</v>
      </c>
      <c r="G61" s="18"/>
      <c r="I61" s="60"/>
      <c r="J61" s="39"/>
    </row>
    <row r="62" spans="1:10" x14ac:dyDescent="0.25">
      <c r="A62" s="14" t="s">
        <v>2034</v>
      </c>
      <c r="B62" s="15" t="s">
        <v>2035</v>
      </c>
      <c r="C62" s="15" t="s">
        <v>1418</v>
      </c>
      <c r="D62" s="16">
        <v>1948</v>
      </c>
      <c r="E62" s="17">
        <v>41.82</v>
      </c>
      <c r="F62" s="18">
        <f t="shared" si="0"/>
        <v>5.6478710416284017E-3</v>
      </c>
      <c r="G62" s="18"/>
      <c r="I62" s="60"/>
      <c r="J62" s="39"/>
    </row>
    <row r="63" spans="1:10" x14ac:dyDescent="0.25">
      <c r="A63" s="14" t="s">
        <v>2419</v>
      </c>
      <c r="B63" s="15" t="s">
        <v>2420</v>
      </c>
      <c r="C63" s="15" t="s">
        <v>2183</v>
      </c>
      <c r="D63" s="16">
        <v>5493</v>
      </c>
      <c r="E63" s="17">
        <v>41.62</v>
      </c>
      <c r="F63" s="18">
        <f t="shared" si="0"/>
        <v>5.6208606588372565E-3</v>
      </c>
      <c r="G63" s="18"/>
      <c r="I63" s="60"/>
      <c r="J63" s="39"/>
    </row>
    <row r="64" spans="1:10" x14ac:dyDescent="0.25">
      <c r="A64" s="14" t="s">
        <v>1888</v>
      </c>
      <c r="B64" s="15" t="s">
        <v>1889</v>
      </c>
      <c r="C64" s="15" t="s">
        <v>1418</v>
      </c>
      <c r="D64" s="16">
        <v>3322</v>
      </c>
      <c r="E64" s="17">
        <v>41.26</v>
      </c>
      <c r="F64" s="18">
        <f t="shared" si="0"/>
        <v>5.5722419698131954E-3</v>
      </c>
      <c r="G64" s="18"/>
      <c r="I64" s="60"/>
      <c r="J64" s="39"/>
    </row>
    <row r="65" spans="1:10" x14ac:dyDescent="0.25">
      <c r="A65" s="14" t="s">
        <v>2421</v>
      </c>
      <c r="B65" s="15" t="s">
        <v>2422</v>
      </c>
      <c r="C65" s="15" t="s">
        <v>1375</v>
      </c>
      <c r="D65" s="16">
        <v>9453</v>
      </c>
      <c r="E65" s="17">
        <v>40.57</v>
      </c>
      <c r="F65" s="18">
        <f t="shared" si="0"/>
        <v>5.4790561491837456E-3</v>
      </c>
      <c r="G65" s="18"/>
      <c r="I65" s="60"/>
      <c r="J65" s="39"/>
    </row>
    <row r="66" spans="1:10" x14ac:dyDescent="0.25">
      <c r="A66" s="14" t="s">
        <v>2423</v>
      </c>
      <c r="B66" s="15" t="s">
        <v>2424</v>
      </c>
      <c r="C66" s="15" t="s">
        <v>1289</v>
      </c>
      <c r="D66" s="16">
        <v>9137</v>
      </c>
      <c r="E66" s="17">
        <v>40.39</v>
      </c>
      <c r="F66" s="18">
        <f t="shared" si="0"/>
        <v>5.4547468046717154E-3</v>
      </c>
      <c r="G66" s="18"/>
      <c r="I66" s="60"/>
      <c r="J66" s="39"/>
    </row>
    <row r="67" spans="1:10" x14ac:dyDescent="0.25">
      <c r="A67" s="14" t="s">
        <v>2425</v>
      </c>
      <c r="B67" s="15" t="s">
        <v>2426</v>
      </c>
      <c r="C67" s="15" t="s">
        <v>1443</v>
      </c>
      <c r="D67" s="16">
        <v>11483</v>
      </c>
      <c r="E67" s="17">
        <v>38.96</v>
      </c>
      <c r="F67" s="18">
        <f t="shared" si="0"/>
        <v>5.2616225677150292E-3</v>
      </c>
      <c r="G67" s="18"/>
      <c r="I67" s="60"/>
      <c r="J67" s="39"/>
    </row>
    <row r="68" spans="1:10" x14ac:dyDescent="0.25">
      <c r="A68" s="14" t="s">
        <v>2335</v>
      </c>
      <c r="B68" s="15" t="s">
        <v>2336</v>
      </c>
      <c r="C68" s="15" t="s">
        <v>1286</v>
      </c>
      <c r="D68" s="16">
        <v>1206</v>
      </c>
      <c r="E68" s="17">
        <v>38.450000000000003</v>
      </c>
      <c r="F68" s="18">
        <f t="shared" si="0"/>
        <v>5.1927460915976104E-3</v>
      </c>
      <c r="G68" s="18"/>
      <c r="I68" s="60"/>
      <c r="J68" s="39"/>
    </row>
    <row r="69" spans="1:10" x14ac:dyDescent="0.25">
      <c r="A69" s="14" t="s">
        <v>2427</v>
      </c>
      <c r="B69" s="15" t="s">
        <v>2428</v>
      </c>
      <c r="C69" s="15" t="s">
        <v>1229</v>
      </c>
      <c r="D69" s="16">
        <v>57839</v>
      </c>
      <c r="E69" s="17">
        <v>38.39</v>
      </c>
      <c r="F69" s="18">
        <f t="shared" si="0"/>
        <v>5.1846429767602661E-3</v>
      </c>
      <c r="G69" s="18"/>
      <c r="I69" s="60"/>
      <c r="J69" s="39"/>
    </row>
    <row r="70" spans="1:10" x14ac:dyDescent="0.25">
      <c r="A70" s="14" t="s">
        <v>2429</v>
      </c>
      <c r="B70" s="15" t="s">
        <v>2430</v>
      </c>
      <c r="C70" s="15" t="s">
        <v>1289</v>
      </c>
      <c r="D70" s="16">
        <v>2274</v>
      </c>
      <c r="E70" s="17">
        <v>38.1</v>
      </c>
      <c r="F70" s="18">
        <f t="shared" si="0"/>
        <v>5.1454779217131067E-3</v>
      </c>
      <c r="G70" s="18"/>
      <c r="I70" s="60"/>
      <c r="J70" s="39"/>
    </row>
    <row r="71" spans="1:10" x14ac:dyDescent="0.25">
      <c r="A71" s="14" t="s">
        <v>1890</v>
      </c>
      <c r="B71" s="15" t="s">
        <v>1891</v>
      </c>
      <c r="C71" s="15" t="s">
        <v>1229</v>
      </c>
      <c r="D71" s="16">
        <v>13137</v>
      </c>
      <c r="E71" s="17">
        <v>37.93</v>
      </c>
      <c r="F71" s="18">
        <f t="shared" si="0"/>
        <v>5.1225190963406332E-3</v>
      </c>
      <c r="G71" s="18"/>
      <c r="I71" s="60"/>
      <c r="J71" s="39"/>
    </row>
    <row r="72" spans="1:10" x14ac:dyDescent="0.25">
      <c r="A72" s="14" t="s">
        <v>2431</v>
      </c>
      <c r="B72" s="15" t="s">
        <v>2432</v>
      </c>
      <c r="C72" s="15" t="s">
        <v>1382</v>
      </c>
      <c r="D72" s="16">
        <v>5718</v>
      </c>
      <c r="E72" s="17">
        <v>37.65</v>
      </c>
      <c r="F72" s="18">
        <f t="shared" ref="F72:F135" si="1">+E72/$E$274</f>
        <v>5.0847045604330296E-3</v>
      </c>
      <c r="G72" s="18"/>
      <c r="I72" s="60"/>
      <c r="J72" s="39"/>
    </row>
    <row r="73" spans="1:10" x14ac:dyDescent="0.25">
      <c r="A73" s="14" t="s">
        <v>2047</v>
      </c>
      <c r="B73" s="15" t="s">
        <v>2048</v>
      </c>
      <c r="C73" s="15" t="s">
        <v>1241</v>
      </c>
      <c r="D73" s="16">
        <v>1035</v>
      </c>
      <c r="E73" s="17">
        <v>37.49</v>
      </c>
      <c r="F73" s="18">
        <f t="shared" si="1"/>
        <v>5.0630962542001145E-3</v>
      </c>
      <c r="G73" s="18"/>
      <c r="I73" s="60"/>
      <c r="J73" s="39"/>
    </row>
    <row r="74" spans="1:10" x14ac:dyDescent="0.25">
      <c r="A74" s="14" t="s">
        <v>1880</v>
      </c>
      <c r="B74" s="15" t="s">
        <v>1881</v>
      </c>
      <c r="C74" s="15" t="s">
        <v>1329</v>
      </c>
      <c r="D74" s="16">
        <v>8485</v>
      </c>
      <c r="E74" s="17">
        <v>37.39</v>
      </c>
      <c r="F74" s="18">
        <f t="shared" si="1"/>
        <v>5.0495910628045419E-3</v>
      </c>
      <c r="G74" s="18"/>
      <c r="I74" s="60"/>
      <c r="J74" s="39"/>
    </row>
    <row r="75" spans="1:10" x14ac:dyDescent="0.25">
      <c r="A75" s="14" t="s">
        <v>2042</v>
      </c>
      <c r="B75" s="15" t="s">
        <v>2043</v>
      </c>
      <c r="C75" s="15" t="s">
        <v>2044</v>
      </c>
      <c r="D75" s="16">
        <v>3001</v>
      </c>
      <c r="E75" s="17">
        <v>37.229999999999997</v>
      </c>
      <c r="F75" s="18">
        <f t="shared" si="1"/>
        <v>5.0279827565716251E-3</v>
      </c>
      <c r="G75" s="18"/>
      <c r="I75" s="60"/>
      <c r="J75" s="39"/>
    </row>
    <row r="76" spans="1:10" x14ac:dyDescent="0.25">
      <c r="A76" s="14" t="s">
        <v>2433</v>
      </c>
      <c r="B76" s="15" t="s">
        <v>2434</v>
      </c>
      <c r="C76" s="15" t="s">
        <v>1219</v>
      </c>
      <c r="D76" s="16">
        <v>12727</v>
      </c>
      <c r="E76" s="17">
        <v>36.64</v>
      </c>
      <c r="F76" s="18">
        <f t="shared" si="1"/>
        <v>4.9483021273377488E-3</v>
      </c>
      <c r="G76" s="18"/>
      <c r="I76" s="60"/>
      <c r="J76" s="39"/>
    </row>
    <row r="77" spans="1:10" x14ac:dyDescent="0.25">
      <c r="A77" s="14" t="s">
        <v>1982</v>
      </c>
      <c r="B77" s="15" t="s">
        <v>1983</v>
      </c>
      <c r="C77" s="15" t="s">
        <v>1197</v>
      </c>
      <c r="D77" s="16">
        <v>45337</v>
      </c>
      <c r="E77" s="17">
        <v>36.619999999999997</v>
      </c>
      <c r="F77" s="18">
        <f t="shared" si="1"/>
        <v>4.9456010890586337E-3</v>
      </c>
      <c r="G77" s="18"/>
      <c r="I77" s="60"/>
      <c r="J77" s="39"/>
    </row>
    <row r="78" spans="1:10" x14ac:dyDescent="0.25">
      <c r="A78" s="14" t="s">
        <v>2278</v>
      </c>
      <c r="B78" s="15" t="s">
        <v>2279</v>
      </c>
      <c r="C78" s="15" t="s">
        <v>1382</v>
      </c>
      <c r="D78" s="16">
        <v>4170</v>
      </c>
      <c r="E78" s="17">
        <v>36.47</v>
      </c>
      <c r="F78" s="18">
        <f t="shared" si="1"/>
        <v>4.9253433019652753E-3</v>
      </c>
      <c r="G78" s="18"/>
      <c r="I78" s="60"/>
      <c r="J78" s="39"/>
    </row>
    <row r="79" spans="1:10" x14ac:dyDescent="0.25">
      <c r="A79" s="14" t="s">
        <v>2435</v>
      </c>
      <c r="B79" s="15" t="s">
        <v>2436</v>
      </c>
      <c r="C79" s="15" t="s">
        <v>1241</v>
      </c>
      <c r="D79" s="16">
        <v>11390</v>
      </c>
      <c r="E79" s="17">
        <v>36.25</v>
      </c>
      <c r="F79" s="18">
        <f t="shared" si="1"/>
        <v>4.8956318808950159E-3</v>
      </c>
      <c r="G79" s="18"/>
      <c r="I79" s="60"/>
      <c r="J79" s="39"/>
    </row>
    <row r="80" spans="1:10" x14ac:dyDescent="0.25">
      <c r="A80" s="14" t="s">
        <v>1960</v>
      </c>
      <c r="B80" s="15" t="s">
        <v>1961</v>
      </c>
      <c r="C80" s="15" t="s">
        <v>1340</v>
      </c>
      <c r="D80" s="16">
        <v>4523</v>
      </c>
      <c r="E80" s="17">
        <v>35.880000000000003</v>
      </c>
      <c r="F80" s="18">
        <f t="shared" si="1"/>
        <v>4.8456626727313981E-3</v>
      </c>
      <c r="G80" s="18"/>
      <c r="I80" s="60"/>
      <c r="J80" s="39"/>
    </row>
    <row r="81" spans="1:10" x14ac:dyDescent="0.25">
      <c r="A81" s="14" t="s">
        <v>2297</v>
      </c>
      <c r="B81" s="15" t="s">
        <v>2298</v>
      </c>
      <c r="C81" s="15" t="s">
        <v>1289</v>
      </c>
      <c r="D81" s="16">
        <v>4668</v>
      </c>
      <c r="E81" s="17">
        <v>35.340000000000003</v>
      </c>
      <c r="F81" s="18">
        <f t="shared" si="1"/>
        <v>4.7727346391953068E-3</v>
      </c>
      <c r="G81" s="18"/>
      <c r="I81" s="60"/>
      <c r="J81" s="39"/>
    </row>
    <row r="82" spans="1:10" x14ac:dyDescent="0.25">
      <c r="A82" s="14" t="s">
        <v>1554</v>
      </c>
      <c r="B82" s="15" t="s">
        <v>1555</v>
      </c>
      <c r="C82" s="15" t="s">
        <v>1365</v>
      </c>
      <c r="D82" s="16">
        <v>1197</v>
      </c>
      <c r="E82" s="17">
        <v>35.25</v>
      </c>
      <c r="F82" s="18">
        <f t="shared" si="1"/>
        <v>4.7605799669392908E-3</v>
      </c>
      <c r="G82" s="18"/>
      <c r="I82" s="60"/>
      <c r="J82" s="39"/>
    </row>
    <row r="83" spans="1:10" x14ac:dyDescent="0.25">
      <c r="A83" s="14" t="s">
        <v>2437</v>
      </c>
      <c r="B83" s="15" t="s">
        <v>2438</v>
      </c>
      <c r="C83" s="15" t="s">
        <v>1500</v>
      </c>
      <c r="D83" s="16">
        <v>764</v>
      </c>
      <c r="E83" s="17">
        <v>34.880000000000003</v>
      </c>
      <c r="F83" s="18">
        <f t="shared" si="1"/>
        <v>4.7106107587756739E-3</v>
      </c>
      <c r="G83" s="18"/>
      <c r="I83" s="60"/>
      <c r="J83" s="39"/>
    </row>
    <row r="84" spans="1:10" x14ac:dyDescent="0.25">
      <c r="A84" s="14" t="s">
        <v>2075</v>
      </c>
      <c r="B84" s="15" t="s">
        <v>2076</v>
      </c>
      <c r="C84" s="15" t="s">
        <v>1786</v>
      </c>
      <c r="D84" s="16">
        <v>4915</v>
      </c>
      <c r="E84" s="17">
        <v>34.67</v>
      </c>
      <c r="F84" s="18">
        <f t="shared" si="1"/>
        <v>4.6822498568449712E-3</v>
      </c>
      <c r="G84" s="18"/>
      <c r="I84" s="60"/>
      <c r="J84" s="39"/>
    </row>
    <row r="85" spans="1:10" x14ac:dyDescent="0.25">
      <c r="A85" s="14" t="s">
        <v>2439</v>
      </c>
      <c r="B85" s="15" t="s">
        <v>2440</v>
      </c>
      <c r="C85" s="15" t="s">
        <v>1262</v>
      </c>
      <c r="D85" s="16">
        <v>4040</v>
      </c>
      <c r="E85" s="17">
        <v>34.659999999999997</v>
      </c>
      <c r="F85" s="18">
        <f t="shared" si="1"/>
        <v>4.6808993377054136E-3</v>
      </c>
      <c r="G85" s="18"/>
      <c r="I85" s="60"/>
      <c r="J85" s="39"/>
    </row>
    <row r="86" spans="1:10" x14ac:dyDescent="0.25">
      <c r="A86" s="14" t="s">
        <v>2441</v>
      </c>
      <c r="B86" s="15" t="s">
        <v>2442</v>
      </c>
      <c r="C86" s="15" t="s">
        <v>1340</v>
      </c>
      <c r="D86" s="16">
        <v>3560</v>
      </c>
      <c r="E86" s="17">
        <v>34.520000000000003</v>
      </c>
      <c r="F86" s="18">
        <f t="shared" si="1"/>
        <v>4.6619920697516127E-3</v>
      </c>
      <c r="G86" s="18"/>
      <c r="I86" s="60"/>
      <c r="J86" s="39"/>
    </row>
    <row r="87" spans="1:10" x14ac:dyDescent="0.25">
      <c r="A87" s="14" t="s">
        <v>2443</v>
      </c>
      <c r="B87" s="15" t="s">
        <v>2444</v>
      </c>
      <c r="C87" s="15" t="s">
        <v>2029</v>
      </c>
      <c r="D87" s="16">
        <v>12516</v>
      </c>
      <c r="E87" s="17">
        <v>34.22</v>
      </c>
      <c r="F87" s="18">
        <f t="shared" si="1"/>
        <v>4.6214764955648949E-3</v>
      </c>
      <c r="G87" s="18"/>
      <c r="I87" s="60"/>
      <c r="J87" s="39"/>
    </row>
    <row r="88" spans="1:10" x14ac:dyDescent="0.25">
      <c r="A88" s="14" t="s">
        <v>1817</v>
      </c>
      <c r="B88" s="15" t="s">
        <v>1818</v>
      </c>
      <c r="C88" s="15" t="s">
        <v>1191</v>
      </c>
      <c r="D88" s="16">
        <v>5416</v>
      </c>
      <c r="E88" s="17">
        <v>34.130000000000003</v>
      </c>
      <c r="F88" s="18">
        <f t="shared" si="1"/>
        <v>4.6093218233088798E-3</v>
      </c>
      <c r="G88" s="18"/>
      <c r="I88" s="60"/>
      <c r="J88" s="39"/>
    </row>
    <row r="89" spans="1:10" x14ac:dyDescent="0.25">
      <c r="A89" s="14" t="s">
        <v>2445</v>
      </c>
      <c r="B89" s="15" t="s">
        <v>2446</v>
      </c>
      <c r="C89" s="15" t="s">
        <v>1418</v>
      </c>
      <c r="D89" s="16">
        <v>2691</v>
      </c>
      <c r="E89" s="17">
        <v>33.81</v>
      </c>
      <c r="F89" s="18">
        <f t="shared" si="1"/>
        <v>4.5661052108430479E-3</v>
      </c>
      <c r="G89" s="18"/>
      <c r="I89" s="60"/>
      <c r="J89" s="39"/>
    </row>
    <row r="90" spans="1:10" x14ac:dyDescent="0.25">
      <c r="A90" s="14" t="s">
        <v>2447</v>
      </c>
      <c r="B90" s="15" t="s">
        <v>2448</v>
      </c>
      <c r="C90" s="15" t="s">
        <v>2449</v>
      </c>
      <c r="D90" s="16">
        <v>1800</v>
      </c>
      <c r="E90" s="17">
        <v>33.69</v>
      </c>
      <c r="F90" s="18">
        <f t="shared" si="1"/>
        <v>4.5498989811683602E-3</v>
      </c>
      <c r="G90" s="18"/>
      <c r="I90" s="60"/>
      <c r="J90" s="39"/>
    </row>
    <row r="91" spans="1:10" x14ac:dyDescent="0.25">
      <c r="A91" s="14" t="s">
        <v>2450</v>
      </c>
      <c r="B91" s="15" t="s">
        <v>2451</v>
      </c>
      <c r="C91" s="15" t="s">
        <v>1238</v>
      </c>
      <c r="D91" s="16">
        <v>7288</v>
      </c>
      <c r="E91" s="17">
        <v>33.5</v>
      </c>
      <c r="F91" s="18">
        <f t="shared" si="1"/>
        <v>4.5242391175167734E-3</v>
      </c>
      <c r="G91" s="18"/>
      <c r="I91" s="60"/>
      <c r="J91" s="39"/>
    </row>
    <row r="92" spans="1:10" x14ac:dyDescent="0.25">
      <c r="A92" s="14" t="s">
        <v>2452</v>
      </c>
      <c r="B92" s="15" t="s">
        <v>2453</v>
      </c>
      <c r="C92" s="15" t="s">
        <v>1241</v>
      </c>
      <c r="D92" s="16">
        <v>5221</v>
      </c>
      <c r="E92" s="17">
        <v>33.450000000000003</v>
      </c>
      <c r="F92" s="18">
        <f t="shared" si="1"/>
        <v>4.5174865218189876E-3</v>
      </c>
      <c r="G92" s="18"/>
      <c r="I92" s="60"/>
      <c r="J92" s="39"/>
    </row>
    <row r="93" spans="1:10" x14ac:dyDescent="0.25">
      <c r="A93" s="14" t="s">
        <v>2454</v>
      </c>
      <c r="B93" s="15" t="s">
        <v>2455</v>
      </c>
      <c r="C93" s="15" t="s">
        <v>1289</v>
      </c>
      <c r="D93" s="16">
        <v>525</v>
      </c>
      <c r="E93" s="17">
        <v>33.32</v>
      </c>
      <c r="F93" s="18">
        <f t="shared" si="1"/>
        <v>4.4999297730047424E-3</v>
      </c>
      <c r="G93" s="18"/>
      <c r="I93" s="60"/>
      <c r="J93" s="39"/>
    </row>
    <row r="94" spans="1:10" x14ac:dyDescent="0.25">
      <c r="A94" s="14" t="s">
        <v>2456</v>
      </c>
      <c r="B94" s="15" t="s">
        <v>2457</v>
      </c>
      <c r="C94" s="15" t="s">
        <v>1440</v>
      </c>
      <c r="D94" s="16">
        <v>4038</v>
      </c>
      <c r="E94" s="17">
        <v>33.15</v>
      </c>
      <c r="F94" s="18">
        <f t="shared" si="1"/>
        <v>4.4769709476322698E-3</v>
      </c>
      <c r="G94" s="18"/>
      <c r="I94" s="60"/>
      <c r="J94" s="39"/>
    </row>
    <row r="95" spans="1:10" x14ac:dyDescent="0.25">
      <c r="A95" s="14" t="s">
        <v>2458</v>
      </c>
      <c r="B95" s="15" t="s">
        <v>2459</v>
      </c>
      <c r="C95" s="15" t="s">
        <v>1197</v>
      </c>
      <c r="D95" s="16">
        <v>73237</v>
      </c>
      <c r="E95" s="17">
        <v>32.840000000000003</v>
      </c>
      <c r="F95" s="18">
        <f t="shared" si="1"/>
        <v>4.4351048543059953E-3</v>
      </c>
      <c r="G95" s="18"/>
      <c r="I95" s="60"/>
      <c r="J95" s="39"/>
    </row>
    <row r="96" spans="1:10" x14ac:dyDescent="0.25">
      <c r="A96" s="14" t="s">
        <v>2460</v>
      </c>
      <c r="B96" s="15" t="s">
        <v>2461</v>
      </c>
      <c r="C96" s="15" t="s">
        <v>1289</v>
      </c>
      <c r="D96" s="16">
        <v>4042</v>
      </c>
      <c r="E96" s="17">
        <v>32.56</v>
      </c>
      <c r="F96" s="18">
        <f t="shared" si="1"/>
        <v>4.3972903183983926E-3</v>
      </c>
      <c r="G96" s="18"/>
      <c r="I96" s="60"/>
      <c r="J96" s="39"/>
    </row>
    <row r="97" spans="1:10" x14ac:dyDescent="0.25">
      <c r="A97" s="14" t="s">
        <v>2462</v>
      </c>
      <c r="B97" s="15" t="s">
        <v>2463</v>
      </c>
      <c r="C97" s="15" t="s">
        <v>2013</v>
      </c>
      <c r="D97" s="16">
        <v>2126</v>
      </c>
      <c r="E97" s="17">
        <v>32.1</v>
      </c>
      <c r="F97" s="18">
        <f t="shared" si="1"/>
        <v>4.3351664379787588E-3</v>
      </c>
      <c r="G97" s="18"/>
      <c r="I97" s="60"/>
      <c r="J97" s="39"/>
    </row>
    <row r="98" spans="1:10" x14ac:dyDescent="0.25">
      <c r="A98" s="14" t="s">
        <v>1480</v>
      </c>
      <c r="B98" s="15" t="s">
        <v>1481</v>
      </c>
      <c r="C98" s="15" t="s">
        <v>1440</v>
      </c>
      <c r="D98" s="16">
        <v>6076</v>
      </c>
      <c r="E98" s="17">
        <v>31.47</v>
      </c>
      <c r="F98" s="18">
        <f t="shared" si="1"/>
        <v>4.2500837321866524E-3</v>
      </c>
      <c r="G98" s="18"/>
      <c r="I98" s="60"/>
      <c r="J98" s="39"/>
    </row>
    <row r="99" spans="1:10" x14ac:dyDescent="0.25">
      <c r="A99" s="14" t="s">
        <v>2005</v>
      </c>
      <c r="B99" s="15" t="s">
        <v>2006</v>
      </c>
      <c r="C99" s="15" t="s">
        <v>1238</v>
      </c>
      <c r="D99" s="16">
        <v>726</v>
      </c>
      <c r="E99" s="17">
        <v>31.47</v>
      </c>
      <c r="F99" s="18">
        <f t="shared" si="1"/>
        <v>4.2500837321866524E-3</v>
      </c>
      <c r="G99" s="18"/>
      <c r="I99" s="60"/>
      <c r="J99" s="39"/>
    </row>
    <row r="100" spans="1:10" x14ac:dyDescent="0.25">
      <c r="A100" s="14" t="s">
        <v>2464</v>
      </c>
      <c r="B100" s="15" t="s">
        <v>2465</v>
      </c>
      <c r="C100" s="15" t="s">
        <v>1289</v>
      </c>
      <c r="D100" s="16">
        <v>17816</v>
      </c>
      <c r="E100" s="17">
        <v>31.05</v>
      </c>
      <c r="F100" s="18">
        <f t="shared" si="1"/>
        <v>4.1933619283252479E-3</v>
      </c>
      <c r="G100" s="18"/>
      <c r="I100" s="60"/>
      <c r="J100" s="39"/>
    </row>
    <row r="101" spans="1:10" x14ac:dyDescent="0.25">
      <c r="A101" s="14" t="s">
        <v>2466</v>
      </c>
      <c r="B101" s="15" t="s">
        <v>2467</v>
      </c>
      <c r="C101" s="15" t="s">
        <v>1229</v>
      </c>
      <c r="D101" s="16">
        <v>4375</v>
      </c>
      <c r="E101" s="17">
        <v>30.09</v>
      </c>
      <c r="F101" s="18">
        <f t="shared" si="1"/>
        <v>4.063712090927752E-3</v>
      </c>
      <c r="G101" s="18"/>
      <c r="I101" s="60"/>
      <c r="J101" s="39"/>
    </row>
    <row r="102" spans="1:10" x14ac:dyDescent="0.25">
      <c r="A102" s="14" t="s">
        <v>1800</v>
      </c>
      <c r="B102" s="15" t="s">
        <v>1801</v>
      </c>
      <c r="C102" s="15" t="s">
        <v>1786</v>
      </c>
      <c r="D102" s="16">
        <v>4936</v>
      </c>
      <c r="E102" s="17">
        <v>30.08</v>
      </c>
      <c r="F102" s="18">
        <f t="shared" si="1"/>
        <v>4.0623615717881954E-3</v>
      </c>
      <c r="G102" s="18"/>
      <c r="I102" s="60"/>
      <c r="J102" s="39"/>
    </row>
    <row r="103" spans="1:10" x14ac:dyDescent="0.25">
      <c r="A103" s="14" t="s">
        <v>2468</v>
      </c>
      <c r="B103" s="15" t="s">
        <v>2469</v>
      </c>
      <c r="C103" s="15" t="s">
        <v>1241</v>
      </c>
      <c r="D103" s="16">
        <v>4594</v>
      </c>
      <c r="E103" s="17">
        <v>29.79</v>
      </c>
      <c r="F103" s="18">
        <f t="shared" si="1"/>
        <v>4.0231965167410351E-3</v>
      </c>
      <c r="G103" s="18"/>
      <c r="I103" s="60"/>
      <c r="J103" s="39"/>
    </row>
    <row r="104" spans="1:10" x14ac:dyDescent="0.25">
      <c r="A104" s="14" t="s">
        <v>2470</v>
      </c>
      <c r="B104" s="15" t="s">
        <v>2471</v>
      </c>
      <c r="C104" s="15" t="s">
        <v>1329</v>
      </c>
      <c r="D104" s="16">
        <v>19601</v>
      </c>
      <c r="E104" s="17">
        <v>29.51</v>
      </c>
      <c r="F104" s="18">
        <f t="shared" si="1"/>
        <v>3.9853819808334323E-3</v>
      </c>
      <c r="G104" s="18"/>
      <c r="I104" s="60"/>
      <c r="J104" s="39"/>
    </row>
    <row r="105" spans="1:10" x14ac:dyDescent="0.25">
      <c r="A105" s="14" t="s">
        <v>2472</v>
      </c>
      <c r="B105" s="15" t="s">
        <v>2473</v>
      </c>
      <c r="C105" s="15" t="s">
        <v>1262</v>
      </c>
      <c r="D105" s="16">
        <v>4996</v>
      </c>
      <c r="E105" s="17">
        <v>29.4</v>
      </c>
      <c r="F105" s="18">
        <f t="shared" si="1"/>
        <v>3.9705262702983022E-3</v>
      </c>
      <c r="G105" s="18"/>
      <c r="I105" s="60"/>
      <c r="J105" s="39"/>
    </row>
    <row r="106" spans="1:10" x14ac:dyDescent="0.25">
      <c r="A106" s="14" t="s">
        <v>2474</v>
      </c>
      <c r="B106" s="15" t="s">
        <v>2475</v>
      </c>
      <c r="C106" s="15" t="s">
        <v>1262</v>
      </c>
      <c r="D106" s="16">
        <v>4366</v>
      </c>
      <c r="E106" s="17">
        <v>29.1</v>
      </c>
      <c r="F106" s="18">
        <f t="shared" si="1"/>
        <v>3.9300106961115853E-3</v>
      </c>
      <c r="G106" s="18"/>
      <c r="I106" s="60"/>
      <c r="J106" s="39"/>
    </row>
    <row r="107" spans="1:10" x14ac:dyDescent="0.25">
      <c r="A107" s="14" t="s">
        <v>2476</v>
      </c>
      <c r="B107" s="15" t="s">
        <v>2477</v>
      </c>
      <c r="C107" s="15" t="s">
        <v>1229</v>
      </c>
      <c r="D107" s="16">
        <v>10990</v>
      </c>
      <c r="E107" s="17">
        <v>28.8</v>
      </c>
      <c r="F107" s="18">
        <f t="shared" si="1"/>
        <v>3.889495121924868E-3</v>
      </c>
      <c r="G107" s="18"/>
      <c r="I107" s="60"/>
      <c r="J107" s="39"/>
    </row>
    <row r="108" spans="1:10" x14ac:dyDescent="0.25">
      <c r="A108" s="14" t="s">
        <v>1882</v>
      </c>
      <c r="B108" s="15" t="s">
        <v>1883</v>
      </c>
      <c r="C108" s="15" t="s">
        <v>1286</v>
      </c>
      <c r="D108" s="16">
        <v>1189</v>
      </c>
      <c r="E108" s="17">
        <v>28.6</v>
      </c>
      <c r="F108" s="18">
        <f t="shared" si="1"/>
        <v>3.8624847391337228E-3</v>
      </c>
      <c r="G108" s="18"/>
      <c r="I108" s="60"/>
      <c r="J108" s="39"/>
    </row>
    <row r="109" spans="1:10" x14ac:dyDescent="0.25">
      <c r="A109" s="14" t="s">
        <v>2478</v>
      </c>
      <c r="B109" s="15" t="s">
        <v>2479</v>
      </c>
      <c r="C109" s="15" t="s">
        <v>1329</v>
      </c>
      <c r="D109" s="16">
        <v>1729</v>
      </c>
      <c r="E109" s="17">
        <v>28.56</v>
      </c>
      <c r="F109" s="18">
        <f t="shared" si="1"/>
        <v>3.8570826625754936E-3</v>
      </c>
      <c r="G109" s="18"/>
      <c r="I109" s="60"/>
      <c r="J109" s="39"/>
    </row>
    <row r="110" spans="1:10" x14ac:dyDescent="0.25">
      <c r="A110" s="14" t="s">
        <v>2480</v>
      </c>
      <c r="B110" s="15" t="s">
        <v>2481</v>
      </c>
      <c r="C110" s="15" t="s">
        <v>2292</v>
      </c>
      <c r="D110" s="16">
        <v>5422</v>
      </c>
      <c r="E110" s="17">
        <v>28.56</v>
      </c>
      <c r="F110" s="18">
        <f t="shared" si="1"/>
        <v>3.8570826625754936E-3</v>
      </c>
      <c r="G110" s="18"/>
      <c r="I110" s="60"/>
      <c r="J110" s="39"/>
    </row>
    <row r="111" spans="1:10" x14ac:dyDescent="0.25">
      <c r="A111" s="14" t="s">
        <v>1953</v>
      </c>
      <c r="B111" s="15" t="s">
        <v>1954</v>
      </c>
      <c r="C111" s="15" t="s">
        <v>1289</v>
      </c>
      <c r="D111" s="16">
        <v>3348</v>
      </c>
      <c r="E111" s="17">
        <v>28.41</v>
      </c>
      <c r="F111" s="18">
        <f t="shared" si="1"/>
        <v>3.8368248754821351E-3</v>
      </c>
      <c r="G111" s="18"/>
      <c r="I111" s="60"/>
      <c r="J111" s="39"/>
    </row>
    <row r="112" spans="1:10" x14ac:dyDescent="0.25">
      <c r="A112" s="14" t="s">
        <v>2482</v>
      </c>
      <c r="B112" s="15" t="s">
        <v>2483</v>
      </c>
      <c r="C112" s="15" t="s">
        <v>1340</v>
      </c>
      <c r="D112" s="16">
        <v>2844</v>
      </c>
      <c r="E112" s="17">
        <v>28.25</v>
      </c>
      <c r="F112" s="18">
        <f t="shared" si="1"/>
        <v>3.8152165692492191E-3</v>
      </c>
      <c r="G112" s="18"/>
      <c r="I112" s="60"/>
      <c r="J112" s="39"/>
    </row>
    <row r="113" spans="1:10" x14ac:dyDescent="0.25">
      <c r="A113" s="14" t="s">
        <v>2484</v>
      </c>
      <c r="B113" s="15" t="s">
        <v>2485</v>
      </c>
      <c r="C113" s="15" t="s">
        <v>1262</v>
      </c>
      <c r="D113" s="16">
        <v>4535</v>
      </c>
      <c r="E113" s="17">
        <v>28.05</v>
      </c>
      <c r="F113" s="18">
        <f t="shared" si="1"/>
        <v>3.7882061864580744E-3</v>
      </c>
      <c r="G113" s="18"/>
      <c r="I113" s="60"/>
      <c r="J113" s="39"/>
    </row>
    <row r="114" spans="1:10" x14ac:dyDescent="0.25">
      <c r="A114" s="14" t="s">
        <v>2486</v>
      </c>
      <c r="B114" s="15" t="s">
        <v>2487</v>
      </c>
      <c r="C114" s="15" t="s">
        <v>1208</v>
      </c>
      <c r="D114" s="16">
        <v>1638</v>
      </c>
      <c r="E114" s="17">
        <v>28</v>
      </c>
      <c r="F114" s="18">
        <f t="shared" si="1"/>
        <v>3.7814535907602881E-3</v>
      </c>
      <c r="G114" s="18"/>
      <c r="I114" s="60"/>
      <c r="J114" s="39"/>
    </row>
    <row r="115" spans="1:10" x14ac:dyDescent="0.25">
      <c r="A115" s="14" t="s">
        <v>1798</v>
      </c>
      <c r="B115" s="15" t="s">
        <v>1799</v>
      </c>
      <c r="C115" s="15" t="s">
        <v>1289</v>
      </c>
      <c r="D115" s="16">
        <v>2099</v>
      </c>
      <c r="E115" s="17">
        <v>27.87</v>
      </c>
      <c r="F115" s="18">
        <f t="shared" si="1"/>
        <v>3.7638968419460438E-3</v>
      </c>
      <c r="G115" s="18"/>
      <c r="I115" s="60"/>
      <c r="J115" s="39"/>
    </row>
    <row r="116" spans="1:10" x14ac:dyDescent="0.25">
      <c r="A116" s="14" t="s">
        <v>1805</v>
      </c>
      <c r="B116" s="15" t="s">
        <v>1806</v>
      </c>
      <c r="C116" s="15" t="s">
        <v>1262</v>
      </c>
      <c r="D116" s="16">
        <v>485</v>
      </c>
      <c r="E116" s="17">
        <v>27.11</v>
      </c>
      <c r="F116" s="18">
        <f t="shared" si="1"/>
        <v>3.6612573873396931E-3</v>
      </c>
      <c r="G116" s="18"/>
      <c r="I116" s="60"/>
      <c r="J116" s="39"/>
    </row>
    <row r="117" spans="1:10" x14ac:dyDescent="0.25">
      <c r="A117" s="14" t="s">
        <v>2488</v>
      </c>
      <c r="B117" s="15" t="s">
        <v>2489</v>
      </c>
      <c r="C117" s="15" t="s">
        <v>1294</v>
      </c>
      <c r="D117" s="16">
        <v>45610</v>
      </c>
      <c r="E117" s="17">
        <v>26.56</v>
      </c>
      <c r="F117" s="18">
        <f t="shared" si="1"/>
        <v>3.5869788346640447E-3</v>
      </c>
      <c r="G117" s="18"/>
      <c r="I117" s="60"/>
      <c r="J117" s="39"/>
    </row>
    <row r="118" spans="1:10" x14ac:dyDescent="0.25">
      <c r="A118" s="14" t="s">
        <v>2490</v>
      </c>
      <c r="B118" s="15" t="s">
        <v>2491</v>
      </c>
      <c r="C118" s="15" t="s">
        <v>1382</v>
      </c>
      <c r="D118" s="16">
        <v>701</v>
      </c>
      <c r="E118" s="17">
        <v>26.49</v>
      </c>
      <c r="F118" s="18">
        <f t="shared" si="1"/>
        <v>3.5775252006871438E-3</v>
      </c>
      <c r="G118" s="18"/>
      <c r="I118" s="60"/>
      <c r="J118" s="39"/>
    </row>
    <row r="119" spans="1:10" x14ac:dyDescent="0.25">
      <c r="A119" s="14" t="s">
        <v>2007</v>
      </c>
      <c r="B119" s="15" t="s">
        <v>2008</v>
      </c>
      <c r="C119" s="15" t="s">
        <v>1249</v>
      </c>
      <c r="D119" s="16">
        <v>4440</v>
      </c>
      <c r="E119" s="17">
        <v>26.4</v>
      </c>
      <c r="F119" s="18">
        <f t="shared" si="1"/>
        <v>3.5653705284311287E-3</v>
      </c>
      <c r="G119" s="18"/>
      <c r="I119" s="60"/>
      <c r="J119" s="39"/>
    </row>
    <row r="120" spans="1:10" x14ac:dyDescent="0.25">
      <c r="A120" s="14" t="s">
        <v>2492</v>
      </c>
      <c r="B120" s="15" t="s">
        <v>2493</v>
      </c>
      <c r="C120" s="15" t="s">
        <v>1317</v>
      </c>
      <c r="D120" s="16">
        <v>1328</v>
      </c>
      <c r="E120" s="17">
        <v>26.15</v>
      </c>
      <c r="F120" s="18">
        <f t="shared" si="1"/>
        <v>3.5316075499421972E-3</v>
      </c>
      <c r="G120" s="18"/>
      <c r="I120" s="60"/>
      <c r="J120" s="39"/>
    </row>
    <row r="121" spans="1:10" x14ac:dyDescent="0.25">
      <c r="A121" s="14" t="s">
        <v>1949</v>
      </c>
      <c r="B121" s="15" t="s">
        <v>1950</v>
      </c>
      <c r="C121" s="15" t="s">
        <v>1191</v>
      </c>
      <c r="D121" s="16">
        <v>2196</v>
      </c>
      <c r="E121" s="17">
        <v>25.9</v>
      </c>
      <c r="F121" s="18">
        <f t="shared" si="1"/>
        <v>3.4978445714532662E-3</v>
      </c>
      <c r="G121" s="18"/>
      <c r="I121" s="60"/>
      <c r="J121" s="39"/>
    </row>
    <row r="122" spans="1:10" x14ac:dyDescent="0.25">
      <c r="A122" s="14" t="s">
        <v>2494</v>
      </c>
      <c r="B122" s="15" t="s">
        <v>2495</v>
      </c>
      <c r="C122" s="15" t="s">
        <v>1317</v>
      </c>
      <c r="D122" s="16">
        <v>1438</v>
      </c>
      <c r="E122" s="17">
        <v>25.89</v>
      </c>
      <c r="F122" s="18">
        <f t="shared" si="1"/>
        <v>3.4964940523137091E-3</v>
      </c>
      <c r="G122" s="18"/>
      <c r="I122" s="60"/>
      <c r="J122" s="39"/>
    </row>
    <row r="123" spans="1:10" x14ac:dyDescent="0.25">
      <c r="A123" s="14" t="s">
        <v>2496</v>
      </c>
      <c r="B123" s="15" t="s">
        <v>2497</v>
      </c>
      <c r="C123" s="15" t="s">
        <v>1205</v>
      </c>
      <c r="D123" s="16">
        <v>325</v>
      </c>
      <c r="E123" s="17">
        <v>25.43</v>
      </c>
      <c r="F123" s="18">
        <f t="shared" si="1"/>
        <v>3.4343701718940758E-3</v>
      </c>
      <c r="G123" s="18"/>
      <c r="I123" s="60"/>
      <c r="J123" s="39"/>
    </row>
    <row r="124" spans="1:10" x14ac:dyDescent="0.25">
      <c r="A124" s="14" t="s">
        <v>2498</v>
      </c>
      <c r="B124" s="15" t="s">
        <v>2499</v>
      </c>
      <c r="C124" s="15" t="s">
        <v>1241</v>
      </c>
      <c r="D124" s="16">
        <v>6567</v>
      </c>
      <c r="E124" s="17">
        <v>24.94</v>
      </c>
      <c r="F124" s="18">
        <f t="shared" si="1"/>
        <v>3.3681947340557712E-3</v>
      </c>
      <c r="G124" s="18"/>
      <c r="I124" s="60"/>
      <c r="J124" s="39"/>
    </row>
    <row r="125" spans="1:10" x14ac:dyDescent="0.25">
      <c r="A125" s="14" t="s">
        <v>2500</v>
      </c>
      <c r="B125" s="15" t="s">
        <v>2501</v>
      </c>
      <c r="C125" s="15" t="s">
        <v>1320</v>
      </c>
      <c r="D125" s="16">
        <v>10804</v>
      </c>
      <c r="E125" s="17">
        <v>24.85</v>
      </c>
      <c r="F125" s="18">
        <f t="shared" si="1"/>
        <v>3.3560400617997557E-3</v>
      </c>
      <c r="G125" s="18"/>
      <c r="I125" s="60"/>
      <c r="J125" s="39"/>
    </row>
    <row r="126" spans="1:10" x14ac:dyDescent="0.25">
      <c r="A126" s="14" t="s">
        <v>2502</v>
      </c>
      <c r="B126" s="15" t="s">
        <v>2503</v>
      </c>
      <c r="C126" s="15" t="s">
        <v>1375</v>
      </c>
      <c r="D126" s="16">
        <v>2670</v>
      </c>
      <c r="E126" s="17">
        <v>24.83</v>
      </c>
      <c r="F126" s="18">
        <f t="shared" si="1"/>
        <v>3.353339023520641E-3</v>
      </c>
      <c r="G126" s="18"/>
      <c r="I126" s="60"/>
      <c r="J126" s="39"/>
    </row>
    <row r="127" spans="1:10" x14ac:dyDescent="0.25">
      <c r="A127" s="14" t="s">
        <v>1494</v>
      </c>
      <c r="B127" s="15" t="s">
        <v>1495</v>
      </c>
      <c r="C127" s="15" t="s">
        <v>1375</v>
      </c>
      <c r="D127" s="16">
        <v>3342</v>
      </c>
      <c r="E127" s="17">
        <v>23.83</v>
      </c>
      <c r="F127" s="18">
        <f t="shared" si="1"/>
        <v>3.2182871095649164E-3</v>
      </c>
      <c r="G127" s="18"/>
      <c r="I127" s="60"/>
      <c r="J127" s="39"/>
    </row>
    <row r="128" spans="1:10" x14ac:dyDescent="0.25">
      <c r="A128" s="14" t="s">
        <v>2504</v>
      </c>
      <c r="B128" s="15" t="s">
        <v>2505</v>
      </c>
      <c r="C128" s="15" t="s">
        <v>1191</v>
      </c>
      <c r="D128" s="16">
        <v>358</v>
      </c>
      <c r="E128" s="17">
        <v>23.66</v>
      </c>
      <c r="F128" s="18">
        <f t="shared" si="1"/>
        <v>3.1953282841924433E-3</v>
      </c>
      <c r="G128" s="18"/>
      <c r="I128" s="60"/>
      <c r="J128" s="39"/>
    </row>
    <row r="129" spans="1:10" x14ac:dyDescent="0.25">
      <c r="A129" s="14" t="s">
        <v>2329</v>
      </c>
      <c r="B129" s="15" t="s">
        <v>2330</v>
      </c>
      <c r="C129" s="15" t="s">
        <v>1418</v>
      </c>
      <c r="D129" s="16">
        <v>1985</v>
      </c>
      <c r="E129" s="17">
        <v>23.51</v>
      </c>
      <c r="F129" s="18">
        <f t="shared" si="1"/>
        <v>3.1750704970990849E-3</v>
      </c>
      <c r="G129" s="18"/>
      <c r="I129" s="60"/>
      <c r="J129" s="39"/>
    </row>
    <row r="130" spans="1:10" x14ac:dyDescent="0.25">
      <c r="A130" s="14" t="s">
        <v>2270</v>
      </c>
      <c r="B130" s="15" t="s">
        <v>2271</v>
      </c>
      <c r="C130" s="15" t="s">
        <v>1329</v>
      </c>
      <c r="D130" s="16">
        <v>2785</v>
      </c>
      <c r="E130" s="17">
        <v>23.49</v>
      </c>
      <c r="F130" s="18">
        <f t="shared" si="1"/>
        <v>3.1723694588199698E-3</v>
      </c>
      <c r="G130" s="18"/>
      <c r="I130" s="60"/>
      <c r="J130" s="39"/>
    </row>
    <row r="131" spans="1:10" x14ac:dyDescent="0.25">
      <c r="A131" s="14" t="s">
        <v>2506</v>
      </c>
      <c r="B131" s="15" t="s">
        <v>2507</v>
      </c>
      <c r="C131" s="15" t="s">
        <v>1241</v>
      </c>
      <c r="D131" s="16">
        <v>2081</v>
      </c>
      <c r="E131" s="17">
        <v>23.37</v>
      </c>
      <c r="F131" s="18">
        <f t="shared" si="1"/>
        <v>3.1561632291452835E-3</v>
      </c>
      <c r="G131" s="18"/>
      <c r="I131" s="60"/>
      <c r="J131" s="39"/>
    </row>
    <row r="132" spans="1:10" x14ac:dyDescent="0.25">
      <c r="A132" s="14" t="s">
        <v>2508</v>
      </c>
      <c r="B132" s="15" t="s">
        <v>2509</v>
      </c>
      <c r="C132" s="15" t="s">
        <v>1340</v>
      </c>
      <c r="D132" s="16">
        <v>2856</v>
      </c>
      <c r="E132" s="17">
        <v>23.23</v>
      </c>
      <c r="F132" s="18">
        <f t="shared" si="1"/>
        <v>3.1372559611914817E-3</v>
      </c>
      <c r="G132" s="18"/>
      <c r="I132" s="60"/>
      <c r="J132" s="39"/>
    </row>
    <row r="133" spans="1:10" x14ac:dyDescent="0.25">
      <c r="A133" s="14" t="s">
        <v>2510</v>
      </c>
      <c r="B133" s="15" t="s">
        <v>2511</v>
      </c>
      <c r="C133" s="15" t="s">
        <v>1191</v>
      </c>
      <c r="D133" s="16">
        <v>2987</v>
      </c>
      <c r="E133" s="17">
        <v>23.1</v>
      </c>
      <c r="F133" s="18">
        <f t="shared" si="1"/>
        <v>3.1196992123772378E-3</v>
      </c>
      <c r="G133" s="18"/>
      <c r="I133" s="60"/>
      <c r="J133" s="39"/>
    </row>
    <row r="134" spans="1:10" x14ac:dyDescent="0.25">
      <c r="A134" s="14" t="s">
        <v>2038</v>
      </c>
      <c r="B134" s="15" t="s">
        <v>2039</v>
      </c>
      <c r="C134" s="15" t="s">
        <v>1229</v>
      </c>
      <c r="D134" s="16">
        <v>4505</v>
      </c>
      <c r="E134" s="17">
        <v>22.8</v>
      </c>
      <c r="F134" s="18">
        <f t="shared" si="1"/>
        <v>3.0791836381905205E-3</v>
      </c>
      <c r="G134" s="18"/>
      <c r="I134" s="60"/>
      <c r="J134" s="39"/>
    </row>
    <row r="135" spans="1:10" x14ac:dyDescent="0.25">
      <c r="A135" s="14" t="s">
        <v>2512</v>
      </c>
      <c r="B135" s="15" t="s">
        <v>2513</v>
      </c>
      <c r="C135" s="15" t="s">
        <v>2514</v>
      </c>
      <c r="D135" s="16">
        <v>539</v>
      </c>
      <c r="E135" s="17">
        <v>22.79</v>
      </c>
      <c r="F135" s="18">
        <f t="shared" si="1"/>
        <v>3.077833119050963E-3</v>
      </c>
      <c r="G135" s="18"/>
      <c r="I135" s="60"/>
      <c r="J135" s="39"/>
    </row>
    <row r="136" spans="1:10" x14ac:dyDescent="0.25">
      <c r="A136" s="14" t="s">
        <v>2515</v>
      </c>
      <c r="B136" s="15" t="s">
        <v>2516</v>
      </c>
      <c r="C136" s="15" t="s">
        <v>1262</v>
      </c>
      <c r="D136" s="16">
        <v>839</v>
      </c>
      <c r="E136" s="17">
        <v>22.56</v>
      </c>
      <c r="F136" s="18">
        <f t="shared" ref="F136:F199" si="2">+E136/$E$274</f>
        <v>3.0467711788411461E-3</v>
      </c>
      <c r="G136" s="18"/>
      <c r="I136" s="60"/>
      <c r="J136" s="39"/>
    </row>
    <row r="137" spans="1:10" x14ac:dyDescent="0.25">
      <c r="A137" s="14" t="s">
        <v>2517</v>
      </c>
      <c r="B137" s="15" t="s">
        <v>2518</v>
      </c>
      <c r="C137" s="15" t="s">
        <v>1375</v>
      </c>
      <c r="D137" s="16">
        <v>6929</v>
      </c>
      <c r="E137" s="17">
        <v>22.54</v>
      </c>
      <c r="F137" s="18">
        <f t="shared" si="2"/>
        <v>3.0440701405620319E-3</v>
      </c>
      <c r="G137" s="18"/>
      <c r="I137" s="60"/>
      <c r="J137" s="39"/>
    </row>
    <row r="138" spans="1:10" x14ac:dyDescent="0.25">
      <c r="A138" s="14" t="s">
        <v>2519</v>
      </c>
      <c r="B138" s="15" t="s">
        <v>2520</v>
      </c>
      <c r="C138" s="15" t="s">
        <v>1382</v>
      </c>
      <c r="D138" s="16">
        <v>353</v>
      </c>
      <c r="E138" s="17">
        <v>22.39</v>
      </c>
      <c r="F138" s="18">
        <f t="shared" si="2"/>
        <v>3.0238123534686735E-3</v>
      </c>
      <c r="G138" s="18"/>
      <c r="I138" s="60"/>
      <c r="J138" s="39"/>
    </row>
    <row r="139" spans="1:10" x14ac:dyDescent="0.25">
      <c r="A139" s="14" t="s">
        <v>2055</v>
      </c>
      <c r="B139" s="15" t="s">
        <v>2056</v>
      </c>
      <c r="C139" s="15" t="s">
        <v>1229</v>
      </c>
      <c r="D139" s="16">
        <v>5499</v>
      </c>
      <c r="E139" s="17">
        <v>22.27</v>
      </c>
      <c r="F139" s="18">
        <f t="shared" si="2"/>
        <v>3.0076061237939863E-3</v>
      </c>
      <c r="G139" s="18"/>
      <c r="I139" s="60"/>
      <c r="J139" s="39"/>
    </row>
    <row r="140" spans="1:10" x14ac:dyDescent="0.25">
      <c r="A140" s="14" t="s">
        <v>2025</v>
      </c>
      <c r="B140" s="15" t="s">
        <v>2026</v>
      </c>
      <c r="C140" s="15" t="s">
        <v>1329</v>
      </c>
      <c r="D140" s="16">
        <v>2676</v>
      </c>
      <c r="E140" s="17">
        <v>22.18</v>
      </c>
      <c r="F140" s="18">
        <f t="shared" si="2"/>
        <v>2.9954514515379712E-3</v>
      </c>
      <c r="G140" s="18"/>
      <c r="I140" s="60"/>
      <c r="J140" s="39"/>
    </row>
    <row r="141" spans="1:10" x14ac:dyDescent="0.25">
      <c r="A141" s="14" t="s">
        <v>2092</v>
      </c>
      <c r="B141" s="15" t="s">
        <v>2093</v>
      </c>
      <c r="C141" s="15" t="s">
        <v>1418</v>
      </c>
      <c r="D141" s="16">
        <v>6379</v>
      </c>
      <c r="E141" s="17">
        <v>22.14</v>
      </c>
      <c r="F141" s="18">
        <f t="shared" si="2"/>
        <v>2.990049374979742E-3</v>
      </c>
      <c r="G141" s="18"/>
      <c r="I141" s="60"/>
      <c r="J141" s="39"/>
    </row>
    <row r="142" spans="1:10" x14ac:dyDescent="0.25">
      <c r="A142" s="14" t="s">
        <v>2051</v>
      </c>
      <c r="B142" s="15" t="s">
        <v>2052</v>
      </c>
      <c r="C142" s="15" t="s">
        <v>1222</v>
      </c>
      <c r="D142" s="16">
        <v>2489</v>
      </c>
      <c r="E142" s="17">
        <v>22.08</v>
      </c>
      <c r="F142" s="18">
        <f t="shared" si="2"/>
        <v>2.9819462601423982E-3</v>
      </c>
      <c r="G142" s="18"/>
      <c r="I142" s="60"/>
      <c r="J142" s="39"/>
    </row>
    <row r="143" spans="1:10" x14ac:dyDescent="0.25">
      <c r="A143" s="14" t="s">
        <v>1546</v>
      </c>
      <c r="B143" s="15" t="s">
        <v>1547</v>
      </c>
      <c r="C143" s="15" t="s">
        <v>1252</v>
      </c>
      <c r="D143" s="16">
        <v>4589</v>
      </c>
      <c r="E143" s="17">
        <v>22.07</v>
      </c>
      <c r="F143" s="18">
        <f t="shared" si="2"/>
        <v>2.9805957410028415E-3</v>
      </c>
      <c r="G143" s="18"/>
      <c r="I143" s="60"/>
      <c r="J143" s="39"/>
    </row>
    <row r="144" spans="1:10" x14ac:dyDescent="0.25">
      <c r="A144" s="14" t="s">
        <v>2521</v>
      </c>
      <c r="B144" s="15" t="s">
        <v>2522</v>
      </c>
      <c r="C144" s="15" t="s">
        <v>1804</v>
      </c>
      <c r="D144" s="16">
        <v>4039</v>
      </c>
      <c r="E144" s="17">
        <v>22.04</v>
      </c>
      <c r="F144" s="18">
        <f t="shared" si="2"/>
        <v>2.9765441835841694E-3</v>
      </c>
      <c r="G144" s="18"/>
      <c r="I144" s="60"/>
      <c r="J144" s="39"/>
    </row>
    <row r="145" spans="1:10" x14ac:dyDescent="0.25">
      <c r="A145" s="14" t="s">
        <v>2523</v>
      </c>
      <c r="B145" s="15" t="s">
        <v>2524</v>
      </c>
      <c r="C145" s="15" t="s">
        <v>1786</v>
      </c>
      <c r="D145" s="16">
        <v>3492</v>
      </c>
      <c r="E145" s="17">
        <v>22</v>
      </c>
      <c r="F145" s="18">
        <f t="shared" si="2"/>
        <v>2.9711421070259406E-3</v>
      </c>
      <c r="G145" s="18"/>
      <c r="I145" s="60"/>
      <c r="J145" s="39"/>
    </row>
    <row r="146" spans="1:10" x14ac:dyDescent="0.25">
      <c r="A146" s="14" t="s">
        <v>2525</v>
      </c>
      <c r="B146" s="15" t="s">
        <v>2526</v>
      </c>
      <c r="C146" s="15" t="s">
        <v>1440</v>
      </c>
      <c r="D146" s="16">
        <v>8905</v>
      </c>
      <c r="E146" s="17">
        <v>21.92</v>
      </c>
      <c r="F146" s="18">
        <f t="shared" si="2"/>
        <v>2.960337953909483E-3</v>
      </c>
      <c r="G146" s="18"/>
      <c r="I146" s="60"/>
      <c r="J146" s="39"/>
    </row>
    <row r="147" spans="1:10" x14ac:dyDescent="0.25">
      <c r="A147" s="14" t="s">
        <v>2067</v>
      </c>
      <c r="B147" s="15" t="s">
        <v>2068</v>
      </c>
      <c r="C147" s="15" t="s">
        <v>1500</v>
      </c>
      <c r="D147" s="16">
        <v>1568</v>
      </c>
      <c r="E147" s="17">
        <v>21.85</v>
      </c>
      <c r="F147" s="18">
        <f t="shared" si="2"/>
        <v>2.9508843199325821E-3</v>
      </c>
      <c r="G147" s="18"/>
      <c r="I147" s="60"/>
      <c r="J147" s="39"/>
    </row>
    <row r="148" spans="1:10" x14ac:dyDescent="0.25">
      <c r="A148" s="14" t="s">
        <v>2527</v>
      </c>
      <c r="B148" s="15" t="s">
        <v>2528</v>
      </c>
      <c r="C148" s="15" t="s">
        <v>1317</v>
      </c>
      <c r="D148" s="16">
        <v>1458</v>
      </c>
      <c r="E148" s="17">
        <v>21.7</v>
      </c>
      <c r="F148" s="18">
        <f t="shared" si="2"/>
        <v>2.9306265328392232E-3</v>
      </c>
      <c r="G148" s="18"/>
      <c r="I148" s="60"/>
      <c r="J148" s="39"/>
    </row>
    <row r="149" spans="1:10" x14ac:dyDescent="0.25">
      <c r="A149" s="14" t="s">
        <v>1534</v>
      </c>
      <c r="B149" s="15" t="s">
        <v>1535</v>
      </c>
      <c r="C149" s="15" t="s">
        <v>1418</v>
      </c>
      <c r="D149" s="16">
        <v>1022</v>
      </c>
      <c r="E149" s="17">
        <v>21.66</v>
      </c>
      <c r="F149" s="18">
        <f t="shared" si="2"/>
        <v>2.9252244562809945E-3</v>
      </c>
      <c r="G149" s="18"/>
      <c r="I149" s="60"/>
      <c r="J149" s="39"/>
    </row>
    <row r="150" spans="1:10" x14ac:dyDescent="0.25">
      <c r="A150" s="14" t="s">
        <v>2529</v>
      </c>
      <c r="B150" s="15" t="s">
        <v>2530</v>
      </c>
      <c r="C150" s="15" t="s">
        <v>1191</v>
      </c>
      <c r="D150" s="16">
        <v>1900</v>
      </c>
      <c r="E150" s="17">
        <v>21.52</v>
      </c>
      <c r="F150" s="18">
        <f t="shared" si="2"/>
        <v>2.9063171883271927E-3</v>
      </c>
      <c r="G150" s="18"/>
      <c r="I150" s="60"/>
      <c r="J150" s="39"/>
    </row>
    <row r="151" spans="1:10" x14ac:dyDescent="0.25">
      <c r="A151" s="14" t="s">
        <v>2531</v>
      </c>
      <c r="B151" s="15" t="s">
        <v>2532</v>
      </c>
      <c r="C151" s="15" t="s">
        <v>1197</v>
      </c>
      <c r="D151" s="16">
        <v>4613</v>
      </c>
      <c r="E151" s="17">
        <v>21.34</v>
      </c>
      <c r="F151" s="18">
        <f t="shared" si="2"/>
        <v>2.8820078438151625E-3</v>
      </c>
      <c r="G151" s="18"/>
      <c r="I151" s="60"/>
      <c r="J151" s="39"/>
    </row>
    <row r="152" spans="1:10" x14ac:dyDescent="0.25">
      <c r="A152" s="14" t="s">
        <v>1964</v>
      </c>
      <c r="B152" s="15" t="s">
        <v>1965</v>
      </c>
      <c r="C152" s="15" t="s">
        <v>1191</v>
      </c>
      <c r="D152" s="16">
        <v>1294</v>
      </c>
      <c r="E152" s="17">
        <v>21.23</v>
      </c>
      <c r="F152" s="18">
        <f t="shared" si="2"/>
        <v>2.8671521332800328E-3</v>
      </c>
      <c r="G152" s="18"/>
      <c r="I152" s="60"/>
      <c r="J152" s="39"/>
    </row>
    <row r="153" spans="1:10" x14ac:dyDescent="0.25">
      <c r="A153" s="14" t="s">
        <v>2533</v>
      </c>
      <c r="B153" s="15" t="s">
        <v>2534</v>
      </c>
      <c r="C153" s="15" t="s">
        <v>2029</v>
      </c>
      <c r="D153" s="16">
        <v>880</v>
      </c>
      <c r="E153" s="17">
        <v>21.08</v>
      </c>
      <c r="F153" s="18">
        <f t="shared" si="2"/>
        <v>2.8468943461866739E-3</v>
      </c>
      <c r="G153" s="18"/>
      <c r="I153" s="60"/>
      <c r="J153" s="39"/>
    </row>
    <row r="154" spans="1:10" x14ac:dyDescent="0.25">
      <c r="A154" s="14" t="s">
        <v>2073</v>
      </c>
      <c r="B154" s="15" t="s">
        <v>2074</v>
      </c>
      <c r="C154" s="15" t="s">
        <v>1238</v>
      </c>
      <c r="D154" s="16">
        <v>234</v>
      </c>
      <c r="E154" s="17">
        <v>20.9</v>
      </c>
      <c r="F154" s="18">
        <f t="shared" si="2"/>
        <v>2.8225850016746433E-3</v>
      </c>
      <c r="G154" s="18"/>
      <c r="I154" s="60"/>
      <c r="J154" s="39"/>
    </row>
    <row r="155" spans="1:10" x14ac:dyDescent="0.25">
      <c r="A155" s="14" t="s">
        <v>2535</v>
      </c>
      <c r="B155" s="15" t="s">
        <v>2536</v>
      </c>
      <c r="C155" s="15" t="s">
        <v>1289</v>
      </c>
      <c r="D155" s="16">
        <v>9876</v>
      </c>
      <c r="E155" s="17">
        <v>20.64</v>
      </c>
      <c r="F155" s="18">
        <f t="shared" si="2"/>
        <v>2.7874715040461552E-3</v>
      </c>
      <c r="G155" s="18"/>
      <c r="I155" s="60"/>
      <c r="J155" s="39"/>
    </row>
    <row r="156" spans="1:10" x14ac:dyDescent="0.25">
      <c r="A156" s="14" t="s">
        <v>2537</v>
      </c>
      <c r="B156" s="15" t="s">
        <v>2538</v>
      </c>
      <c r="C156" s="15" t="s">
        <v>1241</v>
      </c>
      <c r="D156" s="16">
        <v>2785</v>
      </c>
      <c r="E156" s="17">
        <v>20.61</v>
      </c>
      <c r="F156" s="18">
        <f t="shared" si="2"/>
        <v>2.7834199466274835E-3</v>
      </c>
      <c r="G156" s="18"/>
      <c r="I156" s="60"/>
      <c r="J156" s="39"/>
    </row>
    <row r="157" spans="1:10" x14ac:dyDescent="0.25">
      <c r="A157" s="14" t="s">
        <v>2539</v>
      </c>
      <c r="B157" s="15" t="s">
        <v>2540</v>
      </c>
      <c r="C157" s="15" t="s">
        <v>1294</v>
      </c>
      <c r="D157" s="16">
        <v>2202</v>
      </c>
      <c r="E157" s="17">
        <v>20.53</v>
      </c>
      <c r="F157" s="18">
        <f t="shared" si="2"/>
        <v>2.7726157935110255E-3</v>
      </c>
      <c r="G157" s="18"/>
      <c r="I157" s="60"/>
      <c r="J157" s="39"/>
    </row>
    <row r="158" spans="1:10" x14ac:dyDescent="0.25">
      <c r="A158" s="14" t="s">
        <v>2541</v>
      </c>
      <c r="B158" s="15" t="s">
        <v>2542</v>
      </c>
      <c r="C158" s="15" t="s">
        <v>2183</v>
      </c>
      <c r="D158" s="16">
        <v>1929</v>
      </c>
      <c r="E158" s="17">
        <v>20.440000000000001</v>
      </c>
      <c r="F158" s="18">
        <f t="shared" si="2"/>
        <v>2.7604611212550105E-3</v>
      </c>
      <c r="G158" s="18"/>
      <c r="I158" s="60"/>
      <c r="J158" s="39"/>
    </row>
    <row r="159" spans="1:10" x14ac:dyDescent="0.25">
      <c r="A159" s="14" t="s">
        <v>2543</v>
      </c>
      <c r="B159" s="15" t="s">
        <v>2544</v>
      </c>
      <c r="C159" s="15" t="s">
        <v>1197</v>
      </c>
      <c r="D159" s="16">
        <v>30174</v>
      </c>
      <c r="E159" s="17">
        <v>20.13</v>
      </c>
      <c r="F159" s="18">
        <f t="shared" si="2"/>
        <v>2.7185950279287356E-3</v>
      </c>
      <c r="G159" s="18"/>
      <c r="I159" s="60"/>
      <c r="J159" s="39"/>
    </row>
    <row r="160" spans="1:10" x14ac:dyDescent="0.25">
      <c r="A160" s="14" t="s">
        <v>2545</v>
      </c>
      <c r="B160" s="15" t="s">
        <v>2546</v>
      </c>
      <c r="C160" s="15" t="s">
        <v>1289</v>
      </c>
      <c r="D160" s="16">
        <v>6372</v>
      </c>
      <c r="E160" s="17">
        <v>20.13</v>
      </c>
      <c r="F160" s="18">
        <f t="shared" si="2"/>
        <v>2.7185950279287356E-3</v>
      </c>
      <c r="G160" s="18"/>
      <c r="I160" s="60"/>
      <c r="J160" s="39"/>
    </row>
    <row r="161" spans="1:10" x14ac:dyDescent="0.25">
      <c r="A161" s="14" t="s">
        <v>2547</v>
      </c>
      <c r="B161" s="15" t="s">
        <v>2548</v>
      </c>
      <c r="C161" s="15" t="s">
        <v>1241</v>
      </c>
      <c r="D161" s="16">
        <v>2084</v>
      </c>
      <c r="E161" s="17">
        <v>20.04</v>
      </c>
      <c r="F161" s="18">
        <f t="shared" si="2"/>
        <v>2.7064403556727205E-3</v>
      </c>
      <c r="G161" s="18"/>
      <c r="I161" s="60"/>
      <c r="J161" s="39"/>
    </row>
    <row r="162" spans="1:10" x14ac:dyDescent="0.25">
      <c r="A162" s="14" t="s">
        <v>2549</v>
      </c>
      <c r="B162" s="15" t="s">
        <v>2550</v>
      </c>
      <c r="C162" s="15" t="s">
        <v>1804</v>
      </c>
      <c r="D162" s="16">
        <v>10859</v>
      </c>
      <c r="E162" s="17">
        <v>19.93</v>
      </c>
      <c r="F162" s="18">
        <f t="shared" si="2"/>
        <v>2.6915846451375908E-3</v>
      </c>
      <c r="G162" s="18"/>
      <c r="I162" s="60"/>
      <c r="J162" s="39"/>
    </row>
    <row r="163" spans="1:10" x14ac:dyDescent="0.25">
      <c r="A163" s="14" t="s">
        <v>2551</v>
      </c>
      <c r="B163" s="15" t="s">
        <v>2552</v>
      </c>
      <c r="C163" s="15" t="s">
        <v>1194</v>
      </c>
      <c r="D163" s="16">
        <v>20285</v>
      </c>
      <c r="E163" s="17">
        <v>19.5</v>
      </c>
      <c r="F163" s="18">
        <f t="shared" si="2"/>
        <v>2.6335123221366292E-3</v>
      </c>
      <c r="G163" s="18"/>
      <c r="I163" s="60"/>
      <c r="J163" s="39"/>
    </row>
    <row r="164" spans="1:10" x14ac:dyDescent="0.25">
      <c r="A164" s="14" t="s">
        <v>2553</v>
      </c>
      <c r="B164" s="15" t="s">
        <v>2554</v>
      </c>
      <c r="C164" s="15" t="s">
        <v>1309</v>
      </c>
      <c r="D164" s="16">
        <v>237</v>
      </c>
      <c r="E164" s="17">
        <v>19.38</v>
      </c>
      <c r="F164" s="18">
        <f t="shared" si="2"/>
        <v>2.617306092461942E-3</v>
      </c>
      <c r="G164" s="18"/>
      <c r="I164" s="60"/>
      <c r="J164" s="39"/>
    </row>
    <row r="165" spans="1:10" x14ac:dyDescent="0.25">
      <c r="A165" s="14" t="s">
        <v>2555</v>
      </c>
      <c r="B165" s="15" t="s">
        <v>2556</v>
      </c>
      <c r="C165" s="15" t="s">
        <v>1197</v>
      </c>
      <c r="D165" s="16">
        <v>17578</v>
      </c>
      <c r="E165" s="17">
        <v>19.260000000000002</v>
      </c>
      <c r="F165" s="18">
        <f t="shared" si="2"/>
        <v>2.6010998627872556E-3</v>
      </c>
      <c r="G165" s="18"/>
      <c r="I165" s="60"/>
      <c r="J165" s="39"/>
    </row>
    <row r="166" spans="1:10" x14ac:dyDescent="0.25">
      <c r="A166" s="14" t="s">
        <v>2557</v>
      </c>
      <c r="B166" s="15" t="s">
        <v>2558</v>
      </c>
      <c r="C166" s="15" t="s">
        <v>1804</v>
      </c>
      <c r="D166" s="16">
        <v>48810</v>
      </c>
      <c r="E166" s="17">
        <v>19.22</v>
      </c>
      <c r="F166" s="18">
        <f t="shared" si="2"/>
        <v>2.595697786229026E-3</v>
      </c>
      <c r="G166" s="18"/>
      <c r="I166" s="60"/>
      <c r="J166" s="39"/>
    </row>
    <row r="167" spans="1:10" x14ac:dyDescent="0.25">
      <c r="A167" s="14" t="s">
        <v>2559</v>
      </c>
      <c r="B167" s="15" t="s">
        <v>2560</v>
      </c>
      <c r="C167" s="15" t="s">
        <v>1229</v>
      </c>
      <c r="D167" s="16">
        <v>2685</v>
      </c>
      <c r="E167" s="17">
        <v>19.2</v>
      </c>
      <c r="F167" s="18">
        <f t="shared" si="2"/>
        <v>2.5929967479499118E-3</v>
      </c>
      <c r="G167" s="18"/>
      <c r="I167" s="60"/>
      <c r="J167" s="39"/>
    </row>
    <row r="168" spans="1:10" x14ac:dyDescent="0.25">
      <c r="A168" s="14" t="s">
        <v>1933</v>
      </c>
      <c r="B168" s="15" t="s">
        <v>1934</v>
      </c>
      <c r="C168" s="15" t="s">
        <v>1289</v>
      </c>
      <c r="D168" s="16">
        <v>1845</v>
      </c>
      <c r="E168" s="17">
        <v>19.190000000000001</v>
      </c>
      <c r="F168" s="18">
        <f t="shared" si="2"/>
        <v>2.5916462288103547E-3</v>
      </c>
      <c r="G168" s="18"/>
      <c r="I168" s="60"/>
      <c r="J168" s="39"/>
    </row>
    <row r="169" spans="1:10" x14ac:dyDescent="0.25">
      <c r="A169" s="14" t="s">
        <v>2009</v>
      </c>
      <c r="B169" s="15" t="s">
        <v>2010</v>
      </c>
      <c r="C169" s="15" t="s">
        <v>1786</v>
      </c>
      <c r="D169" s="16">
        <v>1328</v>
      </c>
      <c r="E169" s="17">
        <v>19.190000000000001</v>
      </c>
      <c r="F169" s="18">
        <f t="shared" si="2"/>
        <v>2.5916462288103547E-3</v>
      </c>
      <c r="G169" s="18"/>
      <c r="I169" s="60"/>
      <c r="J169" s="39"/>
    </row>
    <row r="170" spans="1:10" x14ac:dyDescent="0.25">
      <c r="A170" s="14" t="s">
        <v>2102</v>
      </c>
      <c r="B170" s="15" t="s">
        <v>2103</v>
      </c>
      <c r="C170" s="15" t="s">
        <v>1252</v>
      </c>
      <c r="D170" s="16">
        <v>2824</v>
      </c>
      <c r="E170" s="17">
        <v>19.059999999999999</v>
      </c>
      <c r="F170" s="18">
        <f t="shared" si="2"/>
        <v>2.57408947999611E-3</v>
      </c>
      <c r="G170" s="18"/>
      <c r="I170" s="60"/>
      <c r="J170" s="39"/>
    </row>
    <row r="171" spans="1:10" x14ac:dyDescent="0.25">
      <c r="A171" s="14" t="s">
        <v>2561</v>
      </c>
      <c r="B171" s="15" t="s">
        <v>2562</v>
      </c>
      <c r="C171" s="15" t="s">
        <v>1214</v>
      </c>
      <c r="D171" s="16">
        <v>1902</v>
      </c>
      <c r="E171" s="17">
        <v>18.96</v>
      </c>
      <c r="F171" s="18">
        <f t="shared" si="2"/>
        <v>2.5605842886005379E-3</v>
      </c>
      <c r="G171" s="18"/>
      <c r="I171" s="60"/>
      <c r="J171" s="39"/>
    </row>
    <row r="172" spans="1:10" x14ac:dyDescent="0.25">
      <c r="A172" s="14" t="s">
        <v>2563</v>
      </c>
      <c r="B172" s="15" t="s">
        <v>2564</v>
      </c>
      <c r="C172" s="15" t="s">
        <v>1205</v>
      </c>
      <c r="D172" s="16">
        <v>4011</v>
      </c>
      <c r="E172" s="17">
        <v>18.66</v>
      </c>
      <c r="F172" s="18">
        <f t="shared" si="2"/>
        <v>2.5200687144138205E-3</v>
      </c>
      <c r="G172" s="18"/>
      <c r="I172" s="60"/>
      <c r="J172" s="39"/>
    </row>
    <row r="173" spans="1:10" x14ac:dyDescent="0.25">
      <c r="A173" s="14" t="s">
        <v>2565</v>
      </c>
      <c r="B173" s="15" t="s">
        <v>2566</v>
      </c>
      <c r="C173" s="15" t="s">
        <v>1249</v>
      </c>
      <c r="D173" s="16">
        <v>2290</v>
      </c>
      <c r="E173" s="17">
        <v>18.39</v>
      </c>
      <c r="F173" s="18">
        <f t="shared" si="2"/>
        <v>2.4836046976457749E-3</v>
      </c>
      <c r="G173" s="18"/>
      <c r="I173" s="60"/>
      <c r="J173" s="39"/>
    </row>
    <row r="174" spans="1:10" x14ac:dyDescent="0.25">
      <c r="A174" s="14" t="s">
        <v>2567</v>
      </c>
      <c r="B174" s="15" t="s">
        <v>2568</v>
      </c>
      <c r="C174" s="15" t="s">
        <v>2029</v>
      </c>
      <c r="D174" s="16">
        <v>2548</v>
      </c>
      <c r="E174" s="17">
        <v>18.23</v>
      </c>
      <c r="F174" s="18">
        <f t="shared" si="2"/>
        <v>2.4619963914128589E-3</v>
      </c>
      <c r="G174" s="18"/>
      <c r="I174" s="60"/>
      <c r="J174" s="39"/>
    </row>
    <row r="175" spans="1:10" x14ac:dyDescent="0.25">
      <c r="A175" s="14" t="s">
        <v>1468</v>
      </c>
      <c r="B175" s="15" t="s">
        <v>1469</v>
      </c>
      <c r="C175" s="15" t="s">
        <v>1222</v>
      </c>
      <c r="D175" s="16">
        <v>4947</v>
      </c>
      <c r="E175" s="17">
        <v>18.02</v>
      </c>
      <c r="F175" s="18">
        <f t="shared" si="2"/>
        <v>2.4336354894821566E-3</v>
      </c>
      <c r="G175" s="18"/>
      <c r="I175" s="60"/>
      <c r="J175" s="39"/>
    </row>
    <row r="176" spans="1:10" x14ac:dyDescent="0.25">
      <c r="A176" s="14" t="s">
        <v>2569</v>
      </c>
      <c r="B176" s="15" t="s">
        <v>2570</v>
      </c>
      <c r="C176" s="15" t="s">
        <v>1317</v>
      </c>
      <c r="D176" s="16">
        <v>2970</v>
      </c>
      <c r="E176" s="17">
        <v>17.97</v>
      </c>
      <c r="F176" s="18">
        <f t="shared" si="2"/>
        <v>2.4268828937843703E-3</v>
      </c>
      <c r="G176" s="18"/>
      <c r="I176" s="60"/>
      <c r="J176" s="39"/>
    </row>
    <row r="177" spans="1:10" x14ac:dyDescent="0.25">
      <c r="A177" s="14" t="s">
        <v>1931</v>
      </c>
      <c r="B177" s="15" t="s">
        <v>1932</v>
      </c>
      <c r="C177" s="15" t="s">
        <v>1211</v>
      </c>
      <c r="D177" s="16">
        <v>2498</v>
      </c>
      <c r="E177" s="17">
        <v>17.87</v>
      </c>
      <c r="F177" s="18">
        <f t="shared" si="2"/>
        <v>2.4133777023887981E-3</v>
      </c>
      <c r="G177" s="18"/>
      <c r="I177" s="60"/>
      <c r="J177" s="39"/>
    </row>
    <row r="178" spans="1:10" x14ac:dyDescent="0.25">
      <c r="A178" s="14" t="s">
        <v>1774</v>
      </c>
      <c r="B178" s="15" t="s">
        <v>1775</v>
      </c>
      <c r="C178" s="15" t="s">
        <v>1241</v>
      </c>
      <c r="D178" s="16">
        <v>990</v>
      </c>
      <c r="E178" s="17">
        <v>17.77</v>
      </c>
      <c r="F178" s="18">
        <f t="shared" si="2"/>
        <v>2.3998725109932255E-3</v>
      </c>
      <c r="G178" s="18"/>
      <c r="I178" s="60"/>
      <c r="J178" s="39"/>
    </row>
    <row r="179" spans="1:10" x14ac:dyDescent="0.25">
      <c r="A179" s="14" t="s">
        <v>2019</v>
      </c>
      <c r="B179" s="15" t="s">
        <v>2020</v>
      </c>
      <c r="C179" s="15" t="s">
        <v>1375</v>
      </c>
      <c r="D179" s="16">
        <v>2924</v>
      </c>
      <c r="E179" s="17">
        <v>17.7</v>
      </c>
      <c r="F179" s="18">
        <f t="shared" si="2"/>
        <v>2.3904188770163246E-3</v>
      </c>
      <c r="G179" s="18"/>
      <c r="I179" s="60"/>
      <c r="J179" s="39"/>
    </row>
    <row r="180" spans="1:10" x14ac:dyDescent="0.25">
      <c r="A180" s="14" t="s">
        <v>2571</v>
      </c>
      <c r="B180" s="15" t="s">
        <v>2572</v>
      </c>
      <c r="C180" s="15" t="s">
        <v>1191</v>
      </c>
      <c r="D180" s="16">
        <v>249</v>
      </c>
      <c r="E180" s="17">
        <v>17.52</v>
      </c>
      <c r="F180" s="18">
        <f t="shared" si="2"/>
        <v>2.3661095325042945E-3</v>
      </c>
      <c r="G180" s="18"/>
      <c r="I180" s="60"/>
      <c r="J180" s="39"/>
    </row>
    <row r="181" spans="1:10" x14ac:dyDescent="0.25">
      <c r="A181" s="14" t="s">
        <v>2272</v>
      </c>
      <c r="B181" s="15" t="s">
        <v>2273</v>
      </c>
      <c r="C181" s="15" t="s">
        <v>1222</v>
      </c>
      <c r="D181" s="16">
        <v>1137</v>
      </c>
      <c r="E181" s="17">
        <v>17.39</v>
      </c>
      <c r="F181" s="18">
        <f t="shared" si="2"/>
        <v>2.3485527836900502E-3</v>
      </c>
      <c r="G181" s="18"/>
      <c r="I181" s="60"/>
      <c r="J181" s="39"/>
    </row>
    <row r="182" spans="1:10" x14ac:dyDescent="0.25">
      <c r="A182" s="14" t="s">
        <v>2573</v>
      </c>
      <c r="B182" s="15" t="s">
        <v>2574</v>
      </c>
      <c r="C182" s="15" t="s">
        <v>1194</v>
      </c>
      <c r="D182" s="16">
        <v>3458</v>
      </c>
      <c r="E182" s="17">
        <v>17.29</v>
      </c>
      <c r="F182" s="18">
        <f t="shared" si="2"/>
        <v>2.3350475922944776E-3</v>
      </c>
      <c r="G182" s="18"/>
      <c r="I182" s="60"/>
      <c r="J182" s="39"/>
    </row>
    <row r="183" spans="1:10" x14ac:dyDescent="0.25">
      <c r="A183" s="14" t="s">
        <v>2575</v>
      </c>
      <c r="B183" s="15" t="s">
        <v>2576</v>
      </c>
      <c r="C183" s="15" t="s">
        <v>1194</v>
      </c>
      <c r="D183" s="16">
        <v>1052</v>
      </c>
      <c r="E183" s="17">
        <v>17.12</v>
      </c>
      <c r="F183" s="18">
        <f t="shared" si="2"/>
        <v>2.312088766922005E-3</v>
      </c>
      <c r="G183" s="18"/>
      <c r="I183" s="60"/>
      <c r="J183" s="39"/>
    </row>
    <row r="184" spans="1:10" x14ac:dyDescent="0.25">
      <c r="A184" s="14" t="s">
        <v>2577</v>
      </c>
      <c r="B184" s="15" t="s">
        <v>2578</v>
      </c>
      <c r="C184" s="15" t="s">
        <v>1340</v>
      </c>
      <c r="D184" s="16">
        <v>603</v>
      </c>
      <c r="E184" s="17">
        <v>17.079999999999998</v>
      </c>
      <c r="F184" s="18">
        <f t="shared" si="2"/>
        <v>2.3066866903637753E-3</v>
      </c>
      <c r="G184" s="18"/>
      <c r="I184" s="60"/>
      <c r="J184" s="39"/>
    </row>
    <row r="185" spans="1:10" x14ac:dyDescent="0.25">
      <c r="A185" s="14" t="s">
        <v>2579</v>
      </c>
      <c r="B185" s="15" t="s">
        <v>2580</v>
      </c>
      <c r="C185" s="15" t="s">
        <v>1375</v>
      </c>
      <c r="D185" s="16">
        <v>306</v>
      </c>
      <c r="E185" s="17">
        <v>16.940000000000001</v>
      </c>
      <c r="F185" s="18">
        <f t="shared" si="2"/>
        <v>2.2877794224099744E-3</v>
      </c>
      <c r="G185" s="18"/>
      <c r="I185" s="60"/>
      <c r="J185" s="39"/>
    </row>
    <row r="186" spans="1:10" x14ac:dyDescent="0.25">
      <c r="A186" s="14" t="s">
        <v>1999</v>
      </c>
      <c r="B186" s="15" t="s">
        <v>2000</v>
      </c>
      <c r="C186" s="15" t="s">
        <v>1238</v>
      </c>
      <c r="D186" s="16">
        <v>2394</v>
      </c>
      <c r="E186" s="17">
        <v>16.940000000000001</v>
      </c>
      <c r="F186" s="18">
        <f t="shared" si="2"/>
        <v>2.2877794224099744E-3</v>
      </c>
      <c r="G186" s="18"/>
      <c r="I186" s="60"/>
      <c r="J186" s="39"/>
    </row>
    <row r="187" spans="1:10" x14ac:dyDescent="0.25">
      <c r="A187" s="14" t="s">
        <v>2581</v>
      </c>
      <c r="B187" s="15" t="s">
        <v>2582</v>
      </c>
      <c r="C187" s="15" t="s">
        <v>1382</v>
      </c>
      <c r="D187" s="16">
        <v>1625</v>
      </c>
      <c r="E187" s="17">
        <v>16.86</v>
      </c>
      <c r="F187" s="18">
        <f t="shared" si="2"/>
        <v>2.2769752692935164E-3</v>
      </c>
      <c r="G187" s="18"/>
      <c r="I187" s="60"/>
      <c r="J187" s="39"/>
    </row>
    <row r="188" spans="1:10" x14ac:dyDescent="0.25">
      <c r="A188" s="14" t="s">
        <v>2583</v>
      </c>
      <c r="B188" s="15" t="s">
        <v>2584</v>
      </c>
      <c r="C188" s="15" t="s">
        <v>1289</v>
      </c>
      <c r="D188" s="16">
        <v>16016</v>
      </c>
      <c r="E188" s="17">
        <v>16.78</v>
      </c>
      <c r="F188" s="18">
        <f t="shared" si="2"/>
        <v>2.2661711161770584E-3</v>
      </c>
      <c r="G188" s="18"/>
      <c r="I188" s="60"/>
      <c r="J188" s="39"/>
    </row>
    <row r="189" spans="1:10" x14ac:dyDescent="0.25">
      <c r="A189" s="14" t="s">
        <v>2585</v>
      </c>
      <c r="B189" s="15" t="s">
        <v>2586</v>
      </c>
      <c r="C189" s="15" t="s">
        <v>1375</v>
      </c>
      <c r="D189" s="16">
        <v>2167</v>
      </c>
      <c r="E189" s="17">
        <v>16.72</v>
      </c>
      <c r="F189" s="18">
        <f t="shared" si="2"/>
        <v>2.2580680013397146E-3</v>
      </c>
      <c r="G189" s="18"/>
      <c r="I189" s="60"/>
      <c r="J189" s="39"/>
    </row>
    <row r="190" spans="1:10" x14ac:dyDescent="0.25">
      <c r="A190" s="14" t="s">
        <v>2587</v>
      </c>
      <c r="B190" s="15" t="s">
        <v>2588</v>
      </c>
      <c r="C190" s="15" t="s">
        <v>1238</v>
      </c>
      <c r="D190" s="16">
        <v>5302</v>
      </c>
      <c r="E190" s="17">
        <v>16.68</v>
      </c>
      <c r="F190" s="18">
        <f t="shared" si="2"/>
        <v>2.2526659247814858E-3</v>
      </c>
      <c r="G190" s="18"/>
      <c r="I190" s="60"/>
      <c r="J190" s="39"/>
    </row>
    <row r="191" spans="1:10" x14ac:dyDescent="0.25">
      <c r="A191" s="14" t="s">
        <v>2589</v>
      </c>
      <c r="B191" s="15" t="s">
        <v>2590</v>
      </c>
      <c r="C191" s="15" t="s">
        <v>1507</v>
      </c>
      <c r="D191" s="16">
        <v>3001</v>
      </c>
      <c r="E191" s="17">
        <v>16.63</v>
      </c>
      <c r="F191" s="18">
        <f t="shared" si="2"/>
        <v>2.2459133290836995E-3</v>
      </c>
      <c r="G191" s="18"/>
      <c r="I191" s="60"/>
      <c r="J191" s="39"/>
    </row>
    <row r="192" spans="1:10" x14ac:dyDescent="0.25">
      <c r="A192" s="14" t="s">
        <v>2591</v>
      </c>
      <c r="B192" s="15" t="s">
        <v>2592</v>
      </c>
      <c r="C192" s="15" t="s">
        <v>1329</v>
      </c>
      <c r="D192" s="16">
        <v>4601</v>
      </c>
      <c r="E192" s="17">
        <v>16.54</v>
      </c>
      <c r="F192" s="18">
        <f t="shared" si="2"/>
        <v>2.2337586568276844E-3</v>
      </c>
      <c r="G192" s="18"/>
      <c r="I192" s="60"/>
      <c r="J192" s="39"/>
    </row>
    <row r="193" spans="1:10" x14ac:dyDescent="0.25">
      <c r="A193" s="14" t="s">
        <v>2593</v>
      </c>
      <c r="B193" s="15" t="s">
        <v>2594</v>
      </c>
      <c r="C193" s="15" t="s">
        <v>1262</v>
      </c>
      <c r="D193" s="16">
        <v>802</v>
      </c>
      <c r="E193" s="17">
        <v>16.420000000000002</v>
      </c>
      <c r="F193" s="18">
        <f t="shared" si="2"/>
        <v>2.2175524271529977E-3</v>
      </c>
      <c r="G193" s="18"/>
      <c r="I193" s="60"/>
      <c r="J193" s="39"/>
    </row>
    <row r="194" spans="1:10" x14ac:dyDescent="0.25">
      <c r="A194" s="14" t="s">
        <v>2595</v>
      </c>
      <c r="B194" s="15" t="s">
        <v>2596</v>
      </c>
      <c r="C194" s="15" t="s">
        <v>1238</v>
      </c>
      <c r="D194" s="16">
        <v>778</v>
      </c>
      <c r="E194" s="17">
        <v>16.11</v>
      </c>
      <c r="F194" s="18">
        <f t="shared" si="2"/>
        <v>2.1756863338267228E-3</v>
      </c>
      <c r="G194" s="18"/>
      <c r="I194" s="60"/>
      <c r="J194" s="39"/>
    </row>
    <row r="195" spans="1:10" x14ac:dyDescent="0.25">
      <c r="A195" s="14" t="s">
        <v>2597</v>
      </c>
      <c r="B195" s="15" t="s">
        <v>2598</v>
      </c>
      <c r="C195" s="15" t="s">
        <v>1252</v>
      </c>
      <c r="D195" s="16">
        <v>31429</v>
      </c>
      <c r="E195" s="17">
        <v>16.03</v>
      </c>
      <c r="F195" s="18">
        <f t="shared" si="2"/>
        <v>2.1648821807102652E-3</v>
      </c>
      <c r="G195" s="18"/>
      <c r="I195" s="60"/>
      <c r="J195" s="39"/>
    </row>
    <row r="196" spans="1:10" x14ac:dyDescent="0.25">
      <c r="A196" s="14" t="s">
        <v>2599</v>
      </c>
      <c r="B196" s="15" t="s">
        <v>2600</v>
      </c>
      <c r="C196" s="15" t="s">
        <v>1211</v>
      </c>
      <c r="D196" s="16">
        <v>696</v>
      </c>
      <c r="E196" s="17">
        <v>15.87</v>
      </c>
      <c r="F196" s="18">
        <f t="shared" si="2"/>
        <v>2.1432738744773488E-3</v>
      </c>
      <c r="G196" s="18"/>
      <c r="I196" s="60"/>
      <c r="J196" s="39"/>
    </row>
    <row r="197" spans="1:10" x14ac:dyDescent="0.25">
      <c r="A197" s="14" t="s">
        <v>2601</v>
      </c>
      <c r="B197" s="15" t="s">
        <v>2602</v>
      </c>
      <c r="C197" s="15" t="s">
        <v>1375</v>
      </c>
      <c r="D197" s="16">
        <v>2839</v>
      </c>
      <c r="E197" s="17">
        <v>15.6</v>
      </c>
      <c r="F197" s="18">
        <f t="shared" si="2"/>
        <v>2.1068098577093032E-3</v>
      </c>
      <c r="G197" s="18"/>
      <c r="I197" s="60"/>
      <c r="J197" s="39"/>
    </row>
    <row r="198" spans="1:10" x14ac:dyDescent="0.25">
      <c r="A198" s="14" t="s">
        <v>2049</v>
      </c>
      <c r="B198" s="15" t="s">
        <v>2050</v>
      </c>
      <c r="C198" s="15" t="s">
        <v>1262</v>
      </c>
      <c r="D198" s="16">
        <v>3148</v>
      </c>
      <c r="E198" s="17">
        <v>15.53</v>
      </c>
      <c r="F198" s="18">
        <f t="shared" si="2"/>
        <v>2.0973562237324027E-3</v>
      </c>
      <c r="G198" s="18"/>
      <c r="I198" s="60"/>
      <c r="J198" s="39"/>
    </row>
    <row r="199" spans="1:10" x14ac:dyDescent="0.25">
      <c r="A199" s="14" t="s">
        <v>1884</v>
      </c>
      <c r="B199" s="15" t="s">
        <v>1885</v>
      </c>
      <c r="C199" s="15" t="s">
        <v>1214</v>
      </c>
      <c r="D199" s="16">
        <v>6994</v>
      </c>
      <c r="E199" s="17">
        <v>15.42</v>
      </c>
      <c r="F199" s="18">
        <f t="shared" si="2"/>
        <v>2.082500513197273E-3</v>
      </c>
      <c r="G199" s="18"/>
      <c r="I199" s="60"/>
      <c r="J199" s="39"/>
    </row>
    <row r="200" spans="1:10" x14ac:dyDescent="0.25">
      <c r="A200" s="14" t="s">
        <v>2603</v>
      </c>
      <c r="B200" s="15" t="s">
        <v>2604</v>
      </c>
      <c r="C200" s="15" t="s">
        <v>1197</v>
      </c>
      <c r="D200" s="16">
        <v>24250</v>
      </c>
      <c r="E200" s="17">
        <v>15.42</v>
      </c>
      <c r="F200" s="18">
        <f t="shared" ref="F200:F263" si="3">+E200/$E$274</f>
        <v>2.082500513197273E-3</v>
      </c>
      <c r="G200" s="18"/>
      <c r="I200" s="60"/>
      <c r="J200" s="39"/>
    </row>
    <row r="201" spans="1:10" x14ac:dyDescent="0.25">
      <c r="A201" s="14" t="s">
        <v>2605</v>
      </c>
      <c r="B201" s="15" t="s">
        <v>2606</v>
      </c>
      <c r="C201" s="15" t="s">
        <v>1329</v>
      </c>
      <c r="D201" s="16">
        <v>14264</v>
      </c>
      <c r="E201" s="17">
        <v>15.41</v>
      </c>
      <c r="F201" s="18">
        <f t="shared" si="3"/>
        <v>2.0811499940577155E-3</v>
      </c>
      <c r="G201" s="18"/>
      <c r="I201" s="60"/>
      <c r="J201" s="39"/>
    </row>
    <row r="202" spans="1:10" x14ac:dyDescent="0.25">
      <c r="A202" s="14" t="s">
        <v>2607</v>
      </c>
      <c r="B202" s="15" t="s">
        <v>2608</v>
      </c>
      <c r="C202" s="15" t="s">
        <v>2402</v>
      </c>
      <c r="D202" s="16">
        <v>3042</v>
      </c>
      <c r="E202" s="17">
        <v>15.39</v>
      </c>
      <c r="F202" s="18">
        <f t="shared" si="3"/>
        <v>2.0784489557786013E-3</v>
      </c>
      <c r="G202" s="18"/>
      <c r="I202" s="60"/>
      <c r="J202" s="39"/>
    </row>
    <row r="203" spans="1:10" x14ac:dyDescent="0.25">
      <c r="A203" s="14" t="s">
        <v>2609</v>
      </c>
      <c r="B203" s="15" t="s">
        <v>2610</v>
      </c>
      <c r="C203" s="15" t="s">
        <v>1241</v>
      </c>
      <c r="D203" s="16">
        <v>678</v>
      </c>
      <c r="E203" s="17">
        <v>15.08</v>
      </c>
      <c r="F203" s="18">
        <f t="shared" si="3"/>
        <v>2.0365828624523265E-3</v>
      </c>
      <c r="G203" s="18"/>
      <c r="I203" s="60"/>
      <c r="J203" s="39"/>
    </row>
    <row r="204" spans="1:10" x14ac:dyDescent="0.25">
      <c r="A204" s="14" t="s">
        <v>2611</v>
      </c>
      <c r="B204" s="15" t="s">
        <v>2612</v>
      </c>
      <c r="C204" s="15" t="s">
        <v>2044</v>
      </c>
      <c r="D204" s="16">
        <v>10703</v>
      </c>
      <c r="E204" s="17">
        <v>14.98</v>
      </c>
      <c r="F204" s="18">
        <f t="shared" si="3"/>
        <v>2.0230776710567543E-3</v>
      </c>
      <c r="G204" s="18"/>
      <c r="I204" s="60"/>
      <c r="J204" s="39"/>
    </row>
    <row r="205" spans="1:10" x14ac:dyDescent="0.25">
      <c r="A205" s="14" t="s">
        <v>2613</v>
      </c>
      <c r="B205" s="15" t="s">
        <v>2614</v>
      </c>
      <c r="C205" s="15" t="s">
        <v>1418</v>
      </c>
      <c r="D205" s="16">
        <v>1883</v>
      </c>
      <c r="E205" s="17">
        <v>14.89</v>
      </c>
      <c r="F205" s="18">
        <f t="shared" si="3"/>
        <v>2.0109229988007388E-3</v>
      </c>
      <c r="G205" s="18"/>
      <c r="I205" s="60"/>
      <c r="J205" s="39"/>
    </row>
    <row r="206" spans="1:10" x14ac:dyDescent="0.25">
      <c r="A206" s="14" t="s">
        <v>2615</v>
      </c>
      <c r="B206" s="15" t="s">
        <v>2616</v>
      </c>
      <c r="C206" s="15" t="s">
        <v>1286</v>
      </c>
      <c r="D206" s="16">
        <v>773</v>
      </c>
      <c r="E206" s="17">
        <v>14.72</v>
      </c>
      <c r="F206" s="18">
        <f t="shared" si="3"/>
        <v>1.9879641734282657E-3</v>
      </c>
      <c r="G206" s="18"/>
      <c r="I206" s="60"/>
      <c r="J206" s="39"/>
    </row>
    <row r="207" spans="1:10" x14ac:dyDescent="0.25">
      <c r="A207" s="14" t="s">
        <v>2617</v>
      </c>
      <c r="B207" s="15" t="s">
        <v>2618</v>
      </c>
      <c r="C207" s="15" t="s">
        <v>1375</v>
      </c>
      <c r="D207" s="16">
        <v>890</v>
      </c>
      <c r="E207" s="17">
        <v>14.43</v>
      </c>
      <c r="F207" s="18">
        <f t="shared" si="3"/>
        <v>1.9487991183811055E-3</v>
      </c>
      <c r="G207" s="18"/>
      <c r="I207" s="60"/>
      <c r="J207" s="39"/>
    </row>
    <row r="208" spans="1:10" x14ac:dyDescent="0.25">
      <c r="A208" s="14" t="s">
        <v>2619</v>
      </c>
      <c r="B208" s="15" t="s">
        <v>2620</v>
      </c>
      <c r="C208" s="15" t="s">
        <v>1252</v>
      </c>
      <c r="D208" s="16">
        <v>3407</v>
      </c>
      <c r="E208" s="17">
        <v>14.4</v>
      </c>
      <c r="F208" s="18">
        <f t="shared" si="3"/>
        <v>1.944747560962434E-3</v>
      </c>
      <c r="G208" s="18"/>
      <c r="I208" s="60"/>
      <c r="J208" s="39"/>
    </row>
    <row r="209" spans="1:10" x14ac:dyDescent="0.25">
      <c r="A209" s="14" t="s">
        <v>2065</v>
      </c>
      <c r="B209" s="15" t="s">
        <v>2066</v>
      </c>
      <c r="C209" s="15" t="s">
        <v>1241</v>
      </c>
      <c r="D209" s="16">
        <v>2390</v>
      </c>
      <c r="E209" s="17">
        <v>14.37</v>
      </c>
      <c r="F209" s="18">
        <f t="shared" si="3"/>
        <v>1.9406960035437621E-3</v>
      </c>
      <c r="G209" s="18"/>
      <c r="I209" s="60"/>
      <c r="J209" s="39"/>
    </row>
    <row r="210" spans="1:10" x14ac:dyDescent="0.25">
      <c r="A210" s="14" t="s">
        <v>2301</v>
      </c>
      <c r="B210" s="15" t="s">
        <v>2302</v>
      </c>
      <c r="C210" s="15" t="s">
        <v>1340</v>
      </c>
      <c r="D210" s="16">
        <v>2795</v>
      </c>
      <c r="E210" s="17">
        <v>14.37</v>
      </c>
      <c r="F210" s="18">
        <f t="shared" si="3"/>
        <v>1.9406960035437621E-3</v>
      </c>
      <c r="G210" s="18"/>
      <c r="I210" s="60"/>
      <c r="J210" s="39"/>
    </row>
    <row r="211" spans="1:10" x14ac:dyDescent="0.25">
      <c r="A211" s="14" t="s">
        <v>2290</v>
      </c>
      <c r="B211" s="15" t="s">
        <v>2291</v>
      </c>
      <c r="C211" s="15" t="s">
        <v>2292</v>
      </c>
      <c r="D211" s="16">
        <v>605</v>
      </c>
      <c r="E211" s="17">
        <v>14.31</v>
      </c>
      <c r="F211" s="18">
        <f t="shared" si="3"/>
        <v>1.9325928887064187E-3</v>
      </c>
      <c r="G211" s="18"/>
      <c r="I211" s="60"/>
      <c r="J211" s="39"/>
    </row>
    <row r="212" spans="1:10" x14ac:dyDescent="0.25">
      <c r="A212" s="14" t="s">
        <v>2621</v>
      </c>
      <c r="B212" s="15" t="s">
        <v>2622</v>
      </c>
      <c r="C212" s="15" t="s">
        <v>1222</v>
      </c>
      <c r="D212" s="16">
        <v>3991</v>
      </c>
      <c r="E212" s="17">
        <v>14.15</v>
      </c>
      <c r="F212" s="18">
        <f t="shared" si="3"/>
        <v>1.9109845824735027E-3</v>
      </c>
      <c r="G212" s="18"/>
      <c r="I212" s="60"/>
      <c r="J212" s="39"/>
    </row>
    <row r="213" spans="1:10" x14ac:dyDescent="0.25">
      <c r="A213" s="14" t="s">
        <v>2623</v>
      </c>
      <c r="B213" s="15" t="s">
        <v>2624</v>
      </c>
      <c r="C213" s="15" t="s">
        <v>1241</v>
      </c>
      <c r="D213" s="16">
        <v>2651</v>
      </c>
      <c r="E213" s="17">
        <v>14.11</v>
      </c>
      <c r="F213" s="18">
        <f t="shared" si="3"/>
        <v>1.9055825059152737E-3</v>
      </c>
      <c r="G213" s="18"/>
      <c r="I213" s="60"/>
      <c r="J213" s="39"/>
    </row>
    <row r="214" spans="1:10" x14ac:dyDescent="0.25">
      <c r="A214" s="14" t="s">
        <v>2625</v>
      </c>
      <c r="B214" s="15" t="s">
        <v>2626</v>
      </c>
      <c r="C214" s="15" t="s">
        <v>1197</v>
      </c>
      <c r="D214" s="16">
        <v>23857</v>
      </c>
      <c r="E214" s="17">
        <v>13.42</v>
      </c>
      <c r="F214" s="18">
        <f t="shared" si="3"/>
        <v>1.8123966852858237E-3</v>
      </c>
      <c r="G214" s="18"/>
      <c r="I214" s="60"/>
      <c r="J214" s="39"/>
    </row>
    <row r="215" spans="1:10" x14ac:dyDescent="0.25">
      <c r="A215" s="14" t="s">
        <v>2627</v>
      </c>
      <c r="B215" s="15" t="s">
        <v>2628</v>
      </c>
      <c r="C215" s="15" t="s">
        <v>1804</v>
      </c>
      <c r="D215" s="16">
        <v>49537</v>
      </c>
      <c r="E215" s="17">
        <v>13.34</v>
      </c>
      <c r="F215" s="18">
        <f t="shared" si="3"/>
        <v>1.8015925321693657E-3</v>
      </c>
      <c r="G215" s="18"/>
      <c r="I215" s="60"/>
      <c r="J215" s="39"/>
    </row>
    <row r="216" spans="1:10" x14ac:dyDescent="0.25">
      <c r="A216" s="14" t="s">
        <v>2629</v>
      </c>
      <c r="B216" s="15" t="s">
        <v>2630</v>
      </c>
      <c r="C216" s="15" t="s">
        <v>1370</v>
      </c>
      <c r="D216" s="16">
        <v>3299</v>
      </c>
      <c r="E216" s="17">
        <v>13.22</v>
      </c>
      <c r="F216" s="18">
        <f t="shared" si="3"/>
        <v>1.785386302494679E-3</v>
      </c>
      <c r="G216" s="18"/>
      <c r="I216" s="60"/>
      <c r="J216" s="39"/>
    </row>
    <row r="217" spans="1:10" x14ac:dyDescent="0.25">
      <c r="A217" s="14" t="s">
        <v>2631</v>
      </c>
      <c r="B217" s="15" t="s">
        <v>2632</v>
      </c>
      <c r="C217" s="15" t="s">
        <v>1317</v>
      </c>
      <c r="D217" s="16">
        <v>2163</v>
      </c>
      <c r="E217" s="17">
        <v>12.99</v>
      </c>
      <c r="F217" s="18">
        <f t="shared" si="3"/>
        <v>1.7543243622848623E-3</v>
      </c>
      <c r="G217" s="18"/>
      <c r="I217" s="60"/>
      <c r="J217" s="39"/>
    </row>
    <row r="218" spans="1:10" x14ac:dyDescent="0.25">
      <c r="A218" s="14" t="s">
        <v>2633</v>
      </c>
      <c r="B218" s="15" t="s">
        <v>2634</v>
      </c>
      <c r="C218" s="15" t="s">
        <v>1365</v>
      </c>
      <c r="D218" s="16">
        <v>1908</v>
      </c>
      <c r="E218" s="17">
        <v>12.97</v>
      </c>
      <c r="F218" s="18">
        <f t="shared" si="3"/>
        <v>1.7516233240057479E-3</v>
      </c>
      <c r="G218" s="18"/>
      <c r="I218" s="60"/>
      <c r="J218" s="39"/>
    </row>
    <row r="219" spans="1:10" x14ac:dyDescent="0.25">
      <c r="A219" s="14" t="s">
        <v>2635</v>
      </c>
      <c r="B219" s="15" t="s">
        <v>2636</v>
      </c>
      <c r="C219" s="15" t="s">
        <v>1507</v>
      </c>
      <c r="D219" s="16">
        <v>27365</v>
      </c>
      <c r="E219" s="17">
        <v>12.92</v>
      </c>
      <c r="F219" s="18">
        <f t="shared" si="3"/>
        <v>1.7448707283079614E-3</v>
      </c>
      <c r="G219" s="18"/>
      <c r="I219" s="60"/>
      <c r="J219" s="39"/>
    </row>
    <row r="220" spans="1:10" x14ac:dyDescent="0.25">
      <c r="A220" s="14" t="s">
        <v>2311</v>
      </c>
      <c r="B220" s="15" t="s">
        <v>2312</v>
      </c>
      <c r="C220" s="15" t="s">
        <v>1238</v>
      </c>
      <c r="D220" s="16">
        <v>1355</v>
      </c>
      <c r="E220" s="17">
        <v>12.91</v>
      </c>
      <c r="F220" s="18">
        <f t="shared" si="3"/>
        <v>1.7435202091684043E-3</v>
      </c>
      <c r="G220" s="18"/>
      <c r="I220" s="60"/>
      <c r="J220" s="39"/>
    </row>
    <row r="221" spans="1:10" x14ac:dyDescent="0.25">
      <c r="A221" s="14" t="s">
        <v>2637</v>
      </c>
      <c r="B221" s="15" t="s">
        <v>2638</v>
      </c>
      <c r="C221" s="15" t="s">
        <v>1340</v>
      </c>
      <c r="D221" s="16">
        <v>539</v>
      </c>
      <c r="E221" s="17">
        <v>12.83</v>
      </c>
      <c r="F221" s="18">
        <f t="shared" si="3"/>
        <v>1.7327160560519463E-3</v>
      </c>
      <c r="G221" s="18"/>
      <c r="I221" s="60"/>
      <c r="J221" s="39"/>
    </row>
    <row r="222" spans="1:10" x14ac:dyDescent="0.25">
      <c r="A222" s="14" t="s">
        <v>2639</v>
      </c>
      <c r="B222" s="15" t="s">
        <v>2640</v>
      </c>
      <c r="C222" s="15" t="s">
        <v>1191</v>
      </c>
      <c r="D222" s="16">
        <v>788</v>
      </c>
      <c r="E222" s="17">
        <v>12.4</v>
      </c>
      <c r="F222" s="18">
        <f t="shared" si="3"/>
        <v>1.6746437330509847E-3</v>
      </c>
      <c r="G222" s="18"/>
      <c r="I222" s="60"/>
      <c r="J222" s="39"/>
    </row>
    <row r="223" spans="1:10" x14ac:dyDescent="0.25">
      <c r="A223" s="14" t="s">
        <v>2641</v>
      </c>
      <c r="B223" s="15" t="s">
        <v>2642</v>
      </c>
      <c r="C223" s="15" t="s">
        <v>1238</v>
      </c>
      <c r="D223" s="16">
        <v>2663</v>
      </c>
      <c r="E223" s="17">
        <v>12.39</v>
      </c>
      <c r="F223" s="18">
        <f t="shared" si="3"/>
        <v>1.6732932139114276E-3</v>
      </c>
      <c r="G223" s="18"/>
      <c r="I223" s="60"/>
      <c r="J223" s="39"/>
    </row>
    <row r="224" spans="1:10" x14ac:dyDescent="0.25">
      <c r="A224" s="14" t="s">
        <v>2643</v>
      </c>
      <c r="B224" s="15" t="s">
        <v>2644</v>
      </c>
      <c r="C224" s="15" t="s">
        <v>1329</v>
      </c>
      <c r="D224" s="16">
        <v>2659</v>
      </c>
      <c r="E224" s="17">
        <v>12.15</v>
      </c>
      <c r="F224" s="18">
        <f t="shared" si="3"/>
        <v>1.6408807545620536E-3</v>
      </c>
      <c r="G224" s="18"/>
      <c r="I224" s="60"/>
      <c r="J224" s="39"/>
    </row>
    <row r="225" spans="1:10" x14ac:dyDescent="0.25">
      <c r="A225" s="14" t="s">
        <v>2645</v>
      </c>
      <c r="B225" s="15" t="s">
        <v>2646</v>
      </c>
      <c r="C225" s="15" t="s">
        <v>1440</v>
      </c>
      <c r="D225" s="16">
        <v>5504</v>
      </c>
      <c r="E225" s="17">
        <v>12.03</v>
      </c>
      <c r="F225" s="18">
        <f t="shared" si="3"/>
        <v>1.6246745248873664E-3</v>
      </c>
      <c r="G225" s="18"/>
      <c r="I225" s="60"/>
      <c r="J225" s="39"/>
    </row>
    <row r="226" spans="1:10" x14ac:dyDescent="0.25">
      <c r="A226" s="14" t="s">
        <v>2647</v>
      </c>
      <c r="B226" s="15" t="s">
        <v>2648</v>
      </c>
      <c r="C226" s="15" t="s">
        <v>2044</v>
      </c>
      <c r="D226" s="16">
        <v>3835</v>
      </c>
      <c r="E226" s="17">
        <v>11.86</v>
      </c>
      <c r="F226" s="18">
        <f t="shared" si="3"/>
        <v>1.6017156995148934E-3</v>
      </c>
      <c r="G226" s="18"/>
      <c r="I226" s="60"/>
      <c r="J226" s="39"/>
    </row>
    <row r="227" spans="1:10" x14ac:dyDescent="0.25">
      <c r="A227" s="14" t="s">
        <v>2649</v>
      </c>
      <c r="B227" s="15" t="s">
        <v>2650</v>
      </c>
      <c r="C227" s="15" t="s">
        <v>1241</v>
      </c>
      <c r="D227" s="16">
        <v>5210</v>
      </c>
      <c r="E227" s="17">
        <v>11.75</v>
      </c>
      <c r="F227" s="18">
        <f t="shared" si="3"/>
        <v>1.5868599889797637E-3</v>
      </c>
      <c r="G227" s="18"/>
      <c r="I227" s="60"/>
      <c r="J227" s="39"/>
    </row>
    <row r="228" spans="1:10" x14ac:dyDescent="0.25">
      <c r="A228" s="14" t="s">
        <v>2651</v>
      </c>
      <c r="B228" s="15" t="s">
        <v>2652</v>
      </c>
      <c r="C228" s="15" t="s">
        <v>1375</v>
      </c>
      <c r="D228" s="16">
        <v>551</v>
      </c>
      <c r="E228" s="17">
        <v>11.7</v>
      </c>
      <c r="F228" s="18">
        <f t="shared" si="3"/>
        <v>1.5801073932819774E-3</v>
      </c>
      <c r="G228" s="18"/>
      <c r="I228" s="60"/>
      <c r="J228" s="39"/>
    </row>
    <row r="229" spans="1:10" x14ac:dyDescent="0.25">
      <c r="A229" s="14" t="s">
        <v>2653</v>
      </c>
      <c r="B229" s="15" t="s">
        <v>2654</v>
      </c>
      <c r="C229" s="15" t="s">
        <v>1786</v>
      </c>
      <c r="D229" s="16">
        <v>2339</v>
      </c>
      <c r="E229" s="17">
        <v>11.57</v>
      </c>
      <c r="F229" s="18">
        <f t="shared" si="3"/>
        <v>1.5625506444677333E-3</v>
      </c>
      <c r="G229" s="18"/>
      <c r="I229" s="60"/>
      <c r="J229" s="39"/>
    </row>
    <row r="230" spans="1:10" x14ac:dyDescent="0.25">
      <c r="A230" s="14" t="s">
        <v>2655</v>
      </c>
      <c r="B230" s="15" t="s">
        <v>2656</v>
      </c>
      <c r="C230" s="15" t="s">
        <v>1241</v>
      </c>
      <c r="D230" s="16">
        <v>1677</v>
      </c>
      <c r="E230" s="17">
        <v>11.3</v>
      </c>
      <c r="F230" s="18">
        <f t="shared" si="3"/>
        <v>1.5260866276996879E-3</v>
      </c>
      <c r="G230" s="18"/>
      <c r="I230" s="60"/>
      <c r="J230" s="39"/>
    </row>
    <row r="231" spans="1:10" x14ac:dyDescent="0.25">
      <c r="A231" s="14" t="s">
        <v>2657</v>
      </c>
      <c r="B231" s="15" t="s">
        <v>2658</v>
      </c>
      <c r="C231" s="15" t="s">
        <v>1365</v>
      </c>
      <c r="D231" s="16">
        <v>882</v>
      </c>
      <c r="E231" s="17">
        <v>11.22</v>
      </c>
      <c r="F231" s="18">
        <f t="shared" si="3"/>
        <v>1.5152824745832299E-3</v>
      </c>
      <c r="G231" s="18"/>
      <c r="I231" s="60"/>
      <c r="J231" s="39"/>
    </row>
    <row r="232" spans="1:10" x14ac:dyDescent="0.25">
      <c r="A232" s="14" t="s">
        <v>2659</v>
      </c>
      <c r="B232" s="15" t="s">
        <v>2660</v>
      </c>
      <c r="C232" s="15" t="s">
        <v>1365</v>
      </c>
      <c r="D232" s="16">
        <v>13790</v>
      </c>
      <c r="E232" s="17">
        <v>10.98</v>
      </c>
      <c r="F232" s="18">
        <f t="shared" si="3"/>
        <v>1.4828700152338559E-3</v>
      </c>
      <c r="G232" s="18"/>
      <c r="I232" s="60"/>
      <c r="J232" s="39"/>
    </row>
    <row r="233" spans="1:10" x14ac:dyDescent="0.25">
      <c r="A233" s="14" t="s">
        <v>2661</v>
      </c>
      <c r="B233" s="15" t="s">
        <v>2662</v>
      </c>
      <c r="C233" s="15" t="s">
        <v>1191</v>
      </c>
      <c r="D233" s="16">
        <v>1222</v>
      </c>
      <c r="E233" s="17">
        <v>10.86</v>
      </c>
      <c r="F233" s="18">
        <f t="shared" si="3"/>
        <v>1.4666637855591687E-3</v>
      </c>
      <c r="G233" s="18"/>
      <c r="I233" s="60"/>
      <c r="J233" s="39"/>
    </row>
    <row r="234" spans="1:10" x14ac:dyDescent="0.25">
      <c r="A234" s="14" t="s">
        <v>2663</v>
      </c>
      <c r="B234" s="15" t="s">
        <v>2664</v>
      </c>
      <c r="C234" s="15" t="s">
        <v>1241</v>
      </c>
      <c r="D234" s="16">
        <v>1658</v>
      </c>
      <c r="E234" s="17">
        <v>10.77</v>
      </c>
      <c r="F234" s="18">
        <f t="shared" si="3"/>
        <v>1.4545091133031536E-3</v>
      </c>
      <c r="G234" s="18"/>
      <c r="I234" s="60"/>
      <c r="J234" s="39"/>
    </row>
    <row r="235" spans="1:10" x14ac:dyDescent="0.25">
      <c r="A235" s="14" t="s">
        <v>2665</v>
      </c>
      <c r="B235" s="15" t="s">
        <v>2666</v>
      </c>
      <c r="C235" s="15" t="s">
        <v>1211</v>
      </c>
      <c r="D235" s="16">
        <v>1577</v>
      </c>
      <c r="E235" s="17">
        <v>10.73</v>
      </c>
      <c r="F235" s="18">
        <f t="shared" si="3"/>
        <v>1.4491070367449246E-3</v>
      </c>
      <c r="G235" s="18"/>
      <c r="I235" s="60"/>
      <c r="J235" s="39"/>
    </row>
    <row r="236" spans="1:10" x14ac:dyDescent="0.25">
      <c r="A236" s="14" t="s">
        <v>2081</v>
      </c>
      <c r="B236" s="15" t="s">
        <v>2082</v>
      </c>
      <c r="C236" s="15" t="s">
        <v>1197</v>
      </c>
      <c r="D236" s="16">
        <v>3254</v>
      </c>
      <c r="E236" s="17">
        <v>10.67</v>
      </c>
      <c r="F236" s="18">
        <f t="shared" si="3"/>
        <v>1.4410039219075813E-3</v>
      </c>
      <c r="G236" s="18"/>
      <c r="I236" s="60"/>
      <c r="J236" s="39"/>
    </row>
    <row r="237" spans="1:10" x14ac:dyDescent="0.25">
      <c r="A237" s="14" t="s">
        <v>2667</v>
      </c>
      <c r="B237" s="15" t="s">
        <v>2668</v>
      </c>
      <c r="C237" s="15" t="s">
        <v>1375</v>
      </c>
      <c r="D237" s="16">
        <v>427</v>
      </c>
      <c r="E237" s="17">
        <v>10.67</v>
      </c>
      <c r="F237" s="18">
        <f t="shared" si="3"/>
        <v>1.4410039219075813E-3</v>
      </c>
      <c r="G237" s="18"/>
      <c r="I237" s="60"/>
      <c r="J237" s="39"/>
    </row>
    <row r="238" spans="1:10" x14ac:dyDescent="0.25">
      <c r="A238" s="14" t="s">
        <v>2669</v>
      </c>
      <c r="B238" s="15" t="s">
        <v>2670</v>
      </c>
      <c r="C238" s="15" t="s">
        <v>1309</v>
      </c>
      <c r="D238" s="16">
        <v>5446</v>
      </c>
      <c r="E238" s="17">
        <v>10.63</v>
      </c>
      <c r="F238" s="18">
        <f t="shared" si="3"/>
        <v>1.4356018453493523E-3</v>
      </c>
      <c r="G238" s="18"/>
      <c r="I238" s="60"/>
      <c r="J238" s="39"/>
    </row>
    <row r="239" spans="1:10" x14ac:dyDescent="0.25">
      <c r="A239" s="14" t="s">
        <v>2671</v>
      </c>
      <c r="B239" s="15" t="s">
        <v>2672</v>
      </c>
      <c r="C239" s="15" t="s">
        <v>1241</v>
      </c>
      <c r="D239" s="16">
        <v>1875</v>
      </c>
      <c r="E239" s="17">
        <v>10.46</v>
      </c>
      <c r="F239" s="18">
        <f t="shared" si="3"/>
        <v>1.4126430199768792E-3</v>
      </c>
      <c r="G239" s="18"/>
      <c r="I239" s="60"/>
      <c r="J239" s="39"/>
    </row>
    <row r="240" spans="1:10" x14ac:dyDescent="0.25">
      <c r="A240" s="14" t="s">
        <v>2673</v>
      </c>
      <c r="B240" s="15" t="s">
        <v>2674</v>
      </c>
      <c r="C240" s="15" t="s">
        <v>1238</v>
      </c>
      <c r="D240" s="16">
        <v>3168</v>
      </c>
      <c r="E240" s="17">
        <v>9.9499999999999993</v>
      </c>
      <c r="F240" s="18">
        <f t="shared" si="3"/>
        <v>1.3437665438594593E-3</v>
      </c>
      <c r="G240" s="18"/>
      <c r="I240" s="60"/>
      <c r="J240" s="39"/>
    </row>
    <row r="241" spans="1:10" x14ac:dyDescent="0.25">
      <c r="A241" s="14" t="s">
        <v>2675</v>
      </c>
      <c r="B241" s="15" t="s">
        <v>2676</v>
      </c>
      <c r="C241" s="15" t="s">
        <v>1191</v>
      </c>
      <c r="D241" s="16">
        <v>1949</v>
      </c>
      <c r="E241" s="17">
        <v>9.93</v>
      </c>
      <c r="F241" s="18">
        <f t="shared" si="3"/>
        <v>1.341065505580345E-3</v>
      </c>
      <c r="G241" s="18"/>
      <c r="I241" s="60"/>
      <c r="J241" s="39"/>
    </row>
    <row r="242" spans="1:10" x14ac:dyDescent="0.25">
      <c r="A242" s="14" t="s">
        <v>2677</v>
      </c>
      <c r="B242" s="15" t="s">
        <v>2678</v>
      </c>
      <c r="C242" s="15" t="s">
        <v>1507</v>
      </c>
      <c r="D242" s="16">
        <v>10026</v>
      </c>
      <c r="E242" s="17">
        <v>9.85</v>
      </c>
      <c r="F242" s="18">
        <f t="shared" si="3"/>
        <v>1.330261352463887E-3</v>
      </c>
      <c r="G242" s="18"/>
      <c r="I242" s="60"/>
      <c r="J242" s="39"/>
    </row>
    <row r="243" spans="1:10" x14ac:dyDescent="0.25">
      <c r="A243" s="14" t="s">
        <v>2679</v>
      </c>
      <c r="B243" s="15" t="s">
        <v>2680</v>
      </c>
      <c r="C243" s="15" t="s">
        <v>1262</v>
      </c>
      <c r="D243" s="16">
        <v>1524</v>
      </c>
      <c r="E243" s="17">
        <v>9.73</v>
      </c>
      <c r="F243" s="18">
        <f t="shared" si="3"/>
        <v>1.3140551227892002E-3</v>
      </c>
      <c r="G243" s="18"/>
      <c r="I243" s="60"/>
      <c r="J243" s="39"/>
    </row>
    <row r="244" spans="1:10" x14ac:dyDescent="0.25">
      <c r="A244" s="14" t="s">
        <v>2681</v>
      </c>
      <c r="B244" s="15" t="s">
        <v>2682</v>
      </c>
      <c r="C244" s="15" t="s">
        <v>1329</v>
      </c>
      <c r="D244" s="16">
        <v>23336</v>
      </c>
      <c r="E244" s="17">
        <v>9.65</v>
      </c>
      <c r="F244" s="18">
        <f t="shared" si="3"/>
        <v>1.3032509696727422E-3</v>
      </c>
      <c r="G244" s="18"/>
      <c r="I244" s="60"/>
      <c r="J244" s="39"/>
    </row>
    <row r="245" spans="1:10" x14ac:dyDescent="0.25">
      <c r="A245" s="14" t="s">
        <v>2683</v>
      </c>
      <c r="B245" s="15" t="s">
        <v>2684</v>
      </c>
      <c r="C245" s="15" t="s">
        <v>1191</v>
      </c>
      <c r="D245" s="16">
        <v>4014</v>
      </c>
      <c r="E245" s="17">
        <v>9.2100000000000009</v>
      </c>
      <c r="F245" s="18">
        <f t="shared" si="3"/>
        <v>1.2438281275322235E-3</v>
      </c>
      <c r="G245" s="18"/>
      <c r="I245" s="60"/>
      <c r="J245" s="39"/>
    </row>
    <row r="246" spans="1:10" x14ac:dyDescent="0.25">
      <c r="A246" s="14" t="s">
        <v>2295</v>
      </c>
      <c r="B246" s="15" t="s">
        <v>2296</v>
      </c>
      <c r="C246" s="15" t="s">
        <v>1289</v>
      </c>
      <c r="D246" s="16">
        <v>10713</v>
      </c>
      <c r="E246" s="17">
        <v>9.08</v>
      </c>
      <c r="F246" s="18">
        <f t="shared" si="3"/>
        <v>1.2262713787179792E-3</v>
      </c>
      <c r="G246" s="18"/>
      <c r="I246" s="60"/>
      <c r="J246" s="39"/>
    </row>
    <row r="247" spans="1:10" x14ac:dyDescent="0.25">
      <c r="A247" s="14" t="s">
        <v>2685</v>
      </c>
      <c r="B247" s="15" t="s">
        <v>2686</v>
      </c>
      <c r="C247" s="15" t="s">
        <v>1252</v>
      </c>
      <c r="D247" s="16">
        <v>2832</v>
      </c>
      <c r="E247" s="17">
        <v>9.02</v>
      </c>
      <c r="F247" s="18">
        <f t="shared" si="3"/>
        <v>1.2181682638806356E-3</v>
      </c>
      <c r="G247" s="18"/>
      <c r="I247" s="60"/>
      <c r="J247" s="39"/>
    </row>
    <row r="248" spans="1:10" x14ac:dyDescent="0.25">
      <c r="A248" s="14" t="s">
        <v>2687</v>
      </c>
      <c r="B248" s="15" t="s">
        <v>2688</v>
      </c>
      <c r="C248" s="15" t="s">
        <v>1375</v>
      </c>
      <c r="D248" s="16">
        <v>3310</v>
      </c>
      <c r="E248" s="17">
        <v>8.5500000000000007</v>
      </c>
      <c r="F248" s="18">
        <f t="shared" si="3"/>
        <v>1.1546938643214452E-3</v>
      </c>
      <c r="G248" s="18"/>
      <c r="I248" s="60"/>
      <c r="J248" s="39"/>
    </row>
    <row r="249" spans="1:10" x14ac:dyDescent="0.25">
      <c r="A249" s="14" t="s">
        <v>2689</v>
      </c>
      <c r="B249" s="15" t="s">
        <v>2690</v>
      </c>
      <c r="C249" s="15" t="s">
        <v>1375</v>
      </c>
      <c r="D249" s="16">
        <v>952</v>
      </c>
      <c r="E249" s="17">
        <v>8.51</v>
      </c>
      <c r="F249" s="18">
        <f t="shared" si="3"/>
        <v>1.1492917877632162E-3</v>
      </c>
      <c r="G249" s="18"/>
      <c r="I249" s="60"/>
      <c r="J249" s="39"/>
    </row>
    <row r="250" spans="1:10" x14ac:dyDescent="0.25">
      <c r="A250" s="14" t="s">
        <v>2691</v>
      </c>
      <c r="B250" s="15" t="s">
        <v>2692</v>
      </c>
      <c r="C250" s="15" t="s">
        <v>1222</v>
      </c>
      <c r="D250" s="16">
        <v>4821</v>
      </c>
      <c r="E250" s="17">
        <v>8.0299999999999994</v>
      </c>
      <c r="F250" s="18">
        <f t="shared" si="3"/>
        <v>1.0844668690644683E-3</v>
      </c>
      <c r="G250" s="18"/>
      <c r="I250" s="60"/>
      <c r="J250" s="39"/>
    </row>
    <row r="251" spans="1:10" x14ac:dyDescent="0.25">
      <c r="A251" s="14" t="s">
        <v>2693</v>
      </c>
      <c r="B251" s="15" t="s">
        <v>2694</v>
      </c>
      <c r="C251" s="15" t="s">
        <v>1252</v>
      </c>
      <c r="D251" s="16">
        <v>5491</v>
      </c>
      <c r="E251" s="17">
        <v>7.67</v>
      </c>
      <c r="F251" s="18">
        <f t="shared" si="3"/>
        <v>1.0358481800404075E-3</v>
      </c>
      <c r="G251" s="18"/>
      <c r="I251" s="60"/>
      <c r="J251" s="39"/>
    </row>
    <row r="252" spans="1:10" x14ac:dyDescent="0.25">
      <c r="A252" s="14" t="s">
        <v>2695</v>
      </c>
      <c r="B252" s="15" t="s">
        <v>2696</v>
      </c>
      <c r="C252" s="15" t="s">
        <v>1309</v>
      </c>
      <c r="D252" s="16">
        <v>11766</v>
      </c>
      <c r="E252" s="17">
        <v>7.67</v>
      </c>
      <c r="F252" s="18">
        <f t="shared" si="3"/>
        <v>1.0358481800404075E-3</v>
      </c>
      <c r="G252" s="18"/>
      <c r="I252" s="60"/>
      <c r="J252" s="39"/>
    </row>
    <row r="253" spans="1:10" x14ac:dyDescent="0.25">
      <c r="A253" s="14" t="s">
        <v>2697</v>
      </c>
      <c r="B253" s="15" t="s">
        <v>2698</v>
      </c>
      <c r="C253" s="15" t="s">
        <v>1238</v>
      </c>
      <c r="D253" s="16">
        <v>2184</v>
      </c>
      <c r="E253" s="17">
        <v>7.45</v>
      </c>
      <c r="F253" s="18">
        <f t="shared" si="3"/>
        <v>1.0061367589701482E-3</v>
      </c>
      <c r="G253" s="18"/>
      <c r="I253" s="60"/>
      <c r="J253" s="39"/>
    </row>
    <row r="254" spans="1:10" x14ac:dyDescent="0.25">
      <c r="A254" s="14" t="s">
        <v>2699</v>
      </c>
      <c r="B254" s="15" t="s">
        <v>2700</v>
      </c>
      <c r="C254" s="15" t="s">
        <v>1375</v>
      </c>
      <c r="D254" s="16">
        <v>920</v>
      </c>
      <c r="E254" s="17">
        <v>7.21</v>
      </c>
      <c r="F254" s="18">
        <f t="shared" si="3"/>
        <v>9.7372429962077419E-4</v>
      </c>
      <c r="G254" s="18"/>
      <c r="I254" s="60"/>
      <c r="J254" s="39"/>
    </row>
    <row r="255" spans="1:10" x14ac:dyDescent="0.25">
      <c r="A255" s="14" t="s">
        <v>2701</v>
      </c>
      <c r="B255" s="15" t="s">
        <v>2702</v>
      </c>
      <c r="C255" s="15" t="s">
        <v>2029</v>
      </c>
      <c r="D255" s="16">
        <v>5986</v>
      </c>
      <c r="E255" s="17">
        <v>6.65</v>
      </c>
      <c r="F255" s="18">
        <f t="shared" si="3"/>
        <v>8.9809522780556848E-4</v>
      </c>
      <c r="G255" s="18"/>
      <c r="I255" s="60"/>
      <c r="J255" s="39"/>
    </row>
    <row r="256" spans="1:10" x14ac:dyDescent="0.25">
      <c r="A256" s="14" t="s">
        <v>2280</v>
      </c>
      <c r="B256" s="15" t="s">
        <v>2281</v>
      </c>
      <c r="C256" s="15" t="s">
        <v>1241</v>
      </c>
      <c r="D256" s="16">
        <v>489</v>
      </c>
      <c r="E256" s="17">
        <v>6.16</v>
      </c>
      <c r="F256" s="18">
        <f t="shared" si="3"/>
        <v>8.3191978996726334E-4</v>
      </c>
      <c r="G256" s="18"/>
      <c r="I256" s="60"/>
      <c r="J256" s="39"/>
    </row>
    <row r="257" spans="1:10" x14ac:dyDescent="0.25">
      <c r="A257" s="14" t="s">
        <v>2703</v>
      </c>
      <c r="B257" s="15" t="s">
        <v>2704</v>
      </c>
      <c r="C257" s="15" t="s">
        <v>1238</v>
      </c>
      <c r="D257" s="16">
        <v>399</v>
      </c>
      <c r="E257" s="17">
        <v>5.98</v>
      </c>
      <c r="F257" s="18">
        <f t="shared" si="3"/>
        <v>8.0761044545523298E-4</v>
      </c>
      <c r="G257" s="18"/>
      <c r="I257" s="60"/>
      <c r="J257" s="39"/>
    </row>
    <row r="258" spans="1:10" x14ac:dyDescent="0.25">
      <c r="A258" s="19" t="s">
        <v>125</v>
      </c>
      <c r="B258" s="25"/>
      <c r="C258" s="25"/>
      <c r="D258" s="26"/>
      <c r="E258" s="47">
        <f>SUM(E8:E257)</f>
        <v>7380.3700000000008</v>
      </c>
      <c r="F258" s="48">
        <f>SUM(F8:F257)</f>
        <v>0.99673309420141043</v>
      </c>
      <c r="G258" s="28"/>
    </row>
    <row r="259" spans="1:10" x14ac:dyDescent="0.25">
      <c r="A259" s="14"/>
      <c r="B259" s="15"/>
      <c r="C259" s="15"/>
      <c r="D259" s="16"/>
      <c r="E259" s="17"/>
      <c r="F259" s="18"/>
      <c r="G259" s="18"/>
    </row>
    <row r="260" spans="1:10" x14ac:dyDescent="0.25">
      <c r="A260" s="19" t="s">
        <v>1269</v>
      </c>
      <c r="B260" s="15"/>
      <c r="C260" s="15"/>
      <c r="D260" s="16"/>
      <c r="E260" s="17"/>
      <c r="F260" s="18"/>
      <c r="G260" s="18"/>
    </row>
    <row r="261" spans="1:10" x14ac:dyDescent="0.25">
      <c r="A261" s="14" t="s">
        <v>2705</v>
      </c>
      <c r="B261" s="15" t="s">
        <v>2706</v>
      </c>
      <c r="C261" s="15" t="s">
        <v>1804</v>
      </c>
      <c r="D261" s="16">
        <v>1024</v>
      </c>
      <c r="E261" s="17">
        <v>16.010000000000002</v>
      </c>
      <c r="F261" s="18">
        <v>2.2000000000000001E-3</v>
      </c>
      <c r="G261" s="18"/>
    </row>
    <row r="262" spans="1:10" x14ac:dyDescent="0.25">
      <c r="A262" s="14" t="s">
        <v>2707</v>
      </c>
      <c r="B262" s="15" t="s">
        <v>2708</v>
      </c>
      <c r="C262" s="15" t="s">
        <v>1191</v>
      </c>
      <c r="D262" s="16">
        <v>316</v>
      </c>
      <c r="E262" s="17">
        <v>10.73</v>
      </c>
      <c r="F262" s="18">
        <v>1.4E-3</v>
      </c>
      <c r="G262" s="18"/>
    </row>
    <row r="263" spans="1:10" x14ac:dyDescent="0.25">
      <c r="A263" s="19" t="s">
        <v>125</v>
      </c>
      <c r="B263" s="25"/>
      <c r="C263" s="25"/>
      <c r="D263" s="26"/>
      <c r="E263" s="47">
        <v>26.74</v>
      </c>
      <c r="F263" s="48">
        <v>3.5999999999999999E-3</v>
      </c>
      <c r="G263" s="28"/>
    </row>
    <row r="264" spans="1:10" x14ac:dyDescent="0.25">
      <c r="A264" s="31" t="s">
        <v>132</v>
      </c>
      <c r="B264" s="32"/>
      <c r="C264" s="32"/>
      <c r="D264" s="33"/>
      <c r="E264" s="37">
        <v>7407.11</v>
      </c>
      <c r="F264" s="38">
        <v>1.0003</v>
      </c>
      <c r="G264" s="28"/>
    </row>
    <row r="265" spans="1:10" x14ac:dyDescent="0.25">
      <c r="A265" s="14"/>
      <c r="B265" s="15"/>
      <c r="C265" s="15"/>
      <c r="D265" s="16"/>
      <c r="E265" s="17"/>
      <c r="F265" s="18"/>
      <c r="G265" s="18"/>
    </row>
    <row r="266" spans="1:10" x14ac:dyDescent="0.25">
      <c r="A266" s="14"/>
      <c r="B266" s="15"/>
      <c r="C266" s="15"/>
      <c r="D266" s="16"/>
      <c r="E266" s="17"/>
      <c r="F266" s="18"/>
      <c r="G266" s="18"/>
    </row>
    <row r="267" spans="1:10" x14ac:dyDescent="0.25">
      <c r="A267" s="19" t="s">
        <v>182</v>
      </c>
      <c r="B267" s="15"/>
      <c r="C267" s="15"/>
      <c r="D267" s="16"/>
      <c r="E267" s="17"/>
      <c r="F267" s="18"/>
      <c r="G267" s="18"/>
    </row>
    <row r="268" spans="1:10" x14ac:dyDescent="0.25">
      <c r="A268" s="14" t="s">
        <v>183</v>
      </c>
      <c r="B268" s="15"/>
      <c r="C268" s="15"/>
      <c r="D268" s="16"/>
      <c r="E268" s="17">
        <v>27</v>
      </c>
      <c r="F268" s="18">
        <v>3.5999999999999999E-3</v>
      </c>
      <c r="G268" s="18">
        <v>6.4020999999999995E-2</v>
      </c>
    </row>
    <row r="269" spans="1:10" x14ac:dyDescent="0.25">
      <c r="A269" s="19" t="s">
        <v>125</v>
      </c>
      <c r="B269" s="25"/>
      <c r="C269" s="25"/>
      <c r="D269" s="26"/>
      <c r="E269" s="47">
        <v>27</v>
      </c>
      <c r="F269" s="48">
        <v>3.5999999999999999E-3</v>
      </c>
      <c r="G269" s="28"/>
    </row>
    <row r="270" spans="1:10" x14ac:dyDescent="0.25">
      <c r="A270" s="14"/>
      <c r="B270" s="15"/>
      <c r="C270" s="15"/>
      <c r="D270" s="16"/>
      <c r="E270" s="17"/>
      <c r="F270" s="18"/>
      <c r="G270" s="18"/>
    </row>
    <row r="271" spans="1:10" x14ac:dyDescent="0.25">
      <c r="A271" s="31" t="s">
        <v>132</v>
      </c>
      <c r="B271" s="32"/>
      <c r="C271" s="32"/>
      <c r="D271" s="33"/>
      <c r="E271" s="29">
        <v>27</v>
      </c>
      <c r="F271" s="30">
        <v>3.5999999999999999E-3</v>
      </c>
      <c r="G271" s="28"/>
    </row>
    <row r="272" spans="1:10" x14ac:dyDescent="0.25">
      <c r="A272" s="14" t="s">
        <v>184</v>
      </c>
      <c r="B272" s="15"/>
      <c r="C272" s="15"/>
      <c r="D272" s="16"/>
      <c r="E272" s="17">
        <v>4.7349999999999996E-3</v>
      </c>
      <c r="F272" s="18">
        <v>0</v>
      </c>
      <c r="G272" s="18"/>
    </row>
    <row r="273" spans="1:7" x14ac:dyDescent="0.25">
      <c r="A273" s="14" t="s">
        <v>185</v>
      </c>
      <c r="B273" s="15"/>
      <c r="C273" s="15"/>
      <c r="D273" s="16"/>
      <c r="E273" s="45">
        <v>-29.554735000000001</v>
      </c>
      <c r="F273" s="46">
        <v>-3.8999999999999998E-3</v>
      </c>
      <c r="G273" s="18">
        <v>6.4020999999999995E-2</v>
      </c>
    </row>
    <row r="274" spans="1:7" x14ac:dyDescent="0.25">
      <c r="A274" s="34" t="s">
        <v>186</v>
      </c>
      <c r="B274" s="35"/>
      <c r="C274" s="35"/>
      <c r="D274" s="36"/>
      <c r="E274" s="37">
        <v>7404.56</v>
      </c>
      <c r="F274" s="38">
        <v>1</v>
      </c>
      <c r="G274" s="38"/>
    </row>
    <row r="279" spans="1:7" x14ac:dyDescent="0.25">
      <c r="A279" s="1" t="s">
        <v>189</v>
      </c>
    </row>
    <row r="280" spans="1:7" x14ac:dyDescent="0.25">
      <c r="A280" s="40" t="s">
        <v>190</v>
      </c>
      <c r="B280" s="41" t="s">
        <v>122</v>
      </c>
    </row>
    <row r="281" spans="1:7" x14ac:dyDescent="0.25">
      <c r="A281" t="s">
        <v>191</v>
      </c>
    </row>
    <row r="282" spans="1:7" x14ac:dyDescent="0.25">
      <c r="A282" t="s">
        <v>192</v>
      </c>
      <c r="B282" t="s">
        <v>193</v>
      </c>
      <c r="C282" t="s">
        <v>193</v>
      </c>
    </row>
    <row r="283" spans="1:7" x14ac:dyDescent="0.25">
      <c r="B283" s="42">
        <v>45473</v>
      </c>
      <c r="C283" s="42">
        <v>45504</v>
      </c>
    </row>
    <row r="284" spans="1:7" x14ac:dyDescent="0.25">
      <c r="A284" t="s">
        <v>712</v>
      </c>
      <c r="B284">
        <v>17.735600000000002</v>
      </c>
      <c r="C284">
        <v>18.616199999999999</v>
      </c>
      <c r="E284" s="39"/>
    </row>
    <row r="285" spans="1:7" x14ac:dyDescent="0.25">
      <c r="A285" t="s">
        <v>198</v>
      </c>
      <c r="B285">
        <v>17.7361</v>
      </c>
      <c r="C285">
        <v>18.616700000000002</v>
      </c>
      <c r="E285" s="39"/>
    </row>
    <row r="286" spans="1:7" x14ac:dyDescent="0.25">
      <c r="A286" t="s">
        <v>713</v>
      </c>
      <c r="B286">
        <v>17.541799999999999</v>
      </c>
      <c r="C286">
        <v>18.401900000000001</v>
      </c>
      <c r="E286" s="39"/>
    </row>
    <row r="287" spans="1:7" x14ac:dyDescent="0.25">
      <c r="A287" t="s">
        <v>677</v>
      </c>
      <c r="B287">
        <v>17.541699999999999</v>
      </c>
      <c r="C287">
        <v>18.401800000000001</v>
      </c>
      <c r="E287" s="39"/>
    </row>
    <row r="288" spans="1:7" x14ac:dyDescent="0.25">
      <c r="E288" s="39"/>
    </row>
    <row r="289" spans="1:4" x14ac:dyDescent="0.25">
      <c r="A289" t="s">
        <v>208</v>
      </c>
      <c r="B289" s="41" t="s">
        <v>122</v>
      </c>
    </row>
    <row r="290" spans="1:4" x14ac:dyDescent="0.25">
      <c r="A290" t="s">
        <v>209</v>
      </c>
      <c r="B290" s="41" t="s">
        <v>122</v>
      </c>
    </row>
    <row r="291" spans="1:4" ht="30" customHeight="1" x14ac:dyDescent="0.25">
      <c r="A291" s="40" t="s">
        <v>210</v>
      </c>
      <c r="B291" s="41" t="s">
        <v>122</v>
      </c>
    </row>
    <row r="292" spans="1:4" ht="30" customHeight="1" x14ac:dyDescent="0.25">
      <c r="A292" s="40" t="s">
        <v>211</v>
      </c>
      <c r="B292" s="41" t="s">
        <v>122</v>
      </c>
    </row>
    <row r="293" spans="1:4" x14ac:dyDescent="0.25">
      <c r="A293" t="s">
        <v>1270</v>
      </c>
      <c r="B293" s="44">
        <v>0.38176152010213371</v>
      </c>
    </row>
    <row r="294" spans="1:4" ht="45" customHeight="1" x14ac:dyDescent="0.25">
      <c r="A294" s="40" t="s">
        <v>213</v>
      </c>
      <c r="B294" s="41" t="s">
        <v>122</v>
      </c>
    </row>
    <row r="295" spans="1:4" ht="45" customHeight="1" x14ac:dyDescent="0.25">
      <c r="A295" s="40" t="s">
        <v>214</v>
      </c>
      <c r="B295" s="41" t="s">
        <v>122</v>
      </c>
    </row>
    <row r="296" spans="1:4" ht="30" customHeight="1" x14ac:dyDescent="0.25">
      <c r="A296" s="40" t="s">
        <v>215</v>
      </c>
      <c r="B296" s="41" t="s">
        <v>122</v>
      </c>
    </row>
    <row r="297" spans="1:4" x14ac:dyDescent="0.25">
      <c r="A297" t="s">
        <v>216</v>
      </c>
      <c r="B297" s="41" t="s">
        <v>122</v>
      </c>
    </row>
    <row r="298" spans="1:4" x14ac:dyDescent="0.25">
      <c r="A298" t="s">
        <v>217</v>
      </c>
      <c r="B298" s="41" t="s">
        <v>122</v>
      </c>
    </row>
    <row r="300" spans="1:4" ht="69.95" customHeight="1" x14ac:dyDescent="0.25">
      <c r="A300" s="74" t="s">
        <v>227</v>
      </c>
      <c r="B300" s="74" t="s">
        <v>228</v>
      </c>
      <c r="C300" s="74" t="s">
        <v>5</v>
      </c>
      <c r="D300" s="74" t="s">
        <v>6</v>
      </c>
    </row>
    <row r="301" spans="1:4" ht="69.95" customHeight="1" x14ac:dyDescent="0.25">
      <c r="A301" s="74" t="s">
        <v>2709</v>
      </c>
      <c r="B301" s="74"/>
      <c r="C301" s="74" t="s">
        <v>63</v>
      </c>
      <c r="D30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4"/>
  <sheetViews>
    <sheetView showGridLines="0" workbookViewId="0">
      <pane ySplit="4" topLeftCell="A102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2710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2711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1398</v>
      </c>
      <c r="B8" s="15" t="s">
        <v>1399</v>
      </c>
      <c r="C8" s="15" t="s">
        <v>1340</v>
      </c>
      <c r="D8" s="16">
        <v>641031</v>
      </c>
      <c r="E8" s="17">
        <v>30976.54</v>
      </c>
      <c r="F8" s="18">
        <v>4.4299999999999999E-2</v>
      </c>
      <c r="G8" s="18"/>
    </row>
    <row r="9" spans="1:8" x14ac:dyDescent="0.25">
      <c r="A9" s="14" t="s">
        <v>1336</v>
      </c>
      <c r="B9" s="15" t="s">
        <v>1337</v>
      </c>
      <c r="C9" s="15" t="s">
        <v>1238</v>
      </c>
      <c r="D9" s="16">
        <v>240705</v>
      </c>
      <c r="E9" s="17">
        <v>29140.83</v>
      </c>
      <c r="F9" s="18">
        <v>4.1700000000000001E-2</v>
      </c>
      <c r="G9" s="18"/>
    </row>
    <row r="10" spans="1:8" x14ac:dyDescent="0.25">
      <c r="A10" s="14" t="s">
        <v>1402</v>
      </c>
      <c r="B10" s="15" t="s">
        <v>1403</v>
      </c>
      <c r="C10" s="15" t="s">
        <v>1365</v>
      </c>
      <c r="D10" s="16">
        <v>424534</v>
      </c>
      <c r="E10" s="17">
        <v>24788.54</v>
      </c>
      <c r="F10" s="18">
        <v>3.5400000000000001E-2</v>
      </c>
      <c r="G10" s="18"/>
    </row>
    <row r="11" spans="1:8" x14ac:dyDescent="0.25">
      <c r="A11" s="14" t="s">
        <v>1776</v>
      </c>
      <c r="B11" s="15" t="s">
        <v>1777</v>
      </c>
      <c r="C11" s="15" t="s">
        <v>1197</v>
      </c>
      <c r="D11" s="16">
        <v>3298021</v>
      </c>
      <c r="E11" s="17">
        <v>20078.349999999999</v>
      </c>
      <c r="F11" s="18">
        <v>2.87E-2</v>
      </c>
      <c r="G11" s="18"/>
    </row>
    <row r="12" spans="1:8" x14ac:dyDescent="0.25">
      <c r="A12" s="14" t="s">
        <v>1239</v>
      </c>
      <c r="B12" s="15" t="s">
        <v>1240</v>
      </c>
      <c r="C12" s="15" t="s">
        <v>1241</v>
      </c>
      <c r="D12" s="16">
        <v>517473</v>
      </c>
      <c r="E12" s="17">
        <v>19934.87</v>
      </c>
      <c r="F12" s="18">
        <v>2.8500000000000001E-2</v>
      </c>
      <c r="G12" s="18"/>
    </row>
    <row r="13" spans="1:8" x14ac:dyDescent="0.25">
      <c r="A13" s="14" t="s">
        <v>1860</v>
      </c>
      <c r="B13" s="15" t="s">
        <v>1861</v>
      </c>
      <c r="C13" s="15" t="s">
        <v>1375</v>
      </c>
      <c r="D13" s="16">
        <v>169704</v>
      </c>
      <c r="E13" s="17">
        <v>18299.86</v>
      </c>
      <c r="F13" s="18">
        <v>2.6200000000000001E-2</v>
      </c>
      <c r="G13" s="18"/>
    </row>
    <row r="14" spans="1:8" x14ac:dyDescent="0.25">
      <c r="A14" s="14" t="s">
        <v>1313</v>
      </c>
      <c r="B14" s="15" t="s">
        <v>1314</v>
      </c>
      <c r="C14" s="15" t="s">
        <v>1197</v>
      </c>
      <c r="D14" s="16">
        <v>8845346</v>
      </c>
      <c r="E14" s="17">
        <v>17813.64</v>
      </c>
      <c r="F14" s="18">
        <v>2.5499999999999998E-2</v>
      </c>
      <c r="G14" s="18"/>
    </row>
    <row r="15" spans="1:8" x14ac:dyDescent="0.25">
      <c r="A15" s="14" t="s">
        <v>1789</v>
      </c>
      <c r="B15" s="15" t="s">
        <v>1790</v>
      </c>
      <c r="C15" s="15" t="s">
        <v>1791</v>
      </c>
      <c r="D15" s="16">
        <v>1084888</v>
      </c>
      <c r="E15" s="17">
        <v>15763.42</v>
      </c>
      <c r="F15" s="18">
        <v>2.2499999999999999E-2</v>
      </c>
      <c r="G15" s="18"/>
    </row>
    <row r="16" spans="1:8" x14ac:dyDescent="0.25">
      <c r="A16" s="14" t="s">
        <v>1856</v>
      </c>
      <c r="B16" s="15" t="s">
        <v>1857</v>
      </c>
      <c r="C16" s="15" t="s">
        <v>1219</v>
      </c>
      <c r="D16" s="16">
        <v>1875511</v>
      </c>
      <c r="E16" s="17">
        <v>13653.72</v>
      </c>
      <c r="F16" s="18">
        <v>1.95E-2</v>
      </c>
      <c r="G16" s="18"/>
    </row>
    <row r="17" spans="1:7" x14ac:dyDescent="0.25">
      <c r="A17" s="14" t="s">
        <v>1295</v>
      </c>
      <c r="B17" s="15" t="s">
        <v>1296</v>
      </c>
      <c r="C17" s="15" t="s">
        <v>1238</v>
      </c>
      <c r="D17" s="16">
        <v>848655</v>
      </c>
      <c r="E17" s="17">
        <v>13048.92</v>
      </c>
      <c r="F17" s="18">
        <v>1.8700000000000001E-2</v>
      </c>
      <c r="G17" s="18"/>
    </row>
    <row r="18" spans="1:7" x14ac:dyDescent="0.25">
      <c r="A18" s="14" t="s">
        <v>1870</v>
      </c>
      <c r="B18" s="15" t="s">
        <v>1871</v>
      </c>
      <c r="C18" s="15" t="s">
        <v>1286</v>
      </c>
      <c r="D18" s="16">
        <v>863662</v>
      </c>
      <c r="E18" s="17">
        <v>12610.33</v>
      </c>
      <c r="F18" s="18">
        <v>1.7999999999999999E-2</v>
      </c>
      <c r="G18" s="18"/>
    </row>
    <row r="19" spans="1:7" x14ac:dyDescent="0.25">
      <c r="A19" s="14" t="s">
        <v>1542</v>
      </c>
      <c r="B19" s="15" t="s">
        <v>1543</v>
      </c>
      <c r="C19" s="15" t="s">
        <v>1340</v>
      </c>
      <c r="D19" s="16">
        <v>199521</v>
      </c>
      <c r="E19" s="17">
        <v>12580.8</v>
      </c>
      <c r="F19" s="18">
        <v>1.7999999999999999E-2</v>
      </c>
      <c r="G19" s="18"/>
    </row>
    <row r="20" spans="1:7" x14ac:dyDescent="0.25">
      <c r="A20" s="14" t="s">
        <v>1929</v>
      </c>
      <c r="B20" s="15" t="s">
        <v>1930</v>
      </c>
      <c r="C20" s="15" t="s">
        <v>1317</v>
      </c>
      <c r="D20" s="16">
        <v>383557</v>
      </c>
      <c r="E20" s="17">
        <v>12348.81</v>
      </c>
      <c r="F20" s="18">
        <v>1.77E-2</v>
      </c>
      <c r="G20" s="18"/>
    </row>
    <row r="21" spans="1:7" x14ac:dyDescent="0.25">
      <c r="A21" s="14" t="s">
        <v>1538</v>
      </c>
      <c r="B21" s="15" t="s">
        <v>1539</v>
      </c>
      <c r="C21" s="15" t="s">
        <v>1329</v>
      </c>
      <c r="D21" s="16">
        <v>1894109</v>
      </c>
      <c r="E21" s="17">
        <v>12161.13</v>
      </c>
      <c r="F21" s="18">
        <v>1.7399999999999999E-2</v>
      </c>
      <c r="G21" s="18"/>
    </row>
    <row r="22" spans="1:7" x14ac:dyDescent="0.25">
      <c r="A22" s="14" t="s">
        <v>1878</v>
      </c>
      <c r="B22" s="15" t="s">
        <v>1879</v>
      </c>
      <c r="C22" s="15" t="s">
        <v>1382</v>
      </c>
      <c r="D22" s="16">
        <v>464232</v>
      </c>
      <c r="E22" s="17">
        <v>11867.86</v>
      </c>
      <c r="F22" s="18">
        <v>1.7000000000000001E-2</v>
      </c>
      <c r="G22" s="18"/>
    </row>
    <row r="23" spans="1:7" x14ac:dyDescent="0.25">
      <c r="A23" s="14" t="s">
        <v>1939</v>
      </c>
      <c r="B23" s="15" t="s">
        <v>1940</v>
      </c>
      <c r="C23" s="15" t="s">
        <v>1249</v>
      </c>
      <c r="D23" s="16">
        <v>1600665</v>
      </c>
      <c r="E23" s="17">
        <v>11780.89</v>
      </c>
      <c r="F23" s="18">
        <v>1.6799999999999999E-2</v>
      </c>
      <c r="G23" s="18"/>
    </row>
    <row r="24" spans="1:7" x14ac:dyDescent="0.25">
      <c r="A24" s="14" t="s">
        <v>2173</v>
      </c>
      <c r="B24" s="15" t="s">
        <v>2174</v>
      </c>
      <c r="C24" s="15" t="s">
        <v>1262</v>
      </c>
      <c r="D24" s="16">
        <v>15881891</v>
      </c>
      <c r="E24" s="17">
        <v>11730.36</v>
      </c>
      <c r="F24" s="18">
        <v>1.6799999999999999E-2</v>
      </c>
      <c r="G24" s="18"/>
    </row>
    <row r="25" spans="1:7" x14ac:dyDescent="0.25">
      <c r="A25" s="14" t="s">
        <v>1872</v>
      </c>
      <c r="B25" s="15" t="s">
        <v>1873</v>
      </c>
      <c r="C25" s="15" t="s">
        <v>1262</v>
      </c>
      <c r="D25" s="16">
        <v>1121240</v>
      </c>
      <c r="E25" s="17">
        <v>11672.11</v>
      </c>
      <c r="F25" s="18">
        <v>1.67E-2</v>
      </c>
      <c r="G25" s="18"/>
    </row>
    <row r="26" spans="1:7" x14ac:dyDescent="0.25">
      <c r="A26" s="14" t="s">
        <v>1947</v>
      </c>
      <c r="B26" s="15" t="s">
        <v>1948</v>
      </c>
      <c r="C26" s="15" t="s">
        <v>1262</v>
      </c>
      <c r="D26" s="16">
        <v>448137</v>
      </c>
      <c r="E26" s="17">
        <v>11655.6</v>
      </c>
      <c r="F26" s="18">
        <v>1.67E-2</v>
      </c>
      <c r="G26" s="18"/>
    </row>
    <row r="27" spans="1:7" x14ac:dyDescent="0.25">
      <c r="A27" s="14" t="s">
        <v>1552</v>
      </c>
      <c r="B27" s="15" t="s">
        <v>1553</v>
      </c>
      <c r="C27" s="15" t="s">
        <v>1191</v>
      </c>
      <c r="D27" s="16">
        <v>859967</v>
      </c>
      <c r="E27" s="17">
        <v>11247.94</v>
      </c>
      <c r="F27" s="18">
        <v>1.61E-2</v>
      </c>
      <c r="G27" s="18"/>
    </row>
    <row r="28" spans="1:7" x14ac:dyDescent="0.25">
      <c r="A28" s="14" t="s">
        <v>1980</v>
      </c>
      <c r="B28" s="15" t="s">
        <v>1981</v>
      </c>
      <c r="C28" s="15" t="s">
        <v>1191</v>
      </c>
      <c r="D28" s="16">
        <v>415888</v>
      </c>
      <c r="E28" s="17">
        <v>11208.6</v>
      </c>
      <c r="F28" s="18">
        <v>1.6E-2</v>
      </c>
      <c r="G28" s="18"/>
    </row>
    <row r="29" spans="1:7" x14ac:dyDescent="0.25">
      <c r="A29" s="14" t="s">
        <v>2003</v>
      </c>
      <c r="B29" s="15" t="s">
        <v>2004</v>
      </c>
      <c r="C29" s="15" t="s">
        <v>1222</v>
      </c>
      <c r="D29" s="16">
        <v>253527</v>
      </c>
      <c r="E29" s="17">
        <v>11198.16</v>
      </c>
      <c r="F29" s="18">
        <v>1.6E-2</v>
      </c>
      <c r="G29" s="18"/>
    </row>
    <row r="30" spans="1:7" x14ac:dyDescent="0.25">
      <c r="A30" s="14" t="s">
        <v>1201</v>
      </c>
      <c r="B30" s="15" t="s">
        <v>1202</v>
      </c>
      <c r="C30" s="15" t="s">
        <v>1191</v>
      </c>
      <c r="D30" s="16">
        <v>574395</v>
      </c>
      <c r="E30" s="17">
        <v>10981.57</v>
      </c>
      <c r="F30" s="18">
        <v>1.5699999999999999E-2</v>
      </c>
      <c r="G30" s="18"/>
    </row>
    <row r="31" spans="1:7" x14ac:dyDescent="0.25">
      <c r="A31" s="14" t="s">
        <v>1330</v>
      </c>
      <c r="B31" s="15" t="s">
        <v>1331</v>
      </c>
      <c r="C31" s="15" t="s">
        <v>1249</v>
      </c>
      <c r="D31" s="16">
        <v>3420250</v>
      </c>
      <c r="E31" s="17">
        <v>10782.34</v>
      </c>
      <c r="F31" s="18">
        <v>1.54E-2</v>
      </c>
      <c r="G31" s="18"/>
    </row>
    <row r="32" spans="1:7" x14ac:dyDescent="0.25">
      <c r="A32" s="14" t="s">
        <v>1935</v>
      </c>
      <c r="B32" s="15" t="s">
        <v>1936</v>
      </c>
      <c r="C32" s="15" t="s">
        <v>1238</v>
      </c>
      <c r="D32" s="16">
        <v>724016</v>
      </c>
      <c r="E32" s="17">
        <v>10728.47</v>
      </c>
      <c r="F32" s="18">
        <v>1.5299999999999999E-2</v>
      </c>
      <c r="G32" s="18"/>
    </row>
    <row r="33" spans="1:7" x14ac:dyDescent="0.25">
      <c r="A33" s="14" t="s">
        <v>1955</v>
      </c>
      <c r="B33" s="15" t="s">
        <v>1956</v>
      </c>
      <c r="C33" s="15" t="s">
        <v>1191</v>
      </c>
      <c r="D33" s="16">
        <v>551711</v>
      </c>
      <c r="E33" s="17">
        <v>10618.23</v>
      </c>
      <c r="F33" s="18">
        <v>1.52E-2</v>
      </c>
      <c r="G33" s="18"/>
    </row>
    <row r="34" spans="1:7" x14ac:dyDescent="0.25">
      <c r="A34" s="14" t="s">
        <v>1234</v>
      </c>
      <c r="B34" s="15" t="s">
        <v>1235</v>
      </c>
      <c r="C34" s="15" t="s">
        <v>1208</v>
      </c>
      <c r="D34" s="16">
        <v>417585</v>
      </c>
      <c r="E34" s="17">
        <v>10569.08</v>
      </c>
      <c r="F34" s="18">
        <v>1.5100000000000001E-2</v>
      </c>
      <c r="G34" s="18"/>
    </row>
    <row r="35" spans="1:7" x14ac:dyDescent="0.25">
      <c r="A35" s="14" t="s">
        <v>1345</v>
      </c>
      <c r="B35" s="15" t="s">
        <v>1346</v>
      </c>
      <c r="C35" s="15" t="s">
        <v>1286</v>
      </c>
      <c r="D35" s="16">
        <v>3290162</v>
      </c>
      <c r="E35" s="17">
        <v>10398.56</v>
      </c>
      <c r="F35" s="18">
        <v>1.49E-2</v>
      </c>
      <c r="G35" s="18"/>
    </row>
    <row r="36" spans="1:7" x14ac:dyDescent="0.25">
      <c r="A36" s="14" t="s">
        <v>1978</v>
      </c>
      <c r="B36" s="15" t="s">
        <v>1979</v>
      </c>
      <c r="C36" s="15" t="s">
        <v>1418</v>
      </c>
      <c r="D36" s="16">
        <v>1037360</v>
      </c>
      <c r="E36" s="17">
        <v>9567.0499999999993</v>
      </c>
      <c r="F36" s="18">
        <v>1.37E-2</v>
      </c>
      <c r="G36" s="18"/>
    </row>
    <row r="37" spans="1:7" x14ac:dyDescent="0.25">
      <c r="A37" s="14" t="s">
        <v>1368</v>
      </c>
      <c r="B37" s="15" t="s">
        <v>1369</v>
      </c>
      <c r="C37" s="15" t="s">
        <v>1370</v>
      </c>
      <c r="D37" s="16">
        <v>3954644</v>
      </c>
      <c r="E37" s="17">
        <v>9554.82</v>
      </c>
      <c r="F37" s="18">
        <v>1.37E-2</v>
      </c>
      <c r="G37" s="18"/>
    </row>
    <row r="38" spans="1:7" x14ac:dyDescent="0.25">
      <c r="A38" s="14" t="s">
        <v>1787</v>
      </c>
      <c r="B38" s="15" t="s">
        <v>1788</v>
      </c>
      <c r="C38" s="15" t="s">
        <v>1317</v>
      </c>
      <c r="D38" s="16">
        <v>263270</v>
      </c>
      <c r="E38" s="17">
        <v>9470.35</v>
      </c>
      <c r="F38" s="18">
        <v>1.35E-2</v>
      </c>
      <c r="G38" s="18"/>
    </row>
    <row r="39" spans="1:7" x14ac:dyDescent="0.25">
      <c r="A39" s="14" t="s">
        <v>1974</v>
      </c>
      <c r="B39" s="15" t="s">
        <v>1975</v>
      </c>
      <c r="C39" s="15" t="s">
        <v>1241</v>
      </c>
      <c r="D39" s="16">
        <v>623908</v>
      </c>
      <c r="E39" s="17">
        <v>9268.15</v>
      </c>
      <c r="F39" s="18">
        <v>1.3299999999999999E-2</v>
      </c>
      <c r="G39" s="18"/>
    </row>
    <row r="40" spans="1:7" x14ac:dyDescent="0.25">
      <c r="A40" s="14" t="s">
        <v>1301</v>
      </c>
      <c r="B40" s="15" t="s">
        <v>1302</v>
      </c>
      <c r="C40" s="15" t="s">
        <v>1194</v>
      </c>
      <c r="D40" s="16">
        <v>2128952</v>
      </c>
      <c r="E40" s="17">
        <v>9221.56</v>
      </c>
      <c r="F40" s="18">
        <v>1.32E-2</v>
      </c>
      <c r="G40" s="18"/>
    </row>
    <row r="41" spans="1:7" x14ac:dyDescent="0.25">
      <c r="A41" s="14" t="s">
        <v>1937</v>
      </c>
      <c r="B41" s="15" t="s">
        <v>1938</v>
      </c>
      <c r="C41" s="15" t="s">
        <v>1427</v>
      </c>
      <c r="D41" s="16">
        <v>534716</v>
      </c>
      <c r="E41" s="17">
        <v>9215.83</v>
      </c>
      <c r="F41" s="18">
        <v>1.32E-2</v>
      </c>
      <c r="G41" s="18"/>
    </row>
    <row r="42" spans="1:7" x14ac:dyDescent="0.25">
      <c r="A42" s="14" t="s">
        <v>1490</v>
      </c>
      <c r="B42" s="15" t="s">
        <v>1491</v>
      </c>
      <c r="C42" s="15" t="s">
        <v>1289</v>
      </c>
      <c r="D42" s="16">
        <v>637708</v>
      </c>
      <c r="E42" s="17">
        <v>9033.77</v>
      </c>
      <c r="F42" s="18">
        <v>1.29E-2</v>
      </c>
      <c r="G42" s="18"/>
    </row>
    <row r="43" spans="1:7" x14ac:dyDescent="0.25">
      <c r="A43" s="14" t="s">
        <v>1530</v>
      </c>
      <c r="B43" s="15" t="s">
        <v>1531</v>
      </c>
      <c r="C43" s="15" t="s">
        <v>1222</v>
      </c>
      <c r="D43" s="16">
        <v>487250</v>
      </c>
      <c r="E43" s="17">
        <v>9016.7999999999993</v>
      </c>
      <c r="F43" s="18">
        <v>1.29E-2</v>
      </c>
      <c r="G43" s="18"/>
    </row>
    <row r="44" spans="1:7" x14ac:dyDescent="0.25">
      <c r="A44" s="14" t="s">
        <v>1902</v>
      </c>
      <c r="B44" s="15" t="s">
        <v>1903</v>
      </c>
      <c r="C44" s="15" t="s">
        <v>1786</v>
      </c>
      <c r="D44" s="16">
        <v>542164</v>
      </c>
      <c r="E44" s="17">
        <v>8836.4599999999991</v>
      </c>
      <c r="F44" s="18">
        <v>1.26E-2</v>
      </c>
      <c r="G44" s="18"/>
    </row>
    <row r="45" spans="1:7" x14ac:dyDescent="0.25">
      <c r="A45" s="14" t="s">
        <v>1472</v>
      </c>
      <c r="B45" s="15" t="s">
        <v>1473</v>
      </c>
      <c r="C45" s="15" t="s">
        <v>1340</v>
      </c>
      <c r="D45" s="16">
        <v>305494</v>
      </c>
      <c r="E45" s="17">
        <v>8836.41</v>
      </c>
      <c r="F45" s="18">
        <v>1.26E-2</v>
      </c>
      <c r="G45" s="18"/>
    </row>
    <row r="46" spans="1:7" x14ac:dyDescent="0.25">
      <c r="A46" s="14" t="s">
        <v>1809</v>
      </c>
      <c r="B46" s="15" t="s">
        <v>1810</v>
      </c>
      <c r="C46" s="15" t="s">
        <v>1289</v>
      </c>
      <c r="D46" s="16">
        <v>190303</v>
      </c>
      <c r="E46" s="17">
        <v>8230.89</v>
      </c>
      <c r="F46" s="18">
        <v>1.18E-2</v>
      </c>
      <c r="G46" s="18"/>
    </row>
    <row r="47" spans="1:7" x14ac:dyDescent="0.25">
      <c r="A47" s="14" t="s">
        <v>1371</v>
      </c>
      <c r="B47" s="15" t="s">
        <v>1372</v>
      </c>
      <c r="C47" s="15" t="s">
        <v>1289</v>
      </c>
      <c r="D47" s="16">
        <v>272901</v>
      </c>
      <c r="E47" s="17">
        <v>8001.32</v>
      </c>
      <c r="F47" s="18">
        <v>1.14E-2</v>
      </c>
      <c r="G47" s="18"/>
    </row>
    <row r="48" spans="1:7" x14ac:dyDescent="0.25">
      <c r="A48" s="14" t="s">
        <v>1886</v>
      </c>
      <c r="B48" s="15" t="s">
        <v>1887</v>
      </c>
      <c r="C48" s="15" t="s">
        <v>1241</v>
      </c>
      <c r="D48" s="16">
        <v>177401</v>
      </c>
      <c r="E48" s="17">
        <v>7681.2</v>
      </c>
      <c r="F48" s="18">
        <v>1.0999999999999999E-2</v>
      </c>
      <c r="G48" s="18"/>
    </row>
    <row r="49" spans="1:7" x14ac:dyDescent="0.25">
      <c r="A49" s="14" t="s">
        <v>1556</v>
      </c>
      <c r="B49" s="15" t="s">
        <v>1557</v>
      </c>
      <c r="C49" s="15" t="s">
        <v>1241</v>
      </c>
      <c r="D49" s="16">
        <v>345898</v>
      </c>
      <c r="E49" s="17">
        <v>7570.84</v>
      </c>
      <c r="F49" s="18">
        <v>1.0800000000000001E-2</v>
      </c>
      <c r="G49" s="18"/>
    </row>
    <row r="50" spans="1:7" x14ac:dyDescent="0.25">
      <c r="A50" s="14" t="s">
        <v>1896</v>
      </c>
      <c r="B50" s="15" t="s">
        <v>1897</v>
      </c>
      <c r="C50" s="15" t="s">
        <v>1255</v>
      </c>
      <c r="D50" s="16">
        <v>1308399</v>
      </c>
      <c r="E50" s="17">
        <v>7556.66</v>
      </c>
      <c r="F50" s="18">
        <v>1.0800000000000001E-2</v>
      </c>
      <c r="G50" s="18"/>
    </row>
    <row r="51" spans="1:7" x14ac:dyDescent="0.25">
      <c r="A51" s="14" t="s">
        <v>1404</v>
      </c>
      <c r="B51" s="15" t="s">
        <v>1405</v>
      </c>
      <c r="C51" s="15" t="s">
        <v>1382</v>
      </c>
      <c r="D51" s="16">
        <v>174093</v>
      </c>
      <c r="E51" s="17">
        <v>7468.07</v>
      </c>
      <c r="F51" s="18">
        <v>1.0699999999999999E-2</v>
      </c>
      <c r="G51" s="18"/>
    </row>
    <row r="52" spans="1:7" x14ac:dyDescent="0.25">
      <c r="A52" s="14" t="s">
        <v>1991</v>
      </c>
      <c r="B52" s="15" t="s">
        <v>1992</v>
      </c>
      <c r="C52" s="15" t="s">
        <v>1329</v>
      </c>
      <c r="D52" s="16">
        <v>1204398</v>
      </c>
      <c r="E52" s="17">
        <v>7211.94</v>
      </c>
      <c r="F52" s="18">
        <v>1.03E-2</v>
      </c>
      <c r="G52" s="18"/>
    </row>
    <row r="53" spans="1:7" x14ac:dyDescent="0.25">
      <c r="A53" s="14" t="s">
        <v>1408</v>
      </c>
      <c r="B53" s="15" t="s">
        <v>1409</v>
      </c>
      <c r="C53" s="15" t="s">
        <v>1191</v>
      </c>
      <c r="D53" s="16">
        <v>131759</v>
      </c>
      <c r="E53" s="17">
        <v>6995.74</v>
      </c>
      <c r="F53" s="18">
        <v>0.01</v>
      </c>
      <c r="G53" s="18"/>
    </row>
    <row r="54" spans="1:7" x14ac:dyDescent="0.25">
      <c r="A54" s="14" t="s">
        <v>1931</v>
      </c>
      <c r="B54" s="15" t="s">
        <v>1932</v>
      </c>
      <c r="C54" s="15" t="s">
        <v>1211</v>
      </c>
      <c r="D54" s="16">
        <v>940695</v>
      </c>
      <c r="E54" s="17">
        <v>6727.85</v>
      </c>
      <c r="F54" s="18">
        <v>9.5999999999999992E-3</v>
      </c>
      <c r="G54" s="18"/>
    </row>
    <row r="55" spans="1:7" x14ac:dyDescent="0.25">
      <c r="A55" s="14" t="s">
        <v>1943</v>
      </c>
      <c r="B55" s="15" t="s">
        <v>1944</v>
      </c>
      <c r="C55" s="15" t="s">
        <v>1197</v>
      </c>
      <c r="D55" s="16">
        <v>2906404</v>
      </c>
      <c r="E55" s="17">
        <v>6707.4</v>
      </c>
      <c r="F55" s="18">
        <v>9.5999999999999992E-3</v>
      </c>
      <c r="G55" s="18"/>
    </row>
    <row r="56" spans="1:7" x14ac:dyDescent="0.25">
      <c r="A56" s="14" t="s">
        <v>1953</v>
      </c>
      <c r="B56" s="15" t="s">
        <v>1954</v>
      </c>
      <c r="C56" s="15" t="s">
        <v>1289</v>
      </c>
      <c r="D56" s="16">
        <v>774966</v>
      </c>
      <c r="E56" s="17">
        <v>6576.75</v>
      </c>
      <c r="F56" s="18">
        <v>9.4000000000000004E-3</v>
      </c>
      <c r="G56" s="18"/>
    </row>
    <row r="57" spans="1:7" x14ac:dyDescent="0.25">
      <c r="A57" s="14" t="s">
        <v>1466</v>
      </c>
      <c r="B57" s="15" t="s">
        <v>1467</v>
      </c>
      <c r="C57" s="15" t="s">
        <v>1294</v>
      </c>
      <c r="D57" s="16">
        <v>641623</v>
      </c>
      <c r="E57" s="17">
        <v>6340.84</v>
      </c>
      <c r="F57" s="18">
        <v>9.1000000000000004E-3</v>
      </c>
      <c r="G57" s="18"/>
    </row>
    <row r="58" spans="1:7" x14ac:dyDescent="0.25">
      <c r="A58" s="14" t="s">
        <v>1412</v>
      </c>
      <c r="B58" s="15" t="s">
        <v>1413</v>
      </c>
      <c r="C58" s="15" t="s">
        <v>1375</v>
      </c>
      <c r="D58" s="16">
        <v>739764</v>
      </c>
      <c r="E58" s="17">
        <v>5539.72</v>
      </c>
      <c r="F58" s="18">
        <v>7.9000000000000008E-3</v>
      </c>
      <c r="G58" s="18"/>
    </row>
    <row r="59" spans="1:7" x14ac:dyDescent="0.25">
      <c r="A59" s="14" t="s">
        <v>1951</v>
      </c>
      <c r="B59" s="15" t="s">
        <v>1952</v>
      </c>
      <c r="C59" s="15" t="s">
        <v>1418</v>
      </c>
      <c r="D59" s="16">
        <v>1096886</v>
      </c>
      <c r="E59" s="17">
        <v>5505.27</v>
      </c>
      <c r="F59" s="18">
        <v>7.9000000000000008E-3</v>
      </c>
      <c r="G59" s="18"/>
    </row>
    <row r="60" spans="1:7" x14ac:dyDescent="0.25">
      <c r="A60" s="14" t="s">
        <v>1458</v>
      </c>
      <c r="B60" s="15" t="s">
        <v>1459</v>
      </c>
      <c r="C60" s="15" t="s">
        <v>1262</v>
      </c>
      <c r="D60" s="16">
        <v>164398</v>
      </c>
      <c r="E60" s="17">
        <v>5463.44</v>
      </c>
      <c r="F60" s="18">
        <v>7.7999999999999996E-3</v>
      </c>
      <c r="G60" s="18"/>
    </row>
    <row r="61" spans="1:7" x14ac:dyDescent="0.25">
      <c r="A61" s="14" t="s">
        <v>1414</v>
      </c>
      <c r="B61" s="15" t="s">
        <v>1415</v>
      </c>
      <c r="C61" s="15" t="s">
        <v>1262</v>
      </c>
      <c r="D61" s="16">
        <v>314444</v>
      </c>
      <c r="E61" s="17">
        <v>5450.89</v>
      </c>
      <c r="F61" s="18">
        <v>7.7999999999999996E-3</v>
      </c>
      <c r="G61" s="18"/>
    </row>
    <row r="62" spans="1:7" x14ac:dyDescent="0.25">
      <c r="A62" s="14" t="s">
        <v>1544</v>
      </c>
      <c r="B62" s="15" t="s">
        <v>1545</v>
      </c>
      <c r="C62" s="15" t="s">
        <v>1365</v>
      </c>
      <c r="D62" s="16">
        <v>72745</v>
      </c>
      <c r="E62" s="17">
        <v>5111.97</v>
      </c>
      <c r="F62" s="18">
        <v>7.3000000000000001E-3</v>
      </c>
      <c r="G62" s="18"/>
    </row>
    <row r="63" spans="1:7" x14ac:dyDescent="0.25">
      <c r="A63" s="14" t="s">
        <v>1303</v>
      </c>
      <c r="B63" s="15" t="s">
        <v>1304</v>
      </c>
      <c r="C63" s="15" t="s">
        <v>1289</v>
      </c>
      <c r="D63" s="16">
        <v>898813</v>
      </c>
      <c r="E63" s="17">
        <v>5004.59</v>
      </c>
      <c r="F63" s="18">
        <v>7.1999999999999998E-3</v>
      </c>
      <c r="G63" s="18"/>
    </row>
    <row r="64" spans="1:7" x14ac:dyDescent="0.25">
      <c r="A64" s="14" t="s">
        <v>1941</v>
      </c>
      <c r="B64" s="15" t="s">
        <v>1942</v>
      </c>
      <c r="C64" s="15" t="s">
        <v>1238</v>
      </c>
      <c r="D64" s="16">
        <v>227384</v>
      </c>
      <c r="E64" s="17">
        <v>4876.3599999999997</v>
      </c>
      <c r="F64" s="18">
        <v>7.0000000000000001E-3</v>
      </c>
      <c r="G64" s="18"/>
    </row>
    <row r="65" spans="1:7" x14ac:dyDescent="0.25">
      <c r="A65" s="14" t="s">
        <v>2030</v>
      </c>
      <c r="B65" s="15" t="s">
        <v>2031</v>
      </c>
      <c r="C65" s="15" t="s">
        <v>1249</v>
      </c>
      <c r="D65" s="16">
        <v>32992</v>
      </c>
      <c r="E65" s="17">
        <v>4456.13</v>
      </c>
      <c r="F65" s="18">
        <v>6.4000000000000003E-3</v>
      </c>
      <c r="G65" s="18"/>
    </row>
    <row r="66" spans="1:7" x14ac:dyDescent="0.25">
      <c r="A66" s="14" t="s">
        <v>1993</v>
      </c>
      <c r="B66" s="15" t="s">
        <v>1994</v>
      </c>
      <c r="C66" s="15" t="s">
        <v>1244</v>
      </c>
      <c r="D66" s="16">
        <v>373457</v>
      </c>
      <c r="E66" s="17">
        <v>4152.84</v>
      </c>
      <c r="F66" s="18">
        <v>5.8999999999999999E-3</v>
      </c>
      <c r="G66" s="18"/>
    </row>
    <row r="67" spans="1:7" x14ac:dyDescent="0.25">
      <c r="A67" s="14" t="s">
        <v>1334</v>
      </c>
      <c r="B67" s="15" t="s">
        <v>1335</v>
      </c>
      <c r="C67" s="15" t="s">
        <v>1317</v>
      </c>
      <c r="D67" s="16">
        <v>222949</v>
      </c>
      <c r="E67" s="17">
        <v>4152.2</v>
      </c>
      <c r="F67" s="18">
        <v>5.8999999999999999E-3</v>
      </c>
      <c r="G67" s="18"/>
    </row>
    <row r="68" spans="1:7" x14ac:dyDescent="0.25">
      <c r="A68" s="14" t="s">
        <v>1949</v>
      </c>
      <c r="B68" s="15" t="s">
        <v>1950</v>
      </c>
      <c r="C68" s="15" t="s">
        <v>1191</v>
      </c>
      <c r="D68" s="16">
        <v>350586</v>
      </c>
      <c r="E68" s="17">
        <v>4135.34</v>
      </c>
      <c r="F68" s="18">
        <v>5.8999999999999999E-3</v>
      </c>
      <c r="G68" s="18"/>
    </row>
    <row r="69" spans="1:7" x14ac:dyDescent="0.25">
      <c r="A69" s="14" t="s">
        <v>1912</v>
      </c>
      <c r="B69" s="15" t="s">
        <v>1913</v>
      </c>
      <c r="C69" s="15" t="s">
        <v>1382</v>
      </c>
      <c r="D69" s="16">
        <v>156512</v>
      </c>
      <c r="E69" s="17">
        <v>3915.15</v>
      </c>
      <c r="F69" s="18">
        <v>5.5999999999999999E-3</v>
      </c>
      <c r="G69" s="18"/>
    </row>
    <row r="70" spans="1:7" x14ac:dyDescent="0.25">
      <c r="A70" s="14" t="s">
        <v>1945</v>
      </c>
      <c r="B70" s="15" t="s">
        <v>1946</v>
      </c>
      <c r="C70" s="15" t="s">
        <v>1229</v>
      </c>
      <c r="D70" s="16">
        <v>63167</v>
      </c>
      <c r="E70" s="17">
        <v>3914.46</v>
      </c>
      <c r="F70" s="18">
        <v>5.5999999999999999E-3</v>
      </c>
      <c r="G70" s="18"/>
    </row>
    <row r="71" spans="1:7" x14ac:dyDescent="0.25">
      <c r="A71" s="14" t="s">
        <v>1964</v>
      </c>
      <c r="B71" s="15" t="s">
        <v>1965</v>
      </c>
      <c r="C71" s="15" t="s">
        <v>1191</v>
      </c>
      <c r="D71" s="16">
        <v>236232</v>
      </c>
      <c r="E71" s="17">
        <v>3875.15</v>
      </c>
      <c r="F71" s="18">
        <v>5.4999999999999997E-3</v>
      </c>
      <c r="G71" s="18"/>
    </row>
    <row r="72" spans="1:7" x14ac:dyDescent="0.25">
      <c r="A72" s="14" t="s">
        <v>1498</v>
      </c>
      <c r="B72" s="15" t="s">
        <v>1499</v>
      </c>
      <c r="C72" s="15" t="s">
        <v>1500</v>
      </c>
      <c r="D72" s="16">
        <v>1501479</v>
      </c>
      <c r="E72" s="17">
        <v>3860.15</v>
      </c>
      <c r="F72" s="18">
        <v>5.4999999999999997E-3</v>
      </c>
      <c r="G72" s="18"/>
    </row>
    <row r="73" spans="1:7" x14ac:dyDescent="0.25">
      <c r="A73" s="14" t="s">
        <v>2007</v>
      </c>
      <c r="B73" s="15" t="s">
        <v>2008</v>
      </c>
      <c r="C73" s="15" t="s">
        <v>1249</v>
      </c>
      <c r="D73" s="16">
        <v>638586</v>
      </c>
      <c r="E73" s="17">
        <v>3797.03</v>
      </c>
      <c r="F73" s="18">
        <v>5.4000000000000003E-3</v>
      </c>
      <c r="G73" s="18"/>
    </row>
    <row r="74" spans="1:7" x14ac:dyDescent="0.25">
      <c r="A74" s="14" t="s">
        <v>1976</v>
      </c>
      <c r="B74" s="15" t="s">
        <v>1977</v>
      </c>
      <c r="C74" s="15" t="s">
        <v>1786</v>
      </c>
      <c r="D74" s="16">
        <v>84183</v>
      </c>
      <c r="E74" s="17">
        <v>3739.28</v>
      </c>
      <c r="F74" s="18">
        <v>5.3E-3</v>
      </c>
      <c r="G74" s="18"/>
    </row>
    <row r="75" spans="1:7" x14ac:dyDescent="0.25">
      <c r="A75" s="14" t="s">
        <v>1373</v>
      </c>
      <c r="B75" s="15" t="s">
        <v>1374</v>
      </c>
      <c r="C75" s="15" t="s">
        <v>1375</v>
      </c>
      <c r="D75" s="16">
        <v>45421</v>
      </c>
      <c r="E75" s="17">
        <v>3619.19</v>
      </c>
      <c r="F75" s="18">
        <v>5.1999999999999998E-3</v>
      </c>
      <c r="G75" s="18"/>
    </row>
    <row r="76" spans="1:7" x14ac:dyDescent="0.25">
      <c r="A76" s="14" t="s">
        <v>1986</v>
      </c>
      <c r="B76" s="15" t="s">
        <v>1987</v>
      </c>
      <c r="C76" s="15" t="s">
        <v>1329</v>
      </c>
      <c r="D76" s="16">
        <v>192511</v>
      </c>
      <c r="E76" s="17">
        <v>3534.98</v>
      </c>
      <c r="F76" s="18">
        <v>5.1000000000000004E-3</v>
      </c>
      <c r="G76" s="18"/>
    </row>
    <row r="77" spans="1:7" x14ac:dyDescent="0.25">
      <c r="A77" s="14" t="s">
        <v>1351</v>
      </c>
      <c r="B77" s="15" t="s">
        <v>1352</v>
      </c>
      <c r="C77" s="15" t="s">
        <v>1214</v>
      </c>
      <c r="D77" s="16">
        <v>879594</v>
      </c>
      <c r="E77" s="17">
        <v>3450.21</v>
      </c>
      <c r="F77" s="18">
        <v>4.8999999999999998E-3</v>
      </c>
      <c r="G77" s="18"/>
    </row>
    <row r="78" spans="1:7" x14ac:dyDescent="0.25">
      <c r="A78" s="14" t="s">
        <v>1933</v>
      </c>
      <c r="B78" s="15" t="s">
        <v>1934</v>
      </c>
      <c r="C78" s="15" t="s">
        <v>1289</v>
      </c>
      <c r="D78" s="16">
        <v>322545</v>
      </c>
      <c r="E78" s="17">
        <v>3354.79</v>
      </c>
      <c r="F78" s="18">
        <v>4.7999999999999996E-3</v>
      </c>
      <c r="G78" s="18"/>
    </row>
    <row r="79" spans="1:7" x14ac:dyDescent="0.25">
      <c r="A79" s="14" t="s">
        <v>1784</v>
      </c>
      <c r="B79" s="15" t="s">
        <v>1785</v>
      </c>
      <c r="C79" s="15" t="s">
        <v>1786</v>
      </c>
      <c r="D79" s="16">
        <v>265444</v>
      </c>
      <c r="E79" s="17">
        <v>3027.92</v>
      </c>
      <c r="F79" s="18">
        <v>4.3E-3</v>
      </c>
      <c r="G79" s="18"/>
    </row>
    <row r="80" spans="1:7" x14ac:dyDescent="0.25">
      <c r="A80" s="14" t="s">
        <v>2057</v>
      </c>
      <c r="B80" s="15" t="s">
        <v>2058</v>
      </c>
      <c r="C80" s="15" t="s">
        <v>1804</v>
      </c>
      <c r="D80" s="16">
        <v>239525</v>
      </c>
      <c r="E80" s="17">
        <v>2083.63</v>
      </c>
      <c r="F80" s="18">
        <v>3.0000000000000001E-3</v>
      </c>
      <c r="G80" s="18"/>
    </row>
    <row r="81" spans="1:7" x14ac:dyDescent="0.25">
      <c r="A81" s="14" t="s">
        <v>2210</v>
      </c>
      <c r="B81" s="15" t="s">
        <v>2211</v>
      </c>
      <c r="C81" s="15" t="s">
        <v>1365</v>
      </c>
      <c r="D81" s="16">
        <v>113534</v>
      </c>
      <c r="E81" s="17">
        <v>1306.27</v>
      </c>
      <c r="F81" s="18">
        <v>1.9E-3</v>
      </c>
      <c r="G81" s="18"/>
    </row>
    <row r="82" spans="1:7" x14ac:dyDescent="0.25">
      <c r="A82" s="14" t="s">
        <v>1866</v>
      </c>
      <c r="B82" s="15" t="s">
        <v>1867</v>
      </c>
      <c r="C82" s="15" t="s">
        <v>1786</v>
      </c>
      <c r="D82" s="16">
        <v>23269</v>
      </c>
      <c r="E82" s="17">
        <v>1220.1099999999999</v>
      </c>
      <c r="F82" s="18">
        <v>1.6999999999999999E-3</v>
      </c>
      <c r="G82" s="18"/>
    </row>
    <row r="83" spans="1:7" x14ac:dyDescent="0.25">
      <c r="A83" s="14" t="s">
        <v>1470</v>
      </c>
      <c r="B83" s="15" t="s">
        <v>1471</v>
      </c>
      <c r="C83" s="15" t="s">
        <v>1375</v>
      </c>
      <c r="D83" s="16">
        <v>62500</v>
      </c>
      <c r="E83" s="17">
        <v>699.78</v>
      </c>
      <c r="F83" s="18">
        <v>1E-3</v>
      </c>
      <c r="G83" s="18"/>
    </row>
    <row r="84" spans="1:7" x14ac:dyDescent="0.25">
      <c r="A84" s="19" t="s">
        <v>125</v>
      </c>
      <c r="B84" s="25"/>
      <c r="C84" s="25"/>
      <c r="D84" s="26"/>
      <c r="E84" s="47">
        <v>687977.08</v>
      </c>
      <c r="F84" s="48">
        <v>0.98370000000000002</v>
      </c>
      <c r="G84" s="28"/>
    </row>
    <row r="85" spans="1:7" x14ac:dyDescent="0.25">
      <c r="A85" s="19" t="s">
        <v>1269</v>
      </c>
      <c r="B85" s="15"/>
      <c r="C85" s="15"/>
      <c r="D85" s="16"/>
      <c r="E85" s="17"/>
      <c r="F85" s="18"/>
      <c r="G85" s="18"/>
    </row>
    <row r="86" spans="1:7" x14ac:dyDescent="0.25">
      <c r="A86" s="19" t="s">
        <v>125</v>
      </c>
      <c r="B86" s="15"/>
      <c r="C86" s="15"/>
      <c r="D86" s="16"/>
      <c r="E86" s="56" t="s">
        <v>122</v>
      </c>
      <c r="F86" s="57" t="s">
        <v>122</v>
      </c>
      <c r="G86" s="18"/>
    </row>
    <row r="87" spans="1:7" x14ac:dyDescent="0.25">
      <c r="A87" s="31" t="s">
        <v>132</v>
      </c>
      <c r="B87" s="32"/>
      <c r="C87" s="32"/>
      <c r="D87" s="33"/>
      <c r="E87" s="37">
        <v>687977.08</v>
      </c>
      <c r="F87" s="38">
        <v>0.98370000000000002</v>
      </c>
      <c r="G87" s="28"/>
    </row>
    <row r="88" spans="1:7" x14ac:dyDescent="0.25">
      <c r="A88" s="14"/>
      <c r="B88" s="15"/>
      <c r="C88" s="15"/>
      <c r="D88" s="16"/>
      <c r="E88" s="17"/>
      <c r="F88" s="18"/>
      <c r="G88" s="18"/>
    </row>
    <row r="89" spans="1:7" x14ac:dyDescent="0.25">
      <c r="A89" s="14"/>
      <c r="B89" s="15"/>
      <c r="C89" s="15"/>
      <c r="D89" s="16"/>
      <c r="E89" s="17"/>
      <c r="F89" s="18"/>
      <c r="G89" s="18"/>
    </row>
    <row r="90" spans="1:7" x14ac:dyDescent="0.25">
      <c r="A90" s="19" t="s">
        <v>182</v>
      </c>
      <c r="B90" s="15"/>
      <c r="C90" s="15"/>
      <c r="D90" s="16"/>
      <c r="E90" s="17"/>
      <c r="F90" s="18"/>
      <c r="G90" s="18"/>
    </row>
    <row r="91" spans="1:7" x14ac:dyDescent="0.25">
      <c r="A91" s="14" t="s">
        <v>183</v>
      </c>
      <c r="B91" s="15"/>
      <c r="C91" s="15"/>
      <c r="D91" s="16"/>
      <c r="E91" s="17">
        <v>15995.19</v>
      </c>
      <c r="F91" s="18">
        <v>2.29E-2</v>
      </c>
      <c r="G91" s="18">
        <v>6.4020999999999995E-2</v>
      </c>
    </row>
    <row r="92" spans="1:7" x14ac:dyDescent="0.25">
      <c r="A92" s="19" t="s">
        <v>125</v>
      </c>
      <c r="B92" s="25"/>
      <c r="C92" s="25"/>
      <c r="D92" s="26"/>
      <c r="E92" s="47">
        <v>15995.19</v>
      </c>
      <c r="F92" s="48">
        <v>2.29E-2</v>
      </c>
      <c r="G92" s="28"/>
    </row>
    <row r="93" spans="1:7" x14ac:dyDescent="0.25">
      <c r="A93" s="14"/>
      <c r="B93" s="15"/>
      <c r="C93" s="15"/>
      <c r="D93" s="16"/>
      <c r="E93" s="17"/>
      <c r="F93" s="18"/>
      <c r="G93" s="18"/>
    </row>
    <row r="94" spans="1:7" x14ac:dyDescent="0.25">
      <c r="A94" s="31" t="s">
        <v>132</v>
      </c>
      <c r="B94" s="32"/>
      <c r="C94" s="32"/>
      <c r="D94" s="33"/>
      <c r="E94" s="29">
        <v>15995.19</v>
      </c>
      <c r="F94" s="30">
        <v>2.29E-2</v>
      </c>
      <c r="G94" s="28"/>
    </row>
    <row r="95" spans="1:7" x14ac:dyDescent="0.25">
      <c r="A95" s="14" t="s">
        <v>184</v>
      </c>
      <c r="B95" s="15"/>
      <c r="C95" s="15"/>
      <c r="D95" s="16"/>
      <c r="E95" s="17">
        <v>2.8055571000000001</v>
      </c>
      <c r="F95" s="18">
        <v>3.9999999999999998E-6</v>
      </c>
      <c r="G95" s="18"/>
    </row>
    <row r="96" spans="1:7" x14ac:dyDescent="0.25">
      <c r="A96" s="14" t="s">
        <v>185</v>
      </c>
      <c r="B96" s="15"/>
      <c r="C96" s="15"/>
      <c r="D96" s="16"/>
      <c r="E96" s="45">
        <v>-4558.4855570999998</v>
      </c>
      <c r="F96" s="46">
        <v>-6.6039999999999996E-3</v>
      </c>
      <c r="G96" s="18">
        <v>6.4020999999999995E-2</v>
      </c>
    </row>
    <row r="97" spans="1:7" x14ac:dyDescent="0.25">
      <c r="A97" s="34" t="s">
        <v>186</v>
      </c>
      <c r="B97" s="35"/>
      <c r="C97" s="35"/>
      <c r="D97" s="36"/>
      <c r="E97" s="37">
        <v>699416.59</v>
      </c>
      <c r="F97" s="38">
        <v>1</v>
      </c>
      <c r="G97" s="38"/>
    </row>
    <row r="102" spans="1:7" x14ac:dyDescent="0.25">
      <c r="A102" s="1" t="s">
        <v>189</v>
      </c>
    </row>
    <row r="103" spans="1:7" x14ac:dyDescent="0.25">
      <c r="A103" s="40" t="s">
        <v>190</v>
      </c>
      <c r="B103" s="41" t="s">
        <v>122</v>
      </c>
    </row>
    <row r="104" spans="1:7" x14ac:dyDescent="0.25">
      <c r="A104" t="s">
        <v>191</v>
      </c>
    </row>
    <row r="105" spans="1:7" x14ac:dyDescent="0.25">
      <c r="A105" t="s">
        <v>192</v>
      </c>
      <c r="B105" t="s">
        <v>193</v>
      </c>
      <c r="C105" t="s">
        <v>193</v>
      </c>
    </row>
    <row r="106" spans="1:7" x14ac:dyDescent="0.25">
      <c r="B106" s="42">
        <v>45473</v>
      </c>
      <c r="C106" s="42">
        <v>45504</v>
      </c>
    </row>
    <row r="107" spans="1:7" x14ac:dyDescent="0.25">
      <c r="A107" t="s">
        <v>197</v>
      </c>
      <c r="B107">
        <v>106.80800000000001</v>
      </c>
      <c r="C107">
        <v>111.01900000000001</v>
      </c>
      <c r="E107" s="39"/>
    </row>
    <row r="108" spans="1:7" x14ac:dyDescent="0.25">
      <c r="A108" t="s">
        <v>198</v>
      </c>
      <c r="B108">
        <v>77.882000000000005</v>
      </c>
      <c r="C108">
        <v>80.953000000000003</v>
      </c>
      <c r="E108" s="39"/>
    </row>
    <row r="109" spans="1:7" x14ac:dyDescent="0.25">
      <c r="A109" t="s">
        <v>676</v>
      </c>
      <c r="B109">
        <v>92.777000000000001</v>
      </c>
      <c r="C109">
        <v>96.323999999999998</v>
      </c>
      <c r="E109" s="39"/>
    </row>
    <row r="110" spans="1:7" x14ac:dyDescent="0.25">
      <c r="A110" t="s">
        <v>677</v>
      </c>
      <c r="B110">
        <v>53.488999999999997</v>
      </c>
      <c r="C110">
        <v>55.533999999999999</v>
      </c>
      <c r="E110" s="39"/>
    </row>
    <row r="111" spans="1:7" x14ac:dyDescent="0.25">
      <c r="E111" s="39"/>
    </row>
    <row r="112" spans="1:7" x14ac:dyDescent="0.25">
      <c r="A112" t="s">
        <v>208</v>
      </c>
      <c r="B112" s="41" t="s">
        <v>122</v>
      </c>
    </row>
    <row r="113" spans="1:4" x14ac:dyDescent="0.25">
      <c r="A113" t="s">
        <v>209</v>
      </c>
      <c r="B113" s="41" t="s">
        <v>122</v>
      </c>
    </row>
    <row r="114" spans="1:4" ht="30" customHeight="1" x14ac:dyDescent="0.25">
      <c r="A114" s="40" t="s">
        <v>210</v>
      </c>
      <c r="B114" s="41" t="s">
        <v>122</v>
      </c>
    </row>
    <row r="115" spans="1:4" ht="30" customHeight="1" x14ac:dyDescent="0.25">
      <c r="A115" s="40" t="s">
        <v>211</v>
      </c>
      <c r="B115" s="41" t="s">
        <v>122</v>
      </c>
    </row>
    <row r="116" spans="1:4" x14ac:dyDescent="0.25">
      <c r="A116" t="s">
        <v>1270</v>
      </c>
      <c r="B116" s="44">
        <v>0.52485241796253446</v>
      </c>
    </row>
    <row r="117" spans="1:4" ht="45" customHeight="1" x14ac:dyDescent="0.25">
      <c r="A117" s="40" t="s">
        <v>213</v>
      </c>
      <c r="B117" s="41" t="s">
        <v>122</v>
      </c>
    </row>
    <row r="118" spans="1:4" ht="45" customHeight="1" x14ac:dyDescent="0.25">
      <c r="A118" s="40" t="s">
        <v>214</v>
      </c>
      <c r="B118" s="41" t="s">
        <v>122</v>
      </c>
    </row>
    <row r="119" spans="1:4" ht="30" customHeight="1" x14ac:dyDescent="0.25">
      <c r="A119" s="40" t="s">
        <v>215</v>
      </c>
      <c r="B119" s="41" t="s">
        <v>122</v>
      </c>
    </row>
    <row r="120" spans="1:4" x14ac:dyDescent="0.25">
      <c r="A120" t="s">
        <v>216</v>
      </c>
      <c r="B120" s="41" t="s">
        <v>122</v>
      </c>
    </row>
    <row r="121" spans="1:4" ht="30" customHeight="1" x14ac:dyDescent="0.25">
      <c r="A121" s="40" t="s">
        <v>217</v>
      </c>
      <c r="B121" s="41" t="s">
        <v>122</v>
      </c>
    </row>
    <row r="123" spans="1:4" ht="69.95" customHeight="1" x14ac:dyDescent="0.25">
      <c r="A123" s="74" t="s">
        <v>227</v>
      </c>
      <c r="B123" s="74" t="s">
        <v>228</v>
      </c>
      <c r="C123" s="74" t="s">
        <v>5</v>
      </c>
      <c r="D123" s="74" t="s">
        <v>6</v>
      </c>
    </row>
    <row r="124" spans="1:4" ht="69.95" customHeight="1" x14ac:dyDescent="0.25">
      <c r="A124" s="74" t="s">
        <v>2712</v>
      </c>
      <c r="B124" s="74"/>
      <c r="C124" s="74" t="s">
        <v>86</v>
      </c>
      <c r="D12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28"/>
  <sheetViews>
    <sheetView showGridLines="0" workbookViewId="0">
      <pane ySplit="4" topLeftCell="A104" activePane="bottomLeft" state="frozen"/>
      <selection sqref="A1:B1"/>
      <selection pane="bottomLeft" sqref="A1:G1"/>
    </sheetView>
  </sheetViews>
  <sheetFormatPr defaultRowHeight="15" x14ac:dyDescent="0.25"/>
  <cols>
    <col min="1" max="1" width="52.140625" bestFit="1" customWidth="1"/>
    <col min="2" max="2" width="22" customWidth="1"/>
    <col min="3" max="3" width="31.42578125" bestFit="1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2713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2714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1503</v>
      </c>
      <c r="B8" s="15" t="s">
        <v>1504</v>
      </c>
      <c r="C8" s="15" t="s">
        <v>1340</v>
      </c>
      <c r="D8" s="16">
        <v>304945</v>
      </c>
      <c r="E8" s="17">
        <v>5697.13</v>
      </c>
      <c r="F8" s="18">
        <v>9.6100000000000005E-2</v>
      </c>
      <c r="G8" s="18"/>
    </row>
    <row r="9" spans="1:8" x14ac:dyDescent="0.25">
      <c r="A9" s="14" t="s">
        <v>1192</v>
      </c>
      <c r="B9" s="15" t="s">
        <v>1193</v>
      </c>
      <c r="C9" s="15" t="s">
        <v>1194</v>
      </c>
      <c r="D9" s="16">
        <v>342540</v>
      </c>
      <c r="E9" s="17">
        <v>5109.16</v>
      </c>
      <c r="F9" s="18">
        <v>8.6199999999999999E-2</v>
      </c>
      <c r="G9" s="18"/>
    </row>
    <row r="10" spans="1:8" x14ac:dyDescent="0.25">
      <c r="A10" s="14" t="s">
        <v>1359</v>
      </c>
      <c r="B10" s="15" t="s">
        <v>1360</v>
      </c>
      <c r="C10" s="15" t="s">
        <v>1340</v>
      </c>
      <c r="D10" s="16">
        <v>178046</v>
      </c>
      <c r="E10" s="17">
        <v>2767.55</v>
      </c>
      <c r="F10" s="18">
        <v>4.6699999999999998E-2</v>
      </c>
      <c r="G10" s="18"/>
    </row>
    <row r="11" spans="1:8" x14ac:dyDescent="0.25">
      <c r="A11" s="14" t="s">
        <v>1768</v>
      </c>
      <c r="B11" s="15" t="s">
        <v>1769</v>
      </c>
      <c r="C11" s="15" t="s">
        <v>1365</v>
      </c>
      <c r="D11" s="16">
        <v>1000972</v>
      </c>
      <c r="E11" s="17">
        <v>2296.73</v>
      </c>
      <c r="F11" s="18">
        <v>3.8800000000000001E-2</v>
      </c>
      <c r="G11" s="18"/>
    </row>
    <row r="12" spans="1:8" x14ac:dyDescent="0.25">
      <c r="A12" s="14" t="s">
        <v>1349</v>
      </c>
      <c r="B12" s="15" t="s">
        <v>1350</v>
      </c>
      <c r="C12" s="15" t="s">
        <v>1340</v>
      </c>
      <c r="D12" s="16">
        <v>50605</v>
      </c>
      <c r="E12" s="17">
        <v>2219.21</v>
      </c>
      <c r="F12" s="18">
        <v>3.7400000000000003E-2</v>
      </c>
      <c r="G12" s="18"/>
    </row>
    <row r="13" spans="1:8" x14ac:dyDescent="0.25">
      <c r="A13" s="14" t="s">
        <v>1522</v>
      </c>
      <c r="B13" s="15" t="s">
        <v>1523</v>
      </c>
      <c r="C13" s="15" t="s">
        <v>1340</v>
      </c>
      <c r="D13" s="16">
        <v>117199</v>
      </c>
      <c r="E13" s="17">
        <v>1925.11</v>
      </c>
      <c r="F13" s="18">
        <v>3.2500000000000001E-2</v>
      </c>
      <c r="G13" s="18"/>
    </row>
    <row r="14" spans="1:8" x14ac:dyDescent="0.25">
      <c r="A14" s="14" t="s">
        <v>1398</v>
      </c>
      <c r="B14" s="15" t="s">
        <v>1399</v>
      </c>
      <c r="C14" s="15" t="s">
        <v>1340</v>
      </c>
      <c r="D14" s="16">
        <v>39719</v>
      </c>
      <c r="E14" s="17">
        <v>1919.34</v>
      </c>
      <c r="F14" s="18">
        <v>3.2399999999999998E-2</v>
      </c>
      <c r="G14" s="18"/>
    </row>
    <row r="15" spans="1:8" x14ac:dyDescent="0.25">
      <c r="A15" s="14" t="s">
        <v>1789</v>
      </c>
      <c r="B15" s="15" t="s">
        <v>1790</v>
      </c>
      <c r="C15" s="15" t="s">
        <v>1791</v>
      </c>
      <c r="D15" s="16">
        <v>123287</v>
      </c>
      <c r="E15" s="17">
        <v>1791.36</v>
      </c>
      <c r="F15" s="18">
        <v>3.0200000000000001E-2</v>
      </c>
      <c r="G15" s="18"/>
    </row>
    <row r="16" spans="1:8" x14ac:dyDescent="0.25">
      <c r="A16" s="14" t="s">
        <v>1400</v>
      </c>
      <c r="B16" s="15" t="s">
        <v>1401</v>
      </c>
      <c r="C16" s="15" t="s">
        <v>1340</v>
      </c>
      <c r="D16" s="16">
        <v>31622</v>
      </c>
      <c r="E16" s="17">
        <v>1789.22</v>
      </c>
      <c r="F16" s="18">
        <v>3.0200000000000001E-2</v>
      </c>
      <c r="G16" s="18"/>
    </row>
    <row r="17" spans="1:7" x14ac:dyDescent="0.25">
      <c r="A17" s="14" t="s">
        <v>1472</v>
      </c>
      <c r="B17" s="15" t="s">
        <v>1473</v>
      </c>
      <c r="C17" s="15" t="s">
        <v>1340</v>
      </c>
      <c r="D17" s="16">
        <v>58118</v>
      </c>
      <c r="E17" s="17">
        <v>1681.06</v>
      </c>
      <c r="F17" s="18">
        <v>2.8400000000000002E-2</v>
      </c>
      <c r="G17" s="18"/>
    </row>
    <row r="18" spans="1:7" x14ac:dyDescent="0.25">
      <c r="A18" s="14" t="s">
        <v>1542</v>
      </c>
      <c r="B18" s="15" t="s">
        <v>1543</v>
      </c>
      <c r="C18" s="15" t="s">
        <v>1340</v>
      </c>
      <c r="D18" s="16">
        <v>23642</v>
      </c>
      <c r="E18" s="17">
        <v>1490.75</v>
      </c>
      <c r="F18" s="18">
        <v>2.52E-2</v>
      </c>
      <c r="G18" s="18"/>
    </row>
    <row r="19" spans="1:7" x14ac:dyDescent="0.25">
      <c r="A19" s="14" t="s">
        <v>2380</v>
      </c>
      <c r="B19" s="15" t="s">
        <v>2381</v>
      </c>
      <c r="C19" s="15" t="s">
        <v>2013</v>
      </c>
      <c r="D19" s="16">
        <v>80821</v>
      </c>
      <c r="E19" s="17">
        <v>1419.86</v>
      </c>
      <c r="F19" s="18">
        <v>2.4E-2</v>
      </c>
      <c r="G19" s="18"/>
    </row>
    <row r="20" spans="1:7" x14ac:dyDescent="0.25">
      <c r="A20" s="14" t="s">
        <v>1960</v>
      </c>
      <c r="B20" s="15" t="s">
        <v>1961</v>
      </c>
      <c r="C20" s="15" t="s">
        <v>1340</v>
      </c>
      <c r="D20" s="16">
        <v>155315</v>
      </c>
      <c r="E20" s="17">
        <v>1232.19</v>
      </c>
      <c r="F20" s="18">
        <v>2.0799999999999999E-2</v>
      </c>
      <c r="G20" s="18"/>
    </row>
    <row r="21" spans="1:7" x14ac:dyDescent="0.25">
      <c r="A21" s="14" t="s">
        <v>1856</v>
      </c>
      <c r="B21" s="15" t="s">
        <v>1857</v>
      </c>
      <c r="C21" s="15" t="s">
        <v>1219</v>
      </c>
      <c r="D21" s="16">
        <v>156049</v>
      </c>
      <c r="E21" s="17">
        <v>1136.04</v>
      </c>
      <c r="F21" s="18">
        <v>1.9199999999999998E-2</v>
      </c>
      <c r="G21" s="18"/>
    </row>
    <row r="22" spans="1:7" x14ac:dyDescent="0.25">
      <c r="A22" s="14" t="s">
        <v>1336</v>
      </c>
      <c r="B22" s="15" t="s">
        <v>1337</v>
      </c>
      <c r="C22" s="15" t="s">
        <v>1238</v>
      </c>
      <c r="D22" s="16">
        <v>9161</v>
      </c>
      <c r="E22" s="17">
        <v>1109.07</v>
      </c>
      <c r="F22" s="18">
        <v>1.8700000000000001E-2</v>
      </c>
      <c r="G22" s="18"/>
    </row>
    <row r="23" spans="1:7" x14ac:dyDescent="0.25">
      <c r="A23" s="14" t="s">
        <v>2027</v>
      </c>
      <c r="B23" s="15" t="s">
        <v>2028</v>
      </c>
      <c r="C23" s="15" t="s">
        <v>2029</v>
      </c>
      <c r="D23" s="16">
        <v>29381</v>
      </c>
      <c r="E23" s="17">
        <v>1033.32</v>
      </c>
      <c r="F23" s="18">
        <v>1.7399999999999999E-2</v>
      </c>
      <c r="G23" s="18"/>
    </row>
    <row r="24" spans="1:7" x14ac:dyDescent="0.25">
      <c r="A24" s="14" t="s">
        <v>1474</v>
      </c>
      <c r="B24" s="15" t="s">
        <v>1475</v>
      </c>
      <c r="C24" s="15" t="s">
        <v>1340</v>
      </c>
      <c r="D24" s="16">
        <v>133810</v>
      </c>
      <c r="E24" s="17">
        <v>904.09</v>
      </c>
      <c r="F24" s="18">
        <v>1.5299999999999999E-2</v>
      </c>
      <c r="G24" s="18"/>
    </row>
    <row r="25" spans="1:7" x14ac:dyDescent="0.25">
      <c r="A25" s="14" t="s">
        <v>1225</v>
      </c>
      <c r="B25" s="15" t="s">
        <v>1226</v>
      </c>
      <c r="C25" s="15" t="s">
        <v>1208</v>
      </c>
      <c r="D25" s="16">
        <v>74746</v>
      </c>
      <c r="E25" s="17">
        <v>864.55</v>
      </c>
      <c r="F25" s="18">
        <v>1.46E-2</v>
      </c>
      <c r="G25" s="18"/>
    </row>
    <row r="26" spans="1:7" x14ac:dyDescent="0.25">
      <c r="A26" s="14" t="s">
        <v>1227</v>
      </c>
      <c r="B26" s="15" t="s">
        <v>1228</v>
      </c>
      <c r="C26" s="15" t="s">
        <v>1229</v>
      </c>
      <c r="D26" s="16">
        <v>22624</v>
      </c>
      <c r="E26" s="17">
        <v>863.11</v>
      </c>
      <c r="F26" s="18">
        <v>1.46E-2</v>
      </c>
      <c r="G26" s="18"/>
    </row>
    <row r="27" spans="1:7" x14ac:dyDescent="0.25">
      <c r="A27" s="14" t="s">
        <v>2282</v>
      </c>
      <c r="B27" s="15" t="s">
        <v>2283</v>
      </c>
      <c r="C27" s="15" t="s">
        <v>1786</v>
      </c>
      <c r="D27" s="16">
        <v>94573</v>
      </c>
      <c r="E27" s="17">
        <v>762.4</v>
      </c>
      <c r="F27" s="18">
        <v>1.29E-2</v>
      </c>
      <c r="G27" s="18"/>
    </row>
    <row r="28" spans="1:7" x14ac:dyDescent="0.25">
      <c r="A28" s="14" t="s">
        <v>1482</v>
      </c>
      <c r="B28" s="15" t="s">
        <v>1483</v>
      </c>
      <c r="C28" s="15" t="s">
        <v>1249</v>
      </c>
      <c r="D28" s="16">
        <v>9504</v>
      </c>
      <c r="E28" s="17">
        <v>750.52</v>
      </c>
      <c r="F28" s="18">
        <v>1.2699999999999999E-2</v>
      </c>
      <c r="G28" s="18"/>
    </row>
    <row r="29" spans="1:7" x14ac:dyDescent="0.25">
      <c r="A29" s="14" t="s">
        <v>1338</v>
      </c>
      <c r="B29" s="15" t="s">
        <v>1339</v>
      </c>
      <c r="C29" s="15" t="s">
        <v>1340</v>
      </c>
      <c r="D29" s="16">
        <v>6757</v>
      </c>
      <c r="E29" s="17">
        <v>746.3</v>
      </c>
      <c r="F29" s="18">
        <v>1.26E-2</v>
      </c>
      <c r="G29" s="18"/>
    </row>
    <row r="30" spans="1:7" x14ac:dyDescent="0.25">
      <c r="A30" s="14" t="s">
        <v>2042</v>
      </c>
      <c r="B30" s="15" t="s">
        <v>2043</v>
      </c>
      <c r="C30" s="15" t="s">
        <v>2044</v>
      </c>
      <c r="D30" s="16">
        <v>58830</v>
      </c>
      <c r="E30" s="17">
        <v>729.76</v>
      </c>
      <c r="F30" s="18">
        <v>1.23E-2</v>
      </c>
      <c r="G30" s="18"/>
    </row>
    <row r="31" spans="1:7" x14ac:dyDescent="0.25">
      <c r="A31" s="14" t="s">
        <v>1782</v>
      </c>
      <c r="B31" s="15" t="s">
        <v>1783</v>
      </c>
      <c r="C31" s="15" t="s">
        <v>1340</v>
      </c>
      <c r="D31" s="16">
        <v>38638</v>
      </c>
      <c r="E31" s="17">
        <v>711.94</v>
      </c>
      <c r="F31" s="18">
        <v>1.2E-2</v>
      </c>
      <c r="G31" s="18"/>
    </row>
    <row r="32" spans="1:7" x14ac:dyDescent="0.25">
      <c r="A32" s="14" t="s">
        <v>1995</v>
      </c>
      <c r="B32" s="15" t="s">
        <v>1996</v>
      </c>
      <c r="C32" s="15" t="s">
        <v>1262</v>
      </c>
      <c r="D32" s="16">
        <v>103564</v>
      </c>
      <c r="E32" s="17">
        <v>703.46</v>
      </c>
      <c r="F32" s="18">
        <v>1.1900000000000001E-2</v>
      </c>
      <c r="G32" s="18"/>
    </row>
    <row r="33" spans="1:7" x14ac:dyDescent="0.25">
      <c r="A33" s="14" t="s">
        <v>1933</v>
      </c>
      <c r="B33" s="15" t="s">
        <v>1934</v>
      </c>
      <c r="C33" s="15" t="s">
        <v>1289</v>
      </c>
      <c r="D33" s="16">
        <v>65909</v>
      </c>
      <c r="E33" s="17">
        <v>685.52</v>
      </c>
      <c r="F33" s="18">
        <v>1.1599999999999999E-2</v>
      </c>
      <c r="G33" s="18"/>
    </row>
    <row r="34" spans="1:7" x14ac:dyDescent="0.25">
      <c r="A34" s="14" t="s">
        <v>2335</v>
      </c>
      <c r="B34" s="15" t="s">
        <v>2336</v>
      </c>
      <c r="C34" s="15" t="s">
        <v>1286</v>
      </c>
      <c r="D34" s="16">
        <v>20449</v>
      </c>
      <c r="E34" s="17">
        <v>652</v>
      </c>
      <c r="F34" s="18">
        <v>1.0999999999999999E-2</v>
      </c>
      <c r="G34" s="18"/>
    </row>
    <row r="35" spans="1:7" x14ac:dyDescent="0.25">
      <c r="A35" s="14" t="s">
        <v>1430</v>
      </c>
      <c r="B35" s="15" t="s">
        <v>1431</v>
      </c>
      <c r="C35" s="15" t="s">
        <v>1194</v>
      </c>
      <c r="D35" s="16">
        <v>32449</v>
      </c>
      <c r="E35" s="17">
        <v>645.98</v>
      </c>
      <c r="F35" s="18">
        <v>1.09E-2</v>
      </c>
      <c r="G35" s="18"/>
    </row>
    <row r="36" spans="1:7" x14ac:dyDescent="0.25">
      <c r="A36" s="14" t="s">
        <v>2053</v>
      </c>
      <c r="B36" s="15" t="s">
        <v>2054</v>
      </c>
      <c r="C36" s="15" t="s">
        <v>1340</v>
      </c>
      <c r="D36" s="16">
        <v>60845</v>
      </c>
      <c r="E36" s="17">
        <v>499.66</v>
      </c>
      <c r="F36" s="18">
        <v>8.3999999999999995E-3</v>
      </c>
      <c r="G36" s="18"/>
    </row>
    <row r="37" spans="1:7" x14ac:dyDescent="0.25">
      <c r="A37" s="14" t="s">
        <v>1986</v>
      </c>
      <c r="B37" s="15" t="s">
        <v>1987</v>
      </c>
      <c r="C37" s="15" t="s">
        <v>1329</v>
      </c>
      <c r="D37" s="16">
        <v>16647</v>
      </c>
      <c r="E37" s="17">
        <v>305.68</v>
      </c>
      <c r="F37" s="18">
        <v>5.1999999999999998E-3</v>
      </c>
      <c r="G37" s="18"/>
    </row>
    <row r="38" spans="1:7" x14ac:dyDescent="0.25">
      <c r="A38" s="19" t="s">
        <v>125</v>
      </c>
      <c r="B38" s="25"/>
      <c r="C38" s="25"/>
      <c r="D38" s="26"/>
      <c r="E38" s="47">
        <f>SUM(E8:E37)</f>
        <v>44442.070000000014</v>
      </c>
      <c r="F38" s="48">
        <f>SUM(F8:F37)</f>
        <v>0.75020000000000009</v>
      </c>
      <c r="G38" s="28"/>
    </row>
    <row r="39" spans="1:7" x14ac:dyDescent="0.25">
      <c r="A39" s="19" t="s">
        <v>1269</v>
      </c>
      <c r="B39" s="15"/>
      <c r="C39" s="15"/>
      <c r="D39" s="16"/>
      <c r="E39" s="17"/>
      <c r="F39" s="18"/>
      <c r="G39" s="18"/>
    </row>
    <row r="40" spans="1:7" x14ac:dyDescent="0.25">
      <c r="A40" s="19" t="s">
        <v>125</v>
      </c>
      <c r="B40" s="15"/>
      <c r="C40" s="15"/>
      <c r="D40" s="16"/>
      <c r="E40" s="56" t="s">
        <v>122</v>
      </c>
      <c r="F40" s="57" t="s">
        <v>122</v>
      </c>
      <c r="G40" s="18"/>
    </row>
    <row r="41" spans="1:7" x14ac:dyDescent="0.25">
      <c r="A41" s="19" t="s">
        <v>2715</v>
      </c>
      <c r="B41" s="15"/>
      <c r="C41" s="15"/>
      <c r="D41" s="16"/>
      <c r="E41" s="17"/>
      <c r="F41" s="18"/>
      <c r="G41" s="18"/>
    </row>
    <row r="42" spans="1:7" x14ac:dyDescent="0.25">
      <c r="A42" s="14" t="s">
        <v>2716</v>
      </c>
      <c r="B42" s="15" t="s">
        <v>2717</v>
      </c>
      <c r="C42" s="15" t="s">
        <v>2718</v>
      </c>
      <c r="D42" s="16">
        <v>16958</v>
      </c>
      <c r="E42" s="17">
        <v>3153.83</v>
      </c>
      <c r="F42" s="18">
        <v>5.3199999999999997E-2</v>
      </c>
      <c r="G42" s="18"/>
    </row>
    <row r="43" spans="1:7" x14ac:dyDescent="0.25">
      <c r="A43" s="14" t="s">
        <v>2719</v>
      </c>
      <c r="B43" s="15" t="s">
        <v>2720</v>
      </c>
      <c r="C43" s="15" t="s">
        <v>2721</v>
      </c>
      <c r="D43" s="16">
        <v>8155</v>
      </c>
      <c r="E43" s="17">
        <v>2857.05</v>
      </c>
      <c r="F43" s="18">
        <v>4.82E-2</v>
      </c>
      <c r="G43" s="18"/>
    </row>
    <row r="44" spans="1:7" x14ac:dyDescent="0.25">
      <c r="A44" s="14" t="s">
        <v>2722</v>
      </c>
      <c r="B44" s="15" t="s">
        <v>2723</v>
      </c>
      <c r="C44" s="15" t="s">
        <v>2721</v>
      </c>
      <c r="D44" s="16">
        <v>25610</v>
      </c>
      <c r="E44" s="17">
        <v>2509.71</v>
      </c>
      <c r="F44" s="18">
        <v>4.2299999999999997E-2</v>
      </c>
      <c r="G44" s="18"/>
    </row>
    <row r="45" spans="1:7" x14ac:dyDescent="0.25">
      <c r="A45" s="14" t="s">
        <v>2724</v>
      </c>
      <c r="B45" s="15" t="s">
        <v>2725</v>
      </c>
      <c r="C45" s="15" t="s">
        <v>2044</v>
      </c>
      <c r="D45" s="16">
        <v>5240</v>
      </c>
      <c r="E45" s="17">
        <v>705.09</v>
      </c>
      <c r="F45" s="18">
        <v>1.1900000000000001E-2</v>
      </c>
      <c r="G45" s="18"/>
    </row>
    <row r="46" spans="1:7" x14ac:dyDescent="0.25">
      <c r="A46" s="14" t="s">
        <v>2726</v>
      </c>
      <c r="B46" s="15" t="s">
        <v>2727</v>
      </c>
      <c r="C46" s="15" t="s">
        <v>2718</v>
      </c>
      <c r="D46" s="16">
        <v>529</v>
      </c>
      <c r="E46" s="17">
        <v>244.38</v>
      </c>
      <c r="F46" s="18">
        <v>4.1000000000000003E-3</v>
      </c>
      <c r="G46" s="18"/>
    </row>
    <row r="47" spans="1:7" x14ac:dyDescent="0.25">
      <c r="A47" s="14" t="s">
        <v>2728</v>
      </c>
      <c r="B47" s="15" t="s">
        <v>2729</v>
      </c>
      <c r="C47" s="15" t="s">
        <v>2721</v>
      </c>
      <c r="D47" s="16">
        <v>1099</v>
      </c>
      <c r="E47" s="17">
        <v>238.19</v>
      </c>
      <c r="F47" s="18">
        <v>4.0000000000000001E-3</v>
      </c>
      <c r="G47" s="18"/>
    </row>
    <row r="48" spans="1:7" x14ac:dyDescent="0.25">
      <c r="A48" s="14" t="s">
        <v>2730</v>
      </c>
      <c r="B48" s="15" t="s">
        <v>2731</v>
      </c>
      <c r="C48" s="15" t="s">
        <v>2718</v>
      </c>
      <c r="D48" s="16">
        <v>1767</v>
      </c>
      <c r="E48" s="17">
        <v>213.8</v>
      </c>
      <c r="F48" s="18">
        <v>3.5999999999999999E-3</v>
      </c>
      <c r="G48" s="18"/>
    </row>
    <row r="49" spans="1:7" x14ac:dyDescent="0.25">
      <c r="A49" s="14" t="s">
        <v>2732</v>
      </c>
      <c r="B49" s="15" t="s">
        <v>2733</v>
      </c>
      <c r="C49" s="15" t="s">
        <v>2721</v>
      </c>
      <c r="D49" s="16">
        <v>1826</v>
      </c>
      <c r="E49" s="17">
        <v>213.24</v>
      </c>
      <c r="F49" s="18">
        <v>3.5999999999999999E-3</v>
      </c>
      <c r="G49" s="18"/>
    </row>
    <row r="50" spans="1:7" x14ac:dyDescent="0.25">
      <c r="A50" s="14" t="s">
        <v>2734</v>
      </c>
      <c r="B50" s="15" t="s">
        <v>2735</v>
      </c>
      <c r="C50" s="15" t="s">
        <v>2718</v>
      </c>
      <c r="D50" s="16">
        <v>755</v>
      </c>
      <c r="E50" s="17">
        <v>209.04</v>
      </c>
      <c r="F50" s="18">
        <v>3.5000000000000001E-3</v>
      </c>
      <c r="G50" s="18"/>
    </row>
    <row r="51" spans="1:7" x14ac:dyDescent="0.25">
      <c r="A51" s="14" t="s">
        <v>2736</v>
      </c>
      <c r="B51" s="15" t="s">
        <v>2737</v>
      </c>
      <c r="C51" s="15" t="s">
        <v>2721</v>
      </c>
      <c r="D51" s="16">
        <v>1222</v>
      </c>
      <c r="E51" s="17">
        <v>185.18</v>
      </c>
      <c r="F51" s="18">
        <v>3.0999999999999999E-3</v>
      </c>
      <c r="G51" s="18"/>
    </row>
    <row r="52" spans="1:7" x14ac:dyDescent="0.25">
      <c r="A52" s="14" t="s">
        <v>2738</v>
      </c>
      <c r="B52" s="15" t="s">
        <v>2739</v>
      </c>
      <c r="C52" s="15" t="s">
        <v>2721</v>
      </c>
      <c r="D52" s="16">
        <v>1017</v>
      </c>
      <c r="E52" s="17">
        <v>173.58</v>
      </c>
      <c r="F52" s="18">
        <v>2.8999999999999998E-3</v>
      </c>
      <c r="G52" s="18"/>
    </row>
    <row r="53" spans="1:7" x14ac:dyDescent="0.25">
      <c r="A53" s="14" t="s">
        <v>2740</v>
      </c>
      <c r="B53" s="15" t="s">
        <v>2741</v>
      </c>
      <c r="C53" s="15" t="s">
        <v>2742</v>
      </c>
      <c r="D53" s="16">
        <v>316</v>
      </c>
      <c r="E53" s="17">
        <v>171.31</v>
      </c>
      <c r="F53" s="18">
        <v>2.8999999999999998E-3</v>
      </c>
      <c r="G53" s="18"/>
    </row>
    <row r="54" spans="1:7" x14ac:dyDescent="0.25">
      <c r="A54" s="14" t="s">
        <v>2743</v>
      </c>
      <c r="B54" s="15" t="s">
        <v>2744</v>
      </c>
      <c r="C54" s="15" t="s">
        <v>2044</v>
      </c>
      <c r="D54" s="16">
        <v>4179</v>
      </c>
      <c r="E54" s="17">
        <v>169.56</v>
      </c>
      <c r="F54" s="18">
        <v>2.8999999999999998E-3</v>
      </c>
      <c r="G54" s="18"/>
    </row>
    <row r="55" spans="1:7" x14ac:dyDescent="0.25">
      <c r="A55" s="14" t="s">
        <v>2745</v>
      </c>
      <c r="B55" s="15" t="s">
        <v>2746</v>
      </c>
      <c r="C55" s="15" t="s">
        <v>2742</v>
      </c>
      <c r="D55" s="16">
        <v>241</v>
      </c>
      <c r="E55" s="17">
        <v>164.36</v>
      </c>
      <c r="F55" s="18">
        <v>2.8E-3</v>
      </c>
      <c r="G55" s="18"/>
    </row>
    <row r="56" spans="1:7" x14ac:dyDescent="0.25">
      <c r="A56" s="14" t="s">
        <v>2747</v>
      </c>
      <c r="B56" s="15" t="s">
        <v>2748</v>
      </c>
      <c r="C56" s="15" t="s">
        <v>2742</v>
      </c>
      <c r="D56" s="16">
        <v>1019</v>
      </c>
      <c r="E56" s="17">
        <v>163.96</v>
      </c>
      <c r="F56" s="18">
        <v>2.8E-3</v>
      </c>
      <c r="G56" s="18"/>
    </row>
    <row r="57" spans="1:7" x14ac:dyDescent="0.25">
      <c r="A57" s="14" t="s">
        <v>2749</v>
      </c>
      <c r="B57" s="15" t="s">
        <v>2750</v>
      </c>
      <c r="C57" s="15" t="s">
        <v>2718</v>
      </c>
      <c r="D57" s="16">
        <v>921</v>
      </c>
      <c r="E57" s="17">
        <v>163.66999999999999</v>
      </c>
      <c r="F57" s="18">
        <v>2.8E-3</v>
      </c>
      <c r="G57" s="18"/>
    </row>
    <row r="58" spans="1:7" x14ac:dyDescent="0.25">
      <c r="A58" s="14" t="s">
        <v>2751</v>
      </c>
      <c r="B58" s="15" t="s">
        <v>2752</v>
      </c>
      <c r="C58" s="15" t="s">
        <v>2742</v>
      </c>
      <c r="D58" s="16">
        <v>4805</v>
      </c>
      <c r="E58" s="17">
        <v>123.69</v>
      </c>
      <c r="F58" s="18">
        <v>2.0999999999999999E-3</v>
      </c>
      <c r="G58" s="18"/>
    </row>
    <row r="59" spans="1:7" x14ac:dyDescent="0.25">
      <c r="A59" s="14" t="s">
        <v>2753</v>
      </c>
      <c r="B59" s="15" t="s">
        <v>2754</v>
      </c>
      <c r="C59" s="15" t="s">
        <v>2721</v>
      </c>
      <c r="D59" s="16">
        <v>1224</v>
      </c>
      <c r="E59" s="17">
        <v>112.57</v>
      </c>
      <c r="F59" s="18">
        <v>1.9E-3</v>
      </c>
      <c r="G59" s="18"/>
    </row>
    <row r="60" spans="1:7" x14ac:dyDescent="0.25">
      <c r="A60" s="14" t="s">
        <v>2755</v>
      </c>
      <c r="B60" s="15" t="s">
        <v>2756</v>
      </c>
      <c r="C60" s="15" t="s">
        <v>2721</v>
      </c>
      <c r="D60" s="16">
        <v>145</v>
      </c>
      <c r="E60" s="17">
        <v>111.87</v>
      </c>
      <c r="F60" s="18">
        <v>1.9E-3</v>
      </c>
      <c r="G60" s="18"/>
    </row>
    <row r="61" spans="1:7" x14ac:dyDescent="0.25">
      <c r="A61" s="14" t="s">
        <v>2757</v>
      </c>
      <c r="B61" s="15" t="s">
        <v>2758</v>
      </c>
      <c r="C61" s="15" t="s">
        <v>2718</v>
      </c>
      <c r="D61" s="16">
        <v>557</v>
      </c>
      <c r="E61" s="17">
        <v>107.93</v>
      </c>
      <c r="F61" s="18">
        <v>1.8E-3</v>
      </c>
      <c r="G61" s="18"/>
    </row>
    <row r="62" spans="1:7" x14ac:dyDescent="0.25">
      <c r="A62" s="14" t="s">
        <v>2759</v>
      </c>
      <c r="B62" s="15" t="s">
        <v>2760</v>
      </c>
      <c r="C62" s="15" t="s">
        <v>2721</v>
      </c>
      <c r="D62" s="16">
        <v>152</v>
      </c>
      <c r="E62" s="17">
        <v>104.77</v>
      </c>
      <c r="F62" s="18">
        <v>1.8E-3</v>
      </c>
      <c r="G62" s="18"/>
    </row>
    <row r="63" spans="1:7" x14ac:dyDescent="0.25">
      <c r="A63" s="14" t="s">
        <v>2761</v>
      </c>
      <c r="B63" s="15" t="s">
        <v>2762</v>
      </c>
      <c r="C63" s="15" t="s">
        <v>2721</v>
      </c>
      <c r="D63" s="16">
        <v>372</v>
      </c>
      <c r="E63" s="17">
        <v>101.16</v>
      </c>
      <c r="F63" s="18">
        <v>1.6999999999999999E-3</v>
      </c>
      <c r="G63" s="18"/>
    </row>
    <row r="64" spans="1:7" x14ac:dyDescent="0.25">
      <c r="A64" s="14" t="s">
        <v>2763</v>
      </c>
      <c r="B64" s="15" t="s">
        <v>2764</v>
      </c>
      <c r="C64" s="15" t="s">
        <v>2742</v>
      </c>
      <c r="D64" s="16">
        <v>175</v>
      </c>
      <c r="E64" s="17">
        <v>81.819999999999993</v>
      </c>
      <c r="F64" s="18">
        <v>1.4E-3</v>
      </c>
      <c r="G64" s="18"/>
    </row>
    <row r="65" spans="1:7" x14ac:dyDescent="0.25">
      <c r="A65" s="14" t="s">
        <v>2765</v>
      </c>
      <c r="B65" s="15" t="s">
        <v>2766</v>
      </c>
      <c r="C65" s="15" t="s">
        <v>2718</v>
      </c>
      <c r="D65" s="16">
        <v>276</v>
      </c>
      <c r="E65" s="17">
        <v>80.099999999999994</v>
      </c>
      <c r="F65" s="18">
        <v>1.4E-3</v>
      </c>
      <c r="G65" s="18"/>
    </row>
    <row r="66" spans="1:7" x14ac:dyDescent="0.25">
      <c r="A66" s="14" t="s">
        <v>2767</v>
      </c>
      <c r="B66" s="15" t="s">
        <v>2768</v>
      </c>
      <c r="C66" s="15" t="s">
        <v>2718</v>
      </c>
      <c r="D66" s="16">
        <v>1360</v>
      </c>
      <c r="E66" s="17">
        <v>73.19</v>
      </c>
      <c r="F66" s="18">
        <v>1.1999999999999999E-3</v>
      </c>
      <c r="G66" s="18"/>
    </row>
    <row r="67" spans="1:7" x14ac:dyDescent="0.25">
      <c r="A67" s="14" t="s">
        <v>2769</v>
      </c>
      <c r="B67" s="15" t="s">
        <v>2770</v>
      </c>
      <c r="C67" s="15" t="s">
        <v>2044</v>
      </c>
      <c r="D67" s="16">
        <v>306</v>
      </c>
      <c r="E67" s="17">
        <v>68.59</v>
      </c>
      <c r="F67" s="18">
        <v>1.1999999999999999E-3</v>
      </c>
      <c r="G67" s="18"/>
    </row>
    <row r="68" spans="1:7" x14ac:dyDescent="0.25">
      <c r="A68" s="14" t="s">
        <v>2771</v>
      </c>
      <c r="B68" s="15" t="s">
        <v>2772</v>
      </c>
      <c r="C68" s="15" t="s">
        <v>2721</v>
      </c>
      <c r="D68" s="16">
        <v>285</v>
      </c>
      <c r="E68" s="17">
        <v>62.81</v>
      </c>
      <c r="F68" s="18">
        <v>1.1000000000000001E-3</v>
      </c>
      <c r="G68" s="18"/>
    </row>
    <row r="69" spans="1:7" x14ac:dyDescent="0.25">
      <c r="A69" s="14" t="s">
        <v>2773</v>
      </c>
      <c r="B69" s="15" t="s">
        <v>2774</v>
      </c>
      <c r="C69" s="15" t="s">
        <v>2721</v>
      </c>
      <c r="D69" s="16">
        <v>186</v>
      </c>
      <c r="E69" s="17">
        <v>62.14</v>
      </c>
      <c r="F69" s="18">
        <v>1E-3</v>
      </c>
      <c r="G69" s="18"/>
    </row>
    <row r="70" spans="1:7" x14ac:dyDescent="0.25">
      <c r="A70" s="14" t="s">
        <v>2775</v>
      </c>
      <c r="B70" s="15" t="s">
        <v>2776</v>
      </c>
      <c r="C70" s="15" t="s">
        <v>2721</v>
      </c>
      <c r="D70" s="16">
        <v>121</v>
      </c>
      <c r="E70" s="17">
        <v>55.2</v>
      </c>
      <c r="F70" s="18">
        <v>8.9999999999999998E-4</v>
      </c>
      <c r="G70" s="18"/>
    </row>
    <row r="71" spans="1:7" x14ac:dyDescent="0.25">
      <c r="A71" s="14" t="s">
        <v>2777</v>
      </c>
      <c r="B71" s="15" t="s">
        <v>2778</v>
      </c>
      <c r="C71" s="15" t="s">
        <v>2718</v>
      </c>
      <c r="D71" s="16">
        <v>249</v>
      </c>
      <c r="E71" s="17">
        <v>51.61</v>
      </c>
      <c r="F71" s="18">
        <v>8.9999999999999998E-4</v>
      </c>
      <c r="G71" s="18"/>
    </row>
    <row r="72" spans="1:7" x14ac:dyDescent="0.25">
      <c r="A72" s="14" t="s">
        <v>2779</v>
      </c>
      <c r="B72" s="15" t="s">
        <v>2780</v>
      </c>
      <c r="C72" s="15" t="s">
        <v>2742</v>
      </c>
      <c r="D72" s="16">
        <v>351</v>
      </c>
      <c r="E72" s="17">
        <v>45.36</v>
      </c>
      <c r="F72" s="18">
        <v>8.0000000000000004E-4</v>
      </c>
      <c r="G72" s="18"/>
    </row>
    <row r="73" spans="1:7" x14ac:dyDescent="0.25">
      <c r="A73" s="14" t="s">
        <v>2781</v>
      </c>
      <c r="B73" s="15" t="s">
        <v>2782</v>
      </c>
      <c r="C73" s="15" t="s">
        <v>2721</v>
      </c>
      <c r="D73" s="16">
        <v>573</v>
      </c>
      <c r="E73" s="17">
        <v>42.6</v>
      </c>
      <c r="F73" s="18">
        <v>6.9999999999999999E-4</v>
      </c>
      <c r="G73" s="18"/>
    </row>
    <row r="74" spans="1:7" x14ac:dyDescent="0.25">
      <c r="A74" s="14" t="s">
        <v>2783</v>
      </c>
      <c r="B74" s="15" t="s">
        <v>2784</v>
      </c>
      <c r="C74" s="15" t="s">
        <v>2721</v>
      </c>
      <c r="D74" s="16">
        <v>51</v>
      </c>
      <c r="E74" s="17">
        <v>36.86</v>
      </c>
      <c r="F74" s="18">
        <v>5.9999999999999995E-4</v>
      </c>
      <c r="G74" s="18"/>
    </row>
    <row r="75" spans="1:7" x14ac:dyDescent="0.25">
      <c r="A75" s="14" t="s">
        <v>2785</v>
      </c>
      <c r="B75" s="15" t="s">
        <v>2786</v>
      </c>
      <c r="C75" s="15" t="s">
        <v>2044</v>
      </c>
      <c r="D75" s="16">
        <v>572</v>
      </c>
      <c r="E75" s="17">
        <v>36.25</v>
      </c>
      <c r="F75" s="18">
        <v>5.9999999999999995E-4</v>
      </c>
      <c r="G75" s="18"/>
    </row>
    <row r="76" spans="1:7" x14ac:dyDescent="0.25">
      <c r="A76" s="14" t="s">
        <v>2787</v>
      </c>
      <c r="B76" s="15" t="s">
        <v>2788</v>
      </c>
      <c r="C76" s="15" t="s">
        <v>2721</v>
      </c>
      <c r="D76" s="16">
        <v>27</v>
      </c>
      <c r="E76" s="17">
        <v>36.18</v>
      </c>
      <c r="F76" s="18">
        <v>5.9999999999999995E-4</v>
      </c>
      <c r="G76" s="18"/>
    </row>
    <row r="77" spans="1:7" x14ac:dyDescent="0.25">
      <c r="A77" s="14" t="s">
        <v>2789</v>
      </c>
      <c r="B77" s="15" t="s">
        <v>2790</v>
      </c>
      <c r="C77" s="15" t="s">
        <v>2721</v>
      </c>
      <c r="D77" s="16">
        <v>85</v>
      </c>
      <c r="E77" s="17">
        <v>35.68</v>
      </c>
      <c r="F77" s="18">
        <v>5.9999999999999995E-4</v>
      </c>
      <c r="G77" s="18"/>
    </row>
    <row r="78" spans="1:7" x14ac:dyDescent="0.25">
      <c r="A78" s="14" t="s">
        <v>2791</v>
      </c>
      <c r="B78" s="15" t="s">
        <v>2792</v>
      </c>
      <c r="C78" s="15" t="s">
        <v>2721</v>
      </c>
      <c r="D78" s="16">
        <v>708</v>
      </c>
      <c r="E78" s="17">
        <v>34.409999999999997</v>
      </c>
      <c r="F78" s="18">
        <v>5.9999999999999995E-4</v>
      </c>
      <c r="G78" s="18"/>
    </row>
    <row r="79" spans="1:7" x14ac:dyDescent="0.25">
      <c r="A79" s="14" t="s">
        <v>2793</v>
      </c>
      <c r="B79" s="15" t="s">
        <v>2794</v>
      </c>
      <c r="C79" s="15" t="s">
        <v>2742</v>
      </c>
      <c r="D79" s="16">
        <v>1036</v>
      </c>
      <c r="E79" s="17">
        <v>31.31</v>
      </c>
      <c r="F79" s="18">
        <v>5.0000000000000001E-4</v>
      </c>
      <c r="G79" s="18"/>
    </row>
    <row r="80" spans="1:7" x14ac:dyDescent="0.25">
      <c r="A80" s="14" t="s">
        <v>2795</v>
      </c>
      <c r="B80" s="15" t="s">
        <v>2796</v>
      </c>
      <c r="C80" s="15" t="s">
        <v>2721</v>
      </c>
      <c r="D80" s="16">
        <v>474</v>
      </c>
      <c r="E80" s="17">
        <v>31.06</v>
      </c>
      <c r="F80" s="18">
        <v>5.0000000000000001E-4</v>
      </c>
      <c r="G80" s="18"/>
    </row>
    <row r="81" spans="1:7" x14ac:dyDescent="0.25">
      <c r="A81" s="14" t="s">
        <v>2797</v>
      </c>
      <c r="B81" s="15" t="s">
        <v>2798</v>
      </c>
      <c r="C81" s="15" t="s">
        <v>2721</v>
      </c>
      <c r="D81" s="16">
        <v>887</v>
      </c>
      <c r="E81" s="17">
        <v>29.72</v>
      </c>
      <c r="F81" s="18">
        <v>5.0000000000000001E-4</v>
      </c>
      <c r="G81" s="18"/>
    </row>
    <row r="82" spans="1:7" x14ac:dyDescent="0.25">
      <c r="A82" s="14" t="s">
        <v>2799</v>
      </c>
      <c r="B82" s="15" t="s">
        <v>2800</v>
      </c>
      <c r="C82" s="15" t="s">
        <v>2044</v>
      </c>
      <c r="D82" s="16">
        <v>151</v>
      </c>
      <c r="E82" s="17">
        <v>27.58</v>
      </c>
      <c r="F82" s="18">
        <v>5.0000000000000001E-4</v>
      </c>
      <c r="G82" s="18"/>
    </row>
    <row r="83" spans="1:7" x14ac:dyDescent="0.25">
      <c r="A83" s="14" t="s">
        <v>2801</v>
      </c>
      <c r="B83" s="15" t="s">
        <v>2802</v>
      </c>
      <c r="C83" s="15" t="s">
        <v>2718</v>
      </c>
      <c r="D83" s="16">
        <v>99</v>
      </c>
      <c r="E83" s="17">
        <v>26</v>
      </c>
      <c r="F83" s="18">
        <v>4.0000000000000002E-4</v>
      </c>
      <c r="G83" s="18"/>
    </row>
    <row r="84" spans="1:7" x14ac:dyDescent="0.25">
      <c r="A84" s="14" t="s">
        <v>2803</v>
      </c>
      <c r="B84" s="15" t="s">
        <v>2804</v>
      </c>
      <c r="C84" s="15" t="s">
        <v>2721</v>
      </c>
      <c r="D84" s="16">
        <v>228</v>
      </c>
      <c r="E84" s="17">
        <v>24.25</v>
      </c>
      <c r="F84" s="18">
        <v>4.0000000000000002E-4</v>
      </c>
      <c r="G84" s="18"/>
    </row>
    <row r="85" spans="1:7" x14ac:dyDescent="0.25">
      <c r="A85" s="14" t="s">
        <v>2805</v>
      </c>
      <c r="B85" s="15" t="s">
        <v>2806</v>
      </c>
      <c r="C85" s="15" t="s">
        <v>2721</v>
      </c>
      <c r="D85" s="16">
        <v>196</v>
      </c>
      <c r="E85" s="17">
        <v>22.91</v>
      </c>
      <c r="F85" s="18">
        <v>4.0000000000000002E-4</v>
      </c>
      <c r="G85" s="18"/>
    </row>
    <row r="86" spans="1:7" x14ac:dyDescent="0.25">
      <c r="A86" s="14" t="s">
        <v>2807</v>
      </c>
      <c r="B86" s="15" t="s">
        <v>2808</v>
      </c>
      <c r="C86" s="15" t="s">
        <v>2809</v>
      </c>
      <c r="D86" s="16">
        <v>1338</v>
      </c>
      <c r="E86" s="17">
        <v>22.31</v>
      </c>
      <c r="F86" s="18">
        <v>4.0000000000000002E-4</v>
      </c>
      <c r="G86" s="18"/>
    </row>
    <row r="87" spans="1:7" x14ac:dyDescent="0.25">
      <c r="A87" s="14" t="s">
        <v>2810</v>
      </c>
      <c r="B87" s="15" t="s">
        <v>2811</v>
      </c>
      <c r="C87" s="15" t="s">
        <v>2721</v>
      </c>
      <c r="D87" s="16">
        <v>363</v>
      </c>
      <c r="E87" s="17">
        <v>20.38</v>
      </c>
      <c r="F87" s="18">
        <v>2.9999999999999997E-4</v>
      </c>
      <c r="G87" s="18"/>
    </row>
    <row r="88" spans="1:7" x14ac:dyDescent="0.25">
      <c r="A88" s="14" t="s">
        <v>2812</v>
      </c>
      <c r="B88" s="15" t="s">
        <v>2813</v>
      </c>
      <c r="C88" s="15" t="s">
        <v>2742</v>
      </c>
      <c r="D88" s="16">
        <v>235</v>
      </c>
      <c r="E88" s="17">
        <v>20.11</v>
      </c>
      <c r="F88" s="18">
        <v>2.9999999999999997E-4</v>
      </c>
      <c r="G88" s="18"/>
    </row>
    <row r="89" spans="1:7" x14ac:dyDescent="0.25">
      <c r="A89" s="14" t="s">
        <v>2814</v>
      </c>
      <c r="B89" s="15" t="s">
        <v>2815</v>
      </c>
      <c r="C89" s="15" t="s">
        <v>2721</v>
      </c>
      <c r="D89" s="16">
        <v>129</v>
      </c>
      <c r="E89" s="17">
        <v>19.21</v>
      </c>
      <c r="F89" s="18">
        <v>2.9999999999999997E-4</v>
      </c>
      <c r="G89" s="18"/>
    </row>
    <row r="90" spans="1:7" x14ac:dyDescent="0.25">
      <c r="A90" s="14" t="s">
        <v>2816</v>
      </c>
      <c r="B90" s="15" t="s">
        <v>2817</v>
      </c>
      <c r="C90" s="15" t="s">
        <v>2742</v>
      </c>
      <c r="D90" s="16">
        <v>53</v>
      </c>
      <c r="E90" s="17">
        <v>18.72</v>
      </c>
      <c r="F90" s="18">
        <v>2.9999999999999997E-4</v>
      </c>
      <c r="G90" s="18"/>
    </row>
    <row r="91" spans="1:7" x14ac:dyDescent="0.25">
      <c r="A91" s="14" t="s">
        <v>2818</v>
      </c>
      <c r="B91" s="15" t="s">
        <v>2819</v>
      </c>
      <c r="C91" s="15" t="s">
        <v>2721</v>
      </c>
      <c r="D91" s="16">
        <v>99</v>
      </c>
      <c r="E91" s="17">
        <v>15.5</v>
      </c>
      <c r="F91" s="18">
        <v>2.9999999999999997E-4</v>
      </c>
      <c r="G91" s="18"/>
    </row>
    <row r="92" spans="1:7" x14ac:dyDescent="0.25">
      <c r="A92" s="19" t="s">
        <v>125</v>
      </c>
      <c r="B92" s="15"/>
      <c r="C92" s="15"/>
      <c r="D92" s="16"/>
      <c r="E92" s="47">
        <f>SUM(E42:E91)</f>
        <v>13309.8</v>
      </c>
      <c r="F92" s="48">
        <f>SUM(F42:F91)</f>
        <v>0.22450000000000001</v>
      </c>
      <c r="G92" s="18"/>
    </row>
    <row r="93" spans="1:7" x14ac:dyDescent="0.25">
      <c r="A93" s="19"/>
      <c r="B93" s="15"/>
      <c r="C93" s="15"/>
      <c r="D93" s="16"/>
      <c r="E93" s="58"/>
      <c r="F93" s="59"/>
      <c r="G93" s="18"/>
    </row>
    <row r="94" spans="1:7" x14ac:dyDescent="0.25">
      <c r="A94" s="31" t="s">
        <v>132</v>
      </c>
      <c r="B94" s="32"/>
      <c r="C94" s="32"/>
      <c r="D94" s="33"/>
      <c r="E94" s="37">
        <f>E92+E38</f>
        <v>57751.87000000001</v>
      </c>
      <c r="F94" s="30">
        <f>F92+F38</f>
        <v>0.97470000000000012</v>
      </c>
      <c r="G94" s="28"/>
    </row>
    <row r="95" spans="1:7" x14ac:dyDescent="0.25">
      <c r="A95" s="14"/>
      <c r="B95" s="15"/>
      <c r="C95" s="15"/>
      <c r="D95" s="16"/>
      <c r="E95" s="17"/>
      <c r="F95" s="18"/>
      <c r="G95" s="18"/>
    </row>
    <row r="96" spans="1:7" x14ac:dyDescent="0.25">
      <c r="A96" s="14"/>
      <c r="B96" s="15"/>
      <c r="C96" s="15"/>
      <c r="D96" s="16"/>
      <c r="E96" s="17"/>
      <c r="F96" s="18"/>
      <c r="G96" s="18"/>
    </row>
    <row r="97" spans="1:7" x14ac:dyDescent="0.25">
      <c r="A97" s="19" t="s">
        <v>182</v>
      </c>
      <c r="B97" s="15"/>
      <c r="C97" s="15"/>
      <c r="D97" s="16"/>
      <c r="E97" s="17"/>
      <c r="F97" s="18"/>
      <c r="G97" s="18"/>
    </row>
    <row r="98" spans="1:7" x14ac:dyDescent="0.25">
      <c r="A98" s="14" t="s">
        <v>183</v>
      </c>
      <c r="B98" s="15"/>
      <c r="C98" s="15"/>
      <c r="D98" s="16"/>
      <c r="E98" s="17">
        <v>1424.75</v>
      </c>
      <c r="F98" s="18">
        <v>2.4E-2</v>
      </c>
      <c r="G98" s="18">
        <v>6.4020999999999995E-2</v>
      </c>
    </row>
    <row r="99" spans="1:7" x14ac:dyDescent="0.25">
      <c r="A99" s="19" t="s">
        <v>125</v>
      </c>
      <c r="B99" s="25"/>
      <c r="C99" s="25"/>
      <c r="D99" s="26"/>
      <c r="E99" s="47">
        <v>1424.75</v>
      </c>
      <c r="F99" s="48">
        <v>2.4E-2</v>
      </c>
      <c r="G99" s="28"/>
    </row>
    <row r="100" spans="1:7" x14ac:dyDescent="0.25">
      <c r="A100" s="14"/>
      <c r="B100" s="15"/>
      <c r="C100" s="15"/>
      <c r="D100" s="16"/>
      <c r="E100" s="17"/>
      <c r="F100" s="18"/>
      <c r="G100" s="18"/>
    </row>
    <row r="101" spans="1:7" x14ac:dyDescent="0.25">
      <c r="A101" s="31" t="s">
        <v>132</v>
      </c>
      <c r="B101" s="32"/>
      <c r="C101" s="32"/>
      <c r="D101" s="33"/>
      <c r="E101" s="29">
        <v>1424.75</v>
      </c>
      <c r="F101" s="30">
        <v>2.4E-2</v>
      </c>
      <c r="G101" s="28"/>
    </row>
    <row r="102" spans="1:7" x14ac:dyDescent="0.25">
      <c r="A102" s="14" t="s">
        <v>184</v>
      </c>
      <c r="B102" s="15"/>
      <c r="C102" s="15"/>
      <c r="D102" s="16"/>
      <c r="E102" s="17">
        <v>0.24990119999999999</v>
      </c>
      <c r="F102" s="18">
        <v>3.9999999999999998E-6</v>
      </c>
      <c r="G102" s="18"/>
    </row>
    <row r="103" spans="1:7" x14ac:dyDescent="0.25">
      <c r="A103" s="14" t="s">
        <v>185</v>
      </c>
      <c r="B103" s="15"/>
      <c r="C103" s="15"/>
      <c r="D103" s="16"/>
      <c r="E103" s="17">
        <v>85.190098800000001</v>
      </c>
      <c r="F103" s="18">
        <v>1.2960000000000001E-3</v>
      </c>
      <c r="G103" s="18">
        <v>6.4020999999999995E-2</v>
      </c>
    </row>
    <row r="104" spans="1:7" x14ac:dyDescent="0.25">
      <c r="A104" s="34" t="s">
        <v>186</v>
      </c>
      <c r="B104" s="35"/>
      <c r="C104" s="35"/>
      <c r="D104" s="36"/>
      <c r="E104" s="37">
        <v>59262.06</v>
      </c>
      <c r="F104" s="38">
        <v>1</v>
      </c>
      <c r="G104" s="38"/>
    </row>
    <row r="106" spans="1:7" x14ac:dyDescent="0.25">
      <c r="A106" s="1" t="s">
        <v>189</v>
      </c>
    </row>
    <row r="107" spans="1:7" x14ac:dyDescent="0.25">
      <c r="A107" s="40" t="s">
        <v>190</v>
      </c>
      <c r="B107" s="41" t="s">
        <v>122</v>
      </c>
    </row>
    <row r="108" spans="1:7" x14ac:dyDescent="0.25">
      <c r="A108" t="s">
        <v>191</v>
      </c>
    </row>
    <row r="109" spans="1:7" x14ac:dyDescent="0.25">
      <c r="A109" t="s">
        <v>192</v>
      </c>
      <c r="B109" t="s">
        <v>193</v>
      </c>
      <c r="C109" t="s">
        <v>193</v>
      </c>
    </row>
    <row r="110" spans="1:7" x14ac:dyDescent="0.25">
      <c r="B110" s="42">
        <v>45473</v>
      </c>
      <c r="C110" s="42">
        <v>45504</v>
      </c>
    </row>
    <row r="111" spans="1:7" x14ac:dyDescent="0.25">
      <c r="A111" t="s">
        <v>197</v>
      </c>
      <c r="B111">
        <v>10.976900000000001</v>
      </c>
      <c r="C111">
        <v>11.6355</v>
      </c>
    </row>
    <row r="112" spans="1:7" x14ac:dyDescent="0.25">
      <c r="A112" t="s">
        <v>198</v>
      </c>
      <c r="B112">
        <v>10.976900000000001</v>
      </c>
      <c r="C112">
        <v>11.6355</v>
      </c>
    </row>
    <row r="113" spans="1:4" x14ac:dyDescent="0.25">
      <c r="A113" t="s">
        <v>676</v>
      </c>
      <c r="B113">
        <v>10.913500000000001</v>
      </c>
      <c r="C113">
        <v>11.5511</v>
      </c>
    </row>
    <row r="114" spans="1:4" x14ac:dyDescent="0.25">
      <c r="A114" t="s">
        <v>677</v>
      </c>
      <c r="B114">
        <v>10.913500000000001</v>
      </c>
      <c r="C114">
        <v>11.5511</v>
      </c>
    </row>
    <row r="116" spans="1:4" x14ac:dyDescent="0.25">
      <c r="A116" t="s">
        <v>208</v>
      </c>
      <c r="B116" s="41" t="s">
        <v>122</v>
      </c>
    </row>
    <row r="117" spans="1:4" x14ac:dyDescent="0.25">
      <c r="A117" t="s">
        <v>209</v>
      </c>
      <c r="B117" s="41" t="s">
        <v>122</v>
      </c>
    </row>
    <row r="118" spans="1:4" ht="30" customHeight="1" x14ac:dyDescent="0.25">
      <c r="A118" s="40" t="s">
        <v>210</v>
      </c>
      <c r="B118" s="41" t="s">
        <v>122</v>
      </c>
    </row>
    <row r="119" spans="1:4" ht="30" customHeight="1" x14ac:dyDescent="0.25">
      <c r="A119" s="40" t="s">
        <v>211</v>
      </c>
      <c r="B119" s="44">
        <f>E92</f>
        <v>13309.8</v>
      </c>
    </row>
    <row r="120" spans="1:4" x14ac:dyDescent="0.25">
      <c r="A120" t="s">
        <v>1270</v>
      </c>
      <c r="B120" s="44">
        <v>0</v>
      </c>
    </row>
    <row r="121" spans="1:4" ht="45" customHeight="1" x14ac:dyDescent="0.25">
      <c r="A121" s="40" t="s">
        <v>213</v>
      </c>
      <c r="B121" s="41" t="s">
        <v>122</v>
      </c>
    </row>
    <row r="122" spans="1:4" ht="30" customHeight="1" x14ac:dyDescent="0.25">
      <c r="A122" s="40" t="s">
        <v>214</v>
      </c>
      <c r="B122" s="41" t="s">
        <v>122</v>
      </c>
    </row>
    <row r="123" spans="1:4" ht="30" customHeight="1" x14ac:dyDescent="0.25">
      <c r="A123" s="40" t="s">
        <v>215</v>
      </c>
      <c r="B123" s="41" t="s">
        <v>122</v>
      </c>
    </row>
    <row r="124" spans="1:4" x14ac:dyDescent="0.25">
      <c r="A124" t="s">
        <v>216</v>
      </c>
      <c r="B124" s="41" t="s">
        <v>122</v>
      </c>
    </row>
    <row r="125" spans="1:4" x14ac:dyDescent="0.25">
      <c r="A125" t="s">
        <v>217</v>
      </c>
      <c r="B125" s="41" t="s">
        <v>122</v>
      </c>
    </row>
    <row r="127" spans="1:4" ht="69.95" customHeight="1" x14ac:dyDescent="0.25">
      <c r="A127" s="74" t="s">
        <v>227</v>
      </c>
      <c r="B127" s="74" t="s">
        <v>228</v>
      </c>
      <c r="C127" s="74" t="s">
        <v>5</v>
      </c>
      <c r="D127" s="74" t="s">
        <v>6</v>
      </c>
    </row>
    <row r="128" spans="1:4" ht="69.95" customHeight="1" x14ac:dyDescent="0.25">
      <c r="A128" s="74" t="s">
        <v>2820</v>
      </c>
      <c r="B128" s="74"/>
      <c r="C128" s="74" t="s">
        <v>88</v>
      </c>
      <c r="D12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3"/>
  <sheetViews>
    <sheetView showGridLines="0" workbookViewId="0">
      <pane ySplit="4" topLeftCell="A20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2821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2822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20" t="s">
        <v>132</v>
      </c>
      <c r="B8" s="21"/>
      <c r="C8" s="21"/>
      <c r="D8" s="22"/>
      <c r="E8" s="23">
        <f>+E5</f>
        <v>0</v>
      </c>
      <c r="F8" s="24">
        <f>+F5</f>
        <v>0</v>
      </c>
      <c r="G8" s="18"/>
    </row>
    <row r="9" spans="1:8" x14ac:dyDescent="0.25">
      <c r="A9" s="14"/>
      <c r="B9" s="15"/>
      <c r="C9" s="15"/>
      <c r="D9" s="16"/>
      <c r="E9" s="17"/>
      <c r="F9" s="18"/>
      <c r="G9" s="18"/>
    </row>
    <row r="10" spans="1:8" x14ac:dyDescent="0.25">
      <c r="A10" s="19" t="s">
        <v>2263</v>
      </c>
      <c r="B10" s="25"/>
      <c r="C10" s="25"/>
      <c r="D10" s="26"/>
      <c r="E10" s="27"/>
      <c r="F10" s="28"/>
      <c r="G10" s="18"/>
    </row>
    <row r="11" spans="1:8" x14ac:dyDescent="0.25">
      <c r="A11" s="19" t="s">
        <v>2823</v>
      </c>
      <c r="B11" s="25"/>
      <c r="C11" s="25"/>
      <c r="D11" s="26"/>
      <c r="E11" s="27"/>
      <c r="F11" s="28"/>
      <c r="G11" s="18"/>
    </row>
    <row r="12" spans="1:8" x14ac:dyDescent="0.25">
      <c r="A12" s="14" t="s">
        <v>2824</v>
      </c>
      <c r="B12" s="15" t="s">
        <v>2825</v>
      </c>
      <c r="C12" s="25"/>
      <c r="D12" s="17">
        <v>71</v>
      </c>
      <c r="E12" s="17">
        <v>4902.2659999999996</v>
      </c>
      <c r="F12" s="18">
        <f>+E12/$E$22</f>
        <v>0.96997552438558676</v>
      </c>
      <c r="G12" s="18"/>
    </row>
    <row r="13" spans="1:8" x14ac:dyDescent="0.25">
      <c r="A13" s="20" t="s">
        <v>132</v>
      </c>
      <c r="B13" s="21"/>
      <c r="C13" s="21"/>
      <c r="D13" s="22"/>
      <c r="E13" s="23">
        <f>SUM(E12)</f>
        <v>4902.2659999999996</v>
      </c>
      <c r="F13" s="24">
        <f>SUM(F12)</f>
        <v>0.96997552438558676</v>
      </c>
      <c r="G13" s="18"/>
    </row>
    <row r="14" spans="1:8" x14ac:dyDescent="0.25">
      <c r="A14" s="14"/>
      <c r="B14" s="15"/>
      <c r="C14" s="15"/>
      <c r="D14" s="16"/>
      <c r="E14" s="17"/>
      <c r="F14" s="18"/>
      <c r="G14" s="18"/>
    </row>
    <row r="15" spans="1:8" x14ac:dyDescent="0.25">
      <c r="A15" s="19" t="s">
        <v>182</v>
      </c>
      <c r="B15" s="15"/>
      <c r="C15" s="15"/>
      <c r="D15" s="16"/>
      <c r="E15" s="17"/>
      <c r="F15" s="18"/>
      <c r="G15" s="18"/>
    </row>
    <row r="16" spans="1:8" x14ac:dyDescent="0.25">
      <c r="A16" s="14" t="s">
        <v>183</v>
      </c>
      <c r="B16" s="15"/>
      <c r="C16" s="15"/>
      <c r="D16" s="16"/>
      <c r="E16" s="17">
        <v>17</v>
      </c>
      <c r="F16" s="18">
        <v>3.3630000000000001E-3</v>
      </c>
      <c r="G16" s="18">
        <v>6.4020999999999995E-2</v>
      </c>
    </row>
    <row r="17" spans="1:7" x14ac:dyDescent="0.25">
      <c r="A17" s="19" t="s">
        <v>125</v>
      </c>
      <c r="B17" s="25"/>
      <c r="C17" s="25"/>
      <c r="D17" s="26"/>
      <c r="E17" s="29">
        <v>17</v>
      </c>
      <c r="F17" s="30">
        <v>3.3630000000000001E-3</v>
      </c>
      <c r="G17" s="28"/>
    </row>
    <row r="18" spans="1:7" x14ac:dyDescent="0.25">
      <c r="A18" s="14"/>
      <c r="B18" s="15"/>
      <c r="C18" s="15"/>
      <c r="D18" s="16"/>
      <c r="E18" s="17"/>
      <c r="F18" s="18"/>
      <c r="G18" s="18"/>
    </row>
    <row r="19" spans="1:7" x14ac:dyDescent="0.25">
      <c r="A19" s="31" t="s">
        <v>132</v>
      </c>
      <c r="B19" s="32"/>
      <c r="C19" s="32"/>
      <c r="D19" s="33"/>
      <c r="E19" s="29">
        <v>17</v>
      </c>
      <c r="F19" s="30">
        <v>3.3630000000000001E-3</v>
      </c>
      <c r="G19" s="28"/>
    </row>
    <row r="20" spans="1:7" x14ac:dyDescent="0.25">
      <c r="A20" s="14" t="s">
        <v>184</v>
      </c>
      <c r="B20" s="15"/>
      <c r="C20" s="15"/>
      <c r="D20" s="16"/>
      <c r="E20" s="17">
        <v>2.9813000000000001E-3</v>
      </c>
      <c r="F20" s="18">
        <v>0</v>
      </c>
      <c r="G20" s="18"/>
    </row>
    <row r="21" spans="1:7" x14ac:dyDescent="0.25">
      <c r="A21" s="14" t="s">
        <v>185</v>
      </c>
      <c r="B21" s="15"/>
      <c r="C21" s="15"/>
      <c r="D21" s="16"/>
      <c r="E21" s="17">
        <f>E22-E19-E13</f>
        <v>134.7440000000006</v>
      </c>
      <c r="F21" s="18">
        <f>F22-F19-F13</f>
        <v>2.6661475614413233E-2</v>
      </c>
      <c r="G21" s="18">
        <v>6.4020999999999995E-2</v>
      </c>
    </row>
    <row r="22" spans="1:7" x14ac:dyDescent="0.25">
      <c r="A22" s="34" t="s">
        <v>186</v>
      </c>
      <c r="B22" s="35"/>
      <c r="C22" s="35"/>
      <c r="D22" s="36"/>
      <c r="E22" s="37">
        <v>5054.01</v>
      </c>
      <c r="F22" s="38">
        <v>1</v>
      </c>
      <c r="G22" s="38"/>
    </row>
    <row r="25" spans="1:7" x14ac:dyDescent="0.25">
      <c r="A25" s="1" t="s">
        <v>189</v>
      </c>
    </row>
    <row r="26" spans="1:7" x14ac:dyDescent="0.25">
      <c r="A26" s="40" t="s">
        <v>190</v>
      </c>
      <c r="B26" s="41" t="s">
        <v>122</v>
      </c>
    </row>
    <row r="27" spans="1:7" x14ac:dyDescent="0.25">
      <c r="A27" t="s">
        <v>191</v>
      </c>
    </row>
    <row r="28" spans="1:7" x14ac:dyDescent="0.25">
      <c r="A28" t="s">
        <v>192</v>
      </c>
      <c r="B28" t="s">
        <v>193</v>
      </c>
      <c r="C28" t="s">
        <v>193</v>
      </c>
    </row>
    <row r="29" spans="1:7" x14ac:dyDescent="0.25">
      <c r="B29" s="42">
        <v>45473</v>
      </c>
      <c r="C29" s="42">
        <v>45504</v>
      </c>
    </row>
    <row r="30" spans="1:7" x14ac:dyDescent="0.25">
      <c r="A30" t="s">
        <v>676</v>
      </c>
      <c r="B30">
        <v>73.229699999999994</v>
      </c>
      <c r="C30">
        <v>70.708600000000004</v>
      </c>
    </row>
    <row r="32" spans="1:7" x14ac:dyDescent="0.25">
      <c r="A32" t="s">
        <v>208</v>
      </c>
      <c r="B32" s="41" t="s">
        <v>122</v>
      </c>
    </row>
    <row r="33" spans="1:4" x14ac:dyDescent="0.25">
      <c r="A33" t="s">
        <v>209</v>
      </c>
      <c r="B33" s="41" t="s">
        <v>122</v>
      </c>
    </row>
    <row r="34" spans="1:4" ht="30" customHeight="1" x14ac:dyDescent="0.25">
      <c r="A34" s="40" t="s">
        <v>210</v>
      </c>
      <c r="B34" s="41" t="s">
        <v>122</v>
      </c>
    </row>
    <row r="35" spans="1:4" ht="30" customHeight="1" x14ac:dyDescent="0.25">
      <c r="A35" s="40" t="s">
        <v>211</v>
      </c>
      <c r="B35" s="41" t="s">
        <v>122</v>
      </c>
    </row>
    <row r="36" spans="1:4" ht="45" customHeight="1" x14ac:dyDescent="0.25">
      <c r="A36" s="40" t="s">
        <v>213</v>
      </c>
      <c r="B36" s="41" t="s">
        <v>122</v>
      </c>
    </row>
    <row r="37" spans="1:4" ht="45" customHeight="1" x14ac:dyDescent="0.25">
      <c r="A37" s="40" t="s">
        <v>214</v>
      </c>
      <c r="B37" s="41" t="s">
        <v>122</v>
      </c>
    </row>
    <row r="38" spans="1:4" ht="30" customHeight="1" x14ac:dyDescent="0.25">
      <c r="A38" s="40" t="s">
        <v>215</v>
      </c>
      <c r="B38" s="44">
        <v>4987.9949500000002</v>
      </c>
    </row>
    <row r="39" spans="1:4" x14ac:dyDescent="0.25">
      <c r="A39" t="s">
        <v>216</v>
      </c>
      <c r="B39" s="41" t="s">
        <v>122</v>
      </c>
    </row>
    <row r="40" spans="1:4" x14ac:dyDescent="0.25">
      <c r="A40" t="s">
        <v>217</v>
      </c>
      <c r="B40" s="41" t="s">
        <v>122</v>
      </c>
    </row>
    <row r="42" spans="1:4" ht="69.95" customHeight="1" x14ac:dyDescent="0.25">
      <c r="A42" s="74" t="s">
        <v>227</v>
      </c>
      <c r="B42" s="74" t="s">
        <v>228</v>
      </c>
      <c r="C42" s="74" t="s">
        <v>5</v>
      </c>
      <c r="D42" s="74" t="s">
        <v>6</v>
      </c>
    </row>
    <row r="43" spans="1:4" ht="69.95" customHeight="1" x14ac:dyDescent="0.25">
      <c r="A43" s="74" t="s">
        <v>2826</v>
      </c>
      <c r="B43" s="74"/>
      <c r="C43" s="74" t="s">
        <v>90</v>
      </c>
      <c r="D43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9"/>
  <sheetViews>
    <sheetView showGridLines="0" workbookViewId="0">
      <pane ySplit="4" topLeftCell="A2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2827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2828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4"/>
      <c r="B7" s="15"/>
      <c r="C7" s="15"/>
      <c r="D7" s="16"/>
      <c r="E7" s="17"/>
      <c r="F7" s="18"/>
      <c r="G7" s="18"/>
    </row>
    <row r="8" spans="1:8" x14ac:dyDescent="0.25">
      <c r="A8" s="19" t="s">
        <v>179</v>
      </c>
      <c r="B8" s="15"/>
      <c r="C8" s="15"/>
      <c r="D8" s="16"/>
      <c r="E8" s="17"/>
      <c r="F8" s="18"/>
      <c r="G8" s="18"/>
    </row>
    <row r="9" spans="1:8" x14ac:dyDescent="0.25">
      <c r="A9" s="14" t="s">
        <v>2829</v>
      </c>
      <c r="B9" s="15" t="s">
        <v>2830</v>
      </c>
      <c r="C9" s="15"/>
      <c r="D9" s="16">
        <v>5933396</v>
      </c>
      <c r="E9" s="17">
        <v>5058.22</v>
      </c>
      <c r="F9" s="18">
        <v>0.50419999999999998</v>
      </c>
      <c r="G9" s="18"/>
    </row>
    <row r="10" spans="1:8" x14ac:dyDescent="0.25">
      <c r="A10" s="14" t="s">
        <v>2831</v>
      </c>
      <c r="B10" s="15" t="s">
        <v>2832</v>
      </c>
      <c r="C10" s="15"/>
      <c r="D10" s="16">
        <v>7025345</v>
      </c>
      <c r="E10" s="17">
        <v>4987.99</v>
      </c>
      <c r="F10" s="18">
        <v>0.49719999999999998</v>
      </c>
      <c r="G10" s="18"/>
    </row>
    <row r="11" spans="1:8" x14ac:dyDescent="0.25">
      <c r="A11" s="19" t="s">
        <v>125</v>
      </c>
      <c r="B11" s="25"/>
      <c r="C11" s="25"/>
      <c r="D11" s="26"/>
      <c r="E11" s="29">
        <v>10046.209999999999</v>
      </c>
      <c r="F11" s="30">
        <v>1.0014000000000001</v>
      </c>
      <c r="G11" s="28"/>
    </row>
    <row r="12" spans="1:8" x14ac:dyDescent="0.25">
      <c r="A12" s="14"/>
      <c r="B12" s="15"/>
      <c r="C12" s="15"/>
      <c r="D12" s="16"/>
      <c r="E12" s="17"/>
      <c r="F12" s="18"/>
      <c r="G12" s="18"/>
    </row>
    <row r="13" spans="1:8" x14ac:dyDescent="0.25">
      <c r="A13" s="31" t="s">
        <v>132</v>
      </c>
      <c r="B13" s="32"/>
      <c r="C13" s="32"/>
      <c r="D13" s="33"/>
      <c r="E13" s="29">
        <v>10046.209999999999</v>
      </c>
      <c r="F13" s="30">
        <v>1.0014000000000001</v>
      </c>
      <c r="G13" s="28"/>
    </row>
    <row r="14" spans="1:8" x14ac:dyDescent="0.25">
      <c r="A14" s="14"/>
      <c r="B14" s="15"/>
      <c r="C14" s="15"/>
      <c r="D14" s="16"/>
      <c r="E14" s="17"/>
      <c r="F14" s="18"/>
      <c r="G14" s="18"/>
    </row>
    <row r="15" spans="1:8" x14ac:dyDescent="0.25">
      <c r="A15" s="19" t="s">
        <v>182</v>
      </c>
      <c r="B15" s="15"/>
      <c r="C15" s="15"/>
      <c r="D15" s="16"/>
      <c r="E15" s="17"/>
      <c r="F15" s="18"/>
      <c r="G15" s="18"/>
    </row>
    <row r="16" spans="1:8" x14ac:dyDescent="0.25">
      <c r="A16" s="14" t="s">
        <v>183</v>
      </c>
      <c r="B16" s="15"/>
      <c r="C16" s="15"/>
      <c r="D16" s="16"/>
      <c r="E16" s="17">
        <v>138.97999999999999</v>
      </c>
      <c r="F16" s="18">
        <v>1.3899999999999999E-2</v>
      </c>
      <c r="G16" s="18">
        <v>6.4020999999999995E-2</v>
      </c>
    </row>
    <row r="17" spans="1:7" x14ac:dyDescent="0.25">
      <c r="A17" s="19" t="s">
        <v>125</v>
      </c>
      <c r="B17" s="25"/>
      <c r="C17" s="25"/>
      <c r="D17" s="26"/>
      <c r="E17" s="29">
        <v>138.97999999999999</v>
      </c>
      <c r="F17" s="30">
        <v>1.3899999999999999E-2</v>
      </c>
      <c r="G17" s="28"/>
    </row>
    <row r="18" spans="1:7" x14ac:dyDescent="0.25">
      <c r="A18" s="14"/>
      <c r="B18" s="15"/>
      <c r="C18" s="15"/>
      <c r="D18" s="16"/>
      <c r="E18" s="17"/>
      <c r="F18" s="18"/>
      <c r="G18" s="18"/>
    </row>
    <row r="19" spans="1:7" x14ac:dyDescent="0.25">
      <c r="A19" s="31" t="s">
        <v>132</v>
      </c>
      <c r="B19" s="32"/>
      <c r="C19" s="32"/>
      <c r="D19" s="33"/>
      <c r="E19" s="29">
        <v>138.97999999999999</v>
      </c>
      <c r="F19" s="30">
        <v>1.3899999999999999E-2</v>
      </c>
      <c r="G19" s="28"/>
    </row>
    <row r="20" spans="1:7" x14ac:dyDescent="0.25">
      <c r="A20" s="14" t="s">
        <v>184</v>
      </c>
      <c r="B20" s="15"/>
      <c r="C20" s="15"/>
      <c r="D20" s="16"/>
      <c r="E20" s="17">
        <v>2.43763E-2</v>
      </c>
      <c r="F20" s="18">
        <v>1.9999999999999999E-6</v>
      </c>
      <c r="G20" s="18"/>
    </row>
    <row r="21" spans="1:7" x14ac:dyDescent="0.25">
      <c r="A21" s="14" t="s">
        <v>185</v>
      </c>
      <c r="B21" s="15"/>
      <c r="C21" s="15"/>
      <c r="D21" s="16"/>
      <c r="E21" s="45">
        <v>-153.25437629999999</v>
      </c>
      <c r="F21" s="46">
        <v>-1.5302E-2</v>
      </c>
      <c r="G21" s="18">
        <v>6.4020999999999995E-2</v>
      </c>
    </row>
    <row r="22" spans="1:7" x14ac:dyDescent="0.25">
      <c r="A22" s="34" t="s">
        <v>186</v>
      </c>
      <c r="B22" s="35"/>
      <c r="C22" s="35"/>
      <c r="D22" s="36"/>
      <c r="E22" s="37">
        <v>10031.959999999999</v>
      </c>
      <c r="F22" s="38">
        <v>1</v>
      </c>
      <c r="G22" s="38"/>
    </row>
    <row r="27" spans="1:7" x14ac:dyDescent="0.25">
      <c r="A27" s="1" t="s">
        <v>189</v>
      </c>
    </row>
    <row r="28" spans="1:7" x14ac:dyDescent="0.25">
      <c r="A28" s="40" t="s">
        <v>190</v>
      </c>
      <c r="B28" s="41" t="s">
        <v>122</v>
      </c>
    </row>
    <row r="29" spans="1:7" x14ac:dyDescent="0.25">
      <c r="A29" t="s">
        <v>191</v>
      </c>
    </row>
    <row r="30" spans="1:7" x14ac:dyDescent="0.25">
      <c r="A30" t="s">
        <v>192</v>
      </c>
      <c r="B30" t="s">
        <v>193</v>
      </c>
      <c r="C30" t="s">
        <v>193</v>
      </c>
    </row>
    <row r="31" spans="1:7" x14ac:dyDescent="0.25">
      <c r="B31" s="42">
        <v>45473</v>
      </c>
      <c r="C31" s="42">
        <v>45504</v>
      </c>
    </row>
    <row r="32" spans="1:7" x14ac:dyDescent="0.25">
      <c r="A32" t="s">
        <v>197</v>
      </c>
      <c r="B32">
        <v>14.602</v>
      </c>
      <c r="C32">
        <v>13.981</v>
      </c>
      <c r="E32" s="39"/>
    </row>
    <row r="33" spans="1:5" x14ac:dyDescent="0.25">
      <c r="A33" t="s">
        <v>198</v>
      </c>
      <c r="B33">
        <v>14.603</v>
      </c>
      <c r="C33">
        <v>13.981999999999999</v>
      </c>
      <c r="E33" s="39"/>
    </row>
    <row r="34" spans="1:5" x14ac:dyDescent="0.25">
      <c r="A34" t="s">
        <v>676</v>
      </c>
      <c r="B34">
        <v>14.497999999999999</v>
      </c>
      <c r="C34">
        <v>13.877000000000001</v>
      </c>
      <c r="E34" s="39"/>
    </row>
    <row r="35" spans="1:5" x14ac:dyDescent="0.25">
      <c r="A35" t="s">
        <v>677</v>
      </c>
      <c r="B35">
        <v>14.497999999999999</v>
      </c>
      <c r="C35">
        <v>13.875999999999999</v>
      </c>
      <c r="E35" s="39"/>
    </row>
    <row r="36" spans="1:5" x14ac:dyDescent="0.25">
      <c r="E36" s="39"/>
    </row>
    <row r="37" spans="1:5" x14ac:dyDescent="0.25">
      <c r="A37" t="s">
        <v>208</v>
      </c>
      <c r="B37" s="41" t="s">
        <v>122</v>
      </c>
    </row>
    <row r="38" spans="1:5" x14ac:dyDescent="0.25">
      <c r="A38" t="s">
        <v>209</v>
      </c>
      <c r="B38" s="41" t="s">
        <v>122</v>
      </c>
    </row>
    <row r="39" spans="1:5" ht="30" customHeight="1" x14ac:dyDescent="0.25">
      <c r="A39" s="40" t="s">
        <v>210</v>
      </c>
      <c r="B39" s="41" t="s">
        <v>122</v>
      </c>
    </row>
    <row r="40" spans="1:5" ht="30" customHeight="1" x14ac:dyDescent="0.25">
      <c r="A40" s="40" t="s">
        <v>211</v>
      </c>
      <c r="B40" s="41" t="s">
        <v>122</v>
      </c>
    </row>
    <row r="41" spans="1:5" ht="45" customHeight="1" x14ac:dyDescent="0.25">
      <c r="A41" s="40" t="s">
        <v>865</v>
      </c>
      <c r="B41" s="41" t="s">
        <v>122</v>
      </c>
    </row>
    <row r="42" spans="1:5" ht="45" customHeight="1" x14ac:dyDescent="0.25">
      <c r="A42" s="40" t="s">
        <v>866</v>
      </c>
      <c r="B42" s="41" t="s">
        <v>122</v>
      </c>
    </row>
    <row r="43" spans="1:5" ht="30" customHeight="1" x14ac:dyDescent="0.25">
      <c r="A43" s="40" t="s">
        <v>867</v>
      </c>
      <c r="B43" s="41" t="s">
        <v>122</v>
      </c>
    </row>
    <row r="44" spans="1:5" ht="30" customHeight="1" x14ac:dyDescent="0.25">
      <c r="A44" s="40" t="s">
        <v>215</v>
      </c>
      <c r="B44" s="41" t="s">
        <v>122</v>
      </c>
    </row>
    <row r="45" spans="1:5" x14ac:dyDescent="0.25">
      <c r="A45" t="s">
        <v>216</v>
      </c>
      <c r="B45" s="41" t="s">
        <v>122</v>
      </c>
    </row>
    <row r="46" spans="1:5" x14ac:dyDescent="0.25">
      <c r="A46" t="s">
        <v>217</v>
      </c>
      <c r="B46" s="41" t="s">
        <v>122</v>
      </c>
    </row>
    <row r="48" spans="1:5" ht="69.95" customHeight="1" x14ac:dyDescent="0.25">
      <c r="A48" s="74" t="s">
        <v>227</v>
      </c>
      <c r="B48" s="74" t="s">
        <v>228</v>
      </c>
      <c r="C48" s="74" t="s">
        <v>5</v>
      </c>
      <c r="D48" s="74" t="s">
        <v>6</v>
      </c>
    </row>
    <row r="49" spans="1:4" ht="69.95" customHeight="1" x14ac:dyDescent="0.25">
      <c r="A49" s="74" t="s">
        <v>2833</v>
      </c>
      <c r="B49" s="74"/>
      <c r="C49" s="74" t="s">
        <v>92</v>
      </c>
      <c r="D4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76"/>
  <sheetViews>
    <sheetView showGridLines="0" workbookViewId="0">
      <pane ySplit="4" topLeftCell="A98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2834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2835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2836</v>
      </c>
      <c r="B11" s="15" t="s">
        <v>2837</v>
      </c>
      <c r="C11" s="15" t="s">
        <v>237</v>
      </c>
      <c r="D11" s="16">
        <v>500000</v>
      </c>
      <c r="E11" s="17">
        <v>499.91</v>
      </c>
      <c r="F11" s="18">
        <v>8.9999999999999998E-4</v>
      </c>
      <c r="G11" s="18">
        <v>7.0451E-2</v>
      </c>
    </row>
    <row r="12" spans="1:8" x14ac:dyDescent="0.25">
      <c r="A12" s="19" t="s">
        <v>125</v>
      </c>
      <c r="B12" s="25"/>
      <c r="C12" s="25"/>
      <c r="D12" s="26"/>
      <c r="E12" s="29">
        <v>499.91</v>
      </c>
      <c r="F12" s="30">
        <v>8.9999999999999998E-4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130</v>
      </c>
      <c r="B14" s="15"/>
      <c r="C14" s="15"/>
      <c r="D14" s="16"/>
      <c r="E14" s="17"/>
      <c r="F14" s="18"/>
      <c r="G14" s="18"/>
    </row>
    <row r="15" spans="1:8" x14ac:dyDescent="0.25">
      <c r="A15" s="19" t="s">
        <v>125</v>
      </c>
      <c r="B15" s="15"/>
      <c r="C15" s="15"/>
      <c r="D15" s="16"/>
      <c r="E15" s="49" t="s">
        <v>122</v>
      </c>
      <c r="F15" s="50" t="s">
        <v>122</v>
      </c>
      <c r="G15" s="18"/>
    </row>
    <row r="16" spans="1:8" x14ac:dyDescent="0.25">
      <c r="A16" s="14"/>
      <c r="B16" s="15"/>
      <c r="C16" s="15"/>
      <c r="D16" s="16"/>
      <c r="E16" s="17"/>
      <c r="F16" s="18"/>
      <c r="G16" s="18"/>
    </row>
    <row r="17" spans="1:7" x14ac:dyDescent="0.25">
      <c r="A17" s="19" t="s">
        <v>131</v>
      </c>
      <c r="B17" s="15"/>
      <c r="C17" s="15"/>
      <c r="D17" s="16"/>
      <c r="E17" s="17"/>
      <c r="F17" s="18"/>
      <c r="G17" s="18"/>
    </row>
    <row r="18" spans="1:7" x14ac:dyDescent="0.25">
      <c r="A18" s="19" t="s">
        <v>125</v>
      </c>
      <c r="B18" s="15"/>
      <c r="C18" s="15"/>
      <c r="D18" s="16"/>
      <c r="E18" s="49" t="s">
        <v>122</v>
      </c>
      <c r="F18" s="50" t="s">
        <v>122</v>
      </c>
      <c r="G18" s="18"/>
    </row>
    <row r="19" spans="1:7" x14ac:dyDescent="0.25">
      <c r="A19" s="14"/>
      <c r="B19" s="15"/>
      <c r="C19" s="15"/>
      <c r="D19" s="16"/>
      <c r="E19" s="17"/>
      <c r="F19" s="18"/>
      <c r="G19" s="18"/>
    </row>
    <row r="20" spans="1:7" x14ac:dyDescent="0.25">
      <c r="A20" s="31" t="s">
        <v>132</v>
      </c>
      <c r="B20" s="32"/>
      <c r="C20" s="32"/>
      <c r="D20" s="33"/>
      <c r="E20" s="29">
        <v>499.91</v>
      </c>
      <c r="F20" s="30">
        <v>8.9999999999999998E-4</v>
      </c>
      <c r="G20" s="28"/>
    </row>
    <row r="21" spans="1:7" x14ac:dyDescent="0.25">
      <c r="A21" s="14"/>
      <c r="B21" s="15"/>
      <c r="C21" s="15"/>
      <c r="D21" s="16"/>
      <c r="E21" s="17"/>
      <c r="F21" s="18"/>
      <c r="G21" s="18"/>
    </row>
    <row r="22" spans="1:7" x14ac:dyDescent="0.25">
      <c r="A22" s="19" t="s">
        <v>133</v>
      </c>
      <c r="B22" s="15"/>
      <c r="C22" s="15"/>
      <c r="D22" s="16"/>
      <c r="E22" s="17"/>
      <c r="F22" s="18"/>
      <c r="G22" s="18"/>
    </row>
    <row r="23" spans="1:7" x14ac:dyDescent="0.25">
      <c r="A23" s="14"/>
      <c r="B23" s="15"/>
      <c r="C23" s="15"/>
      <c r="D23" s="16"/>
      <c r="E23" s="17"/>
      <c r="F23" s="18"/>
      <c r="G23" s="18"/>
    </row>
    <row r="24" spans="1:7" x14ac:dyDescent="0.25">
      <c r="A24" s="19" t="s">
        <v>134</v>
      </c>
      <c r="B24" s="15"/>
      <c r="C24" s="15"/>
      <c r="D24" s="16"/>
      <c r="E24" s="17"/>
      <c r="F24" s="18"/>
      <c r="G24" s="18"/>
    </row>
    <row r="25" spans="1:7" x14ac:dyDescent="0.25">
      <c r="A25" s="14" t="s">
        <v>2838</v>
      </c>
      <c r="B25" s="15" t="s">
        <v>2839</v>
      </c>
      <c r="C25" s="15" t="s">
        <v>129</v>
      </c>
      <c r="D25" s="16">
        <v>32500000</v>
      </c>
      <c r="E25" s="17">
        <v>32176.17</v>
      </c>
      <c r="F25" s="18">
        <v>5.9299999999999999E-2</v>
      </c>
      <c r="G25" s="18">
        <v>6.5598000000000004E-2</v>
      </c>
    </row>
    <row r="26" spans="1:7" x14ac:dyDescent="0.25">
      <c r="A26" s="14" t="s">
        <v>2840</v>
      </c>
      <c r="B26" s="15" t="s">
        <v>2841</v>
      </c>
      <c r="C26" s="15" t="s">
        <v>129</v>
      </c>
      <c r="D26" s="16">
        <v>20000000</v>
      </c>
      <c r="E26" s="17">
        <v>19996.36</v>
      </c>
      <c r="F26" s="18">
        <v>3.6799999999999999E-2</v>
      </c>
      <c r="G26" s="18">
        <v>6.6442000000000001E-2</v>
      </c>
    </row>
    <row r="27" spans="1:7" x14ac:dyDescent="0.25">
      <c r="A27" s="14" t="s">
        <v>2842</v>
      </c>
      <c r="B27" s="15" t="s">
        <v>2843</v>
      </c>
      <c r="C27" s="15" t="s">
        <v>129</v>
      </c>
      <c r="D27" s="16">
        <v>17500000</v>
      </c>
      <c r="E27" s="17">
        <v>17478.39</v>
      </c>
      <c r="F27" s="18">
        <v>3.2199999999999999E-2</v>
      </c>
      <c r="G27" s="18">
        <v>6.4476000000000006E-2</v>
      </c>
    </row>
    <row r="28" spans="1:7" x14ac:dyDescent="0.25">
      <c r="A28" s="14" t="s">
        <v>2844</v>
      </c>
      <c r="B28" s="15" t="s">
        <v>2845</v>
      </c>
      <c r="C28" s="15" t="s">
        <v>129</v>
      </c>
      <c r="D28" s="16">
        <v>17500000</v>
      </c>
      <c r="E28" s="17">
        <v>17255.63</v>
      </c>
      <c r="F28" s="18">
        <v>3.1800000000000002E-2</v>
      </c>
      <c r="G28" s="18">
        <v>6.6271999999999998E-2</v>
      </c>
    </row>
    <row r="29" spans="1:7" x14ac:dyDescent="0.25">
      <c r="A29" s="14" t="s">
        <v>1168</v>
      </c>
      <c r="B29" s="15" t="s">
        <v>1169</v>
      </c>
      <c r="C29" s="15" t="s">
        <v>129</v>
      </c>
      <c r="D29" s="16">
        <v>10000000</v>
      </c>
      <c r="E29" s="17">
        <v>9962.4599999999991</v>
      </c>
      <c r="F29" s="18">
        <v>1.84E-2</v>
      </c>
      <c r="G29" s="18">
        <v>6.5493999999999997E-2</v>
      </c>
    </row>
    <row r="30" spans="1:7" x14ac:dyDescent="0.25">
      <c r="A30" s="14" t="s">
        <v>2846</v>
      </c>
      <c r="B30" s="15" t="s">
        <v>2847</v>
      </c>
      <c r="C30" s="15" t="s">
        <v>129</v>
      </c>
      <c r="D30" s="16">
        <v>10000000</v>
      </c>
      <c r="E30" s="17">
        <v>9887.2900000000009</v>
      </c>
      <c r="F30" s="18">
        <v>1.8200000000000001E-2</v>
      </c>
      <c r="G30" s="18">
        <v>6.6047999999999996E-2</v>
      </c>
    </row>
    <row r="31" spans="1:7" x14ac:dyDescent="0.25">
      <c r="A31" s="14" t="s">
        <v>2848</v>
      </c>
      <c r="B31" s="15" t="s">
        <v>2849</v>
      </c>
      <c r="C31" s="15" t="s">
        <v>129</v>
      </c>
      <c r="D31" s="16">
        <v>10000000</v>
      </c>
      <c r="E31" s="17">
        <v>9849.16</v>
      </c>
      <c r="F31" s="18">
        <v>1.8100000000000002E-2</v>
      </c>
      <c r="G31" s="18">
        <v>6.6549999999999998E-2</v>
      </c>
    </row>
    <row r="32" spans="1:7" x14ac:dyDescent="0.25">
      <c r="A32" s="19" t="s">
        <v>125</v>
      </c>
      <c r="B32" s="25"/>
      <c r="C32" s="25"/>
      <c r="D32" s="26"/>
      <c r="E32" s="29">
        <v>116605.46</v>
      </c>
      <c r="F32" s="30">
        <v>0.21479999999999999</v>
      </c>
      <c r="G32" s="28"/>
    </row>
    <row r="33" spans="1:7" x14ac:dyDescent="0.25">
      <c r="A33" s="19" t="s">
        <v>137</v>
      </c>
      <c r="B33" s="15"/>
      <c r="C33" s="15"/>
      <c r="D33" s="16"/>
      <c r="E33" s="17"/>
      <c r="F33" s="18"/>
      <c r="G33" s="18"/>
    </row>
    <row r="34" spans="1:7" x14ac:dyDescent="0.25">
      <c r="A34" s="14" t="s">
        <v>2850</v>
      </c>
      <c r="B34" s="15" t="s">
        <v>2851</v>
      </c>
      <c r="C34" s="15" t="s">
        <v>140</v>
      </c>
      <c r="D34" s="16">
        <v>20000000</v>
      </c>
      <c r="E34" s="17">
        <v>19671.78</v>
      </c>
      <c r="F34" s="18">
        <v>3.6200000000000003E-2</v>
      </c>
      <c r="G34" s="18">
        <v>7.1649000000000004E-2</v>
      </c>
    </row>
    <row r="35" spans="1:7" x14ac:dyDescent="0.25">
      <c r="A35" s="14" t="s">
        <v>2852</v>
      </c>
      <c r="B35" s="15" t="s">
        <v>2853</v>
      </c>
      <c r="C35" s="15" t="s">
        <v>140</v>
      </c>
      <c r="D35" s="16">
        <v>15000000</v>
      </c>
      <c r="E35" s="17">
        <v>14849.18</v>
      </c>
      <c r="F35" s="18">
        <v>2.7400000000000001E-2</v>
      </c>
      <c r="G35" s="18">
        <v>6.9949999999999998E-2</v>
      </c>
    </row>
    <row r="36" spans="1:7" x14ac:dyDescent="0.25">
      <c r="A36" s="14" t="s">
        <v>2854</v>
      </c>
      <c r="B36" s="15" t="s">
        <v>2855</v>
      </c>
      <c r="C36" s="15" t="s">
        <v>143</v>
      </c>
      <c r="D36" s="16">
        <v>12500000</v>
      </c>
      <c r="E36" s="17">
        <v>12369.06</v>
      </c>
      <c r="F36" s="18">
        <v>2.2800000000000001E-2</v>
      </c>
      <c r="G36" s="18">
        <v>7.0251999999999995E-2</v>
      </c>
    </row>
    <row r="37" spans="1:7" x14ac:dyDescent="0.25">
      <c r="A37" s="14" t="s">
        <v>2856</v>
      </c>
      <c r="B37" s="15" t="s">
        <v>2857</v>
      </c>
      <c r="C37" s="15" t="s">
        <v>143</v>
      </c>
      <c r="D37" s="16">
        <v>10000000</v>
      </c>
      <c r="E37" s="17">
        <v>9949.2199999999993</v>
      </c>
      <c r="F37" s="18">
        <v>1.83E-2</v>
      </c>
      <c r="G37" s="18">
        <v>6.8997000000000003E-2</v>
      </c>
    </row>
    <row r="38" spans="1:7" x14ac:dyDescent="0.25">
      <c r="A38" s="14" t="s">
        <v>2858</v>
      </c>
      <c r="B38" s="15" t="s">
        <v>2859</v>
      </c>
      <c r="C38" s="15" t="s">
        <v>161</v>
      </c>
      <c r="D38" s="16">
        <v>10000000</v>
      </c>
      <c r="E38" s="17">
        <v>9935.0400000000009</v>
      </c>
      <c r="F38" s="18">
        <v>1.83E-2</v>
      </c>
      <c r="G38" s="18">
        <v>7.0197999999999997E-2</v>
      </c>
    </row>
    <row r="39" spans="1:7" x14ac:dyDescent="0.25">
      <c r="A39" s="14" t="s">
        <v>2860</v>
      </c>
      <c r="B39" s="15" t="s">
        <v>2861</v>
      </c>
      <c r="C39" s="15" t="s">
        <v>140</v>
      </c>
      <c r="D39" s="16">
        <v>10000000</v>
      </c>
      <c r="E39" s="17">
        <v>9908.82</v>
      </c>
      <c r="F39" s="18">
        <v>1.83E-2</v>
      </c>
      <c r="G39" s="18">
        <v>6.9976999999999998E-2</v>
      </c>
    </row>
    <row r="40" spans="1:7" x14ac:dyDescent="0.25">
      <c r="A40" s="14" t="s">
        <v>2862</v>
      </c>
      <c r="B40" s="15" t="s">
        <v>2863</v>
      </c>
      <c r="C40" s="15" t="s">
        <v>140</v>
      </c>
      <c r="D40" s="16">
        <v>10000000</v>
      </c>
      <c r="E40" s="17">
        <v>9893.74</v>
      </c>
      <c r="F40" s="18">
        <v>1.8200000000000001E-2</v>
      </c>
      <c r="G40" s="18">
        <v>7.0002999999999996E-2</v>
      </c>
    </row>
    <row r="41" spans="1:7" x14ac:dyDescent="0.25">
      <c r="A41" s="14" t="s">
        <v>2864</v>
      </c>
      <c r="B41" s="15" t="s">
        <v>2865</v>
      </c>
      <c r="C41" s="15" t="s">
        <v>148</v>
      </c>
      <c r="D41" s="16">
        <v>10000000</v>
      </c>
      <c r="E41" s="17">
        <v>9881.84</v>
      </c>
      <c r="F41" s="18">
        <v>1.8200000000000001E-2</v>
      </c>
      <c r="G41" s="18">
        <v>7.1548E-2</v>
      </c>
    </row>
    <row r="42" spans="1:7" x14ac:dyDescent="0.25">
      <c r="A42" s="14" t="s">
        <v>2866</v>
      </c>
      <c r="B42" s="15" t="s">
        <v>2867</v>
      </c>
      <c r="C42" s="15" t="s">
        <v>140</v>
      </c>
      <c r="D42" s="16">
        <v>10000000</v>
      </c>
      <c r="E42" s="17">
        <v>9881.51</v>
      </c>
      <c r="F42" s="18">
        <v>1.8200000000000001E-2</v>
      </c>
      <c r="G42" s="18">
        <v>7.1749999999999994E-2</v>
      </c>
    </row>
    <row r="43" spans="1:7" x14ac:dyDescent="0.25">
      <c r="A43" s="14" t="s">
        <v>2868</v>
      </c>
      <c r="B43" s="15" t="s">
        <v>2869</v>
      </c>
      <c r="C43" s="15" t="s">
        <v>143</v>
      </c>
      <c r="D43" s="16">
        <v>10000000</v>
      </c>
      <c r="E43" s="17">
        <v>9876.1</v>
      </c>
      <c r="F43" s="18">
        <v>1.8200000000000001E-2</v>
      </c>
      <c r="G43" s="18">
        <v>7.1551000000000003E-2</v>
      </c>
    </row>
    <row r="44" spans="1:7" x14ac:dyDescent="0.25">
      <c r="A44" s="14" t="s">
        <v>2870</v>
      </c>
      <c r="B44" s="15" t="s">
        <v>2871</v>
      </c>
      <c r="C44" s="15" t="s">
        <v>143</v>
      </c>
      <c r="D44" s="16">
        <v>10000000</v>
      </c>
      <c r="E44" s="17">
        <v>9843.3700000000008</v>
      </c>
      <c r="F44" s="18">
        <v>1.8100000000000002E-2</v>
      </c>
      <c r="G44" s="18">
        <v>7.1703000000000003E-2</v>
      </c>
    </row>
    <row r="45" spans="1:7" x14ac:dyDescent="0.25">
      <c r="A45" s="14" t="s">
        <v>2872</v>
      </c>
      <c r="B45" s="15" t="s">
        <v>2873</v>
      </c>
      <c r="C45" s="15" t="s">
        <v>140</v>
      </c>
      <c r="D45" s="16">
        <v>10000000</v>
      </c>
      <c r="E45" s="17">
        <v>9835.66</v>
      </c>
      <c r="F45" s="18">
        <v>1.8100000000000002E-2</v>
      </c>
      <c r="G45" s="18">
        <v>7.1750999999999995E-2</v>
      </c>
    </row>
    <row r="46" spans="1:7" x14ac:dyDescent="0.25">
      <c r="A46" s="14" t="s">
        <v>2874</v>
      </c>
      <c r="B46" s="15" t="s">
        <v>2875</v>
      </c>
      <c r="C46" s="15" t="s">
        <v>161</v>
      </c>
      <c r="D46" s="16">
        <v>7500000</v>
      </c>
      <c r="E46" s="17">
        <v>7390.88</v>
      </c>
      <c r="F46" s="18">
        <v>1.3599999999999999E-2</v>
      </c>
      <c r="G46" s="18">
        <v>7.1849999999999997E-2</v>
      </c>
    </row>
    <row r="47" spans="1:7" x14ac:dyDescent="0.25">
      <c r="A47" s="14" t="s">
        <v>2876</v>
      </c>
      <c r="B47" s="15" t="s">
        <v>2877</v>
      </c>
      <c r="C47" s="15" t="s">
        <v>140</v>
      </c>
      <c r="D47" s="16">
        <v>7500000</v>
      </c>
      <c r="E47" s="17">
        <v>7371.05</v>
      </c>
      <c r="F47" s="18">
        <v>1.3599999999999999E-2</v>
      </c>
      <c r="G47" s="18">
        <v>7.1749999999999994E-2</v>
      </c>
    </row>
    <row r="48" spans="1:7" x14ac:dyDescent="0.25">
      <c r="A48" s="14" t="s">
        <v>2878</v>
      </c>
      <c r="B48" s="15" t="s">
        <v>2879</v>
      </c>
      <c r="C48" s="15" t="s">
        <v>140</v>
      </c>
      <c r="D48" s="16">
        <v>5000000</v>
      </c>
      <c r="E48" s="17">
        <v>4931.67</v>
      </c>
      <c r="F48" s="18">
        <v>9.1000000000000004E-3</v>
      </c>
      <c r="G48" s="18">
        <v>7.2248000000000007E-2</v>
      </c>
    </row>
    <row r="49" spans="1:7" x14ac:dyDescent="0.25">
      <c r="A49" s="14" t="s">
        <v>2880</v>
      </c>
      <c r="B49" s="15" t="s">
        <v>2881</v>
      </c>
      <c r="C49" s="15" t="s">
        <v>143</v>
      </c>
      <c r="D49" s="16">
        <v>5000000</v>
      </c>
      <c r="E49" s="17">
        <v>4915.21</v>
      </c>
      <c r="F49" s="18">
        <v>9.1000000000000004E-3</v>
      </c>
      <c r="G49" s="18">
        <v>7.1551000000000003E-2</v>
      </c>
    </row>
    <row r="50" spans="1:7" x14ac:dyDescent="0.25">
      <c r="A50" s="14" t="s">
        <v>2882</v>
      </c>
      <c r="B50" s="15" t="s">
        <v>2883</v>
      </c>
      <c r="C50" s="15" t="s">
        <v>140</v>
      </c>
      <c r="D50" s="16">
        <v>2500000</v>
      </c>
      <c r="E50" s="17">
        <v>2472.9299999999998</v>
      </c>
      <c r="F50" s="18">
        <v>4.5999999999999999E-3</v>
      </c>
      <c r="G50" s="18">
        <v>7.0102999999999999E-2</v>
      </c>
    </row>
    <row r="51" spans="1:7" x14ac:dyDescent="0.25">
      <c r="A51" s="19" t="s">
        <v>125</v>
      </c>
      <c r="B51" s="25"/>
      <c r="C51" s="25"/>
      <c r="D51" s="26"/>
      <c r="E51" s="29">
        <v>162977.06</v>
      </c>
      <c r="F51" s="30">
        <v>0.30030000000000001</v>
      </c>
      <c r="G51" s="28"/>
    </row>
    <row r="52" spans="1:7" x14ac:dyDescent="0.25">
      <c r="A52" s="14"/>
      <c r="B52" s="15"/>
      <c r="C52" s="15"/>
      <c r="D52" s="16"/>
      <c r="E52" s="17"/>
      <c r="F52" s="18"/>
      <c r="G52" s="18"/>
    </row>
    <row r="53" spans="1:7" x14ac:dyDescent="0.25">
      <c r="A53" s="19" t="s">
        <v>166</v>
      </c>
      <c r="B53" s="15"/>
      <c r="C53" s="15"/>
      <c r="D53" s="16"/>
      <c r="E53" s="17"/>
      <c r="F53" s="18"/>
      <c r="G53" s="18"/>
    </row>
    <row r="54" spans="1:7" x14ac:dyDescent="0.25">
      <c r="A54" s="14" t="s">
        <v>2884</v>
      </c>
      <c r="B54" s="15" t="s">
        <v>2885</v>
      </c>
      <c r="C54" s="15" t="s">
        <v>140</v>
      </c>
      <c r="D54" s="16">
        <v>20000000</v>
      </c>
      <c r="E54" s="17">
        <v>19888.68</v>
      </c>
      <c r="F54" s="18">
        <v>3.6600000000000001E-2</v>
      </c>
      <c r="G54" s="18">
        <v>7.0453000000000002E-2</v>
      </c>
    </row>
    <row r="55" spans="1:7" x14ac:dyDescent="0.25">
      <c r="A55" s="14" t="s">
        <v>2886</v>
      </c>
      <c r="B55" s="15" t="s">
        <v>2887</v>
      </c>
      <c r="C55" s="15" t="s">
        <v>140</v>
      </c>
      <c r="D55" s="16">
        <v>20000000</v>
      </c>
      <c r="E55" s="17">
        <v>19861.64</v>
      </c>
      <c r="F55" s="18">
        <v>3.6600000000000001E-2</v>
      </c>
      <c r="G55" s="18">
        <v>7.9458000000000001E-2</v>
      </c>
    </row>
    <row r="56" spans="1:7" x14ac:dyDescent="0.25">
      <c r="A56" s="14" t="s">
        <v>2888</v>
      </c>
      <c r="B56" s="15" t="s">
        <v>2889</v>
      </c>
      <c r="C56" s="15" t="s">
        <v>140</v>
      </c>
      <c r="D56" s="16">
        <v>20000000</v>
      </c>
      <c r="E56" s="17">
        <v>19786.28</v>
      </c>
      <c r="F56" s="18">
        <v>3.6499999999999998E-2</v>
      </c>
      <c r="G56" s="18">
        <v>7.0402000000000006E-2</v>
      </c>
    </row>
    <row r="57" spans="1:7" x14ac:dyDescent="0.25">
      <c r="A57" s="14" t="s">
        <v>2890</v>
      </c>
      <c r="B57" s="15" t="s">
        <v>2891</v>
      </c>
      <c r="C57" s="15" t="s">
        <v>143</v>
      </c>
      <c r="D57" s="16">
        <v>20000000</v>
      </c>
      <c r="E57" s="17">
        <v>19696.740000000002</v>
      </c>
      <c r="F57" s="18">
        <v>3.6299999999999999E-2</v>
      </c>
      <c r="G57" s="18">
        <v>7.2050000000000003E-2</v>
      </c>
    </row>
    <row r="58" spans="1:7" x14ac:dyDescent="0.25">
      <c r="A58" s="14" t="s">
        <v>2892</v>
      </c>
      <c r="B58" s="15" t="s">
        <v>2893</v>
      </c>
      <c r="C58" s="15" t="s">
        <v>140</v>
      </c>
      <c r="D58" s="16">
        <v>10000000</v>
      </c>
      <c r="E58" s="17">
        <v>9978.76</v>
      </c>
      <c r="F58" s="18">
        <v>1.84E-2</v>
      </c>
      <c r="G58" s="18">
        <v>7.0644999999999999E-2</v>
      </c>
    </row>
    <row r="59" spans="1:7" x14ac:dyDescent="0.25">
      <c r="A59" s="14" t="s">
        <v>2894</v>
      </c>
      <c r="B59" s="15" t="s">
        <v>2895</v>
      </c>
      <c r="C59" s="15" t="s">
        <v>140</v>
      </c>
      <c r="D59" s="16">
        <v>10000000</v>
      </c>
      <c r="E59" s="17">
        <v>9971.11</v>
      </c>
      <c r="F59" s="18">
        <v>1.84E-2</v>
      </c>
      <c r="G59" s="18">
        <v>7.0502999999999996E-2</v>
      </c>
    </row>
    <row r="60" spans="1:7" x14ac:dyDescent="0.25">
      <c r="A60" s="14" t="s">
        <v>2896</v>
      </c>
      <c r="B60" s="15" t="s">
        <v>2897</v>
      </c>
      <c r="C60" s="15" t="s">
        <v>140</v>
      </c>
      <c r="D60" s="16">
        <v>10000000</v>
      </c>
      <c r="E60" s="17">
        <v>9957.74</v>
      </c>
      <c r="F60" s="18">
        <v>1.83E-2</v>
      </c>
      <c r="G60" s="18">
        <v>7.0411000000000001E-2</v>
      </c>
    </row>
    <row r="61" spans="1:7" x14ac:dyDescent="0.25">
      <c r="A61" s="14" t="s">
        <v>2898</v>
      </c>
      <c r="B61" s="15" t="s">
        <v>2899</v>
      </c>
      <c r="C61" s="15" t="s">
        <v>140</v>
      </c>
      <c r="D61" s="16">
        <v>10000000</v>
      </c>
      <c r="E61" s="17">
        <v>9947.11</v>
      </c>
      <c r="F61" s="18">
        <v>1.83E-2</v>
      </c>
      <c r="G61" s="18">
        <v>7.4650999999999995E-2</v>
      </c>
    </row>
    <row r="62" spans="1:7" x14ac:dyDescent="0.25">
      <c r="A62" s="14" t="s">
        <v>2900</v>
      </c>
      <c r="B62" s="15" t="s">
        <v>2901</v>
      </c>
      <c r="C62" s="15" t="s">
        <v>140</v>
      </c>
      <c r="D62" s="16">
        <v>10000000</v>
      </c>
      <c r="E62" s="17">
        <v>9938.7000000000007</v>
      </c>
      <c r="F62" s="18">
        <v>1.83E-2</v>
      </c>
      <c r="G62" s="18">
        <v>7.0351999999999998E-2</v>
      </c>
    </row>
    <row r="63" spans="1:7" x14ac:dyDescent="0.25">
      <c r="A63" s="14" t="s">
        <v>2902</v>
      </c>
      <c r="B63" s="15" t="s">
        <v>2903</v>
      </c>
      <c r="C63" s="15" t="s">
        <v>140</v>
      </c>
      <c r="D63" s="16">
        <v>10000000</v>
      </c>
      <c r="E63" s="17">
        <v>9934.92</v>
      </c>
      <c r="F63" s="18">
        <v>1.83E-2</v>
      </c>
      <c r="G63" s="18">
        <v>7.0322999999999997E-2</v>
      </c>
    </row>
    <row r="64" spans="1:7" x14ac:dyDescent="0.25">
      <c r="A64" s="14" t="s">
        <v>2904</v>
      </c>
      <c r="B64" s="15" t="s">
        <v>2905</v>
      </c>
      <c r="C64" s="15" t="s">
        <v>140</v>
      </c>
      <c r="D64" s="16">
        <v>10000000</v>
      </c>
      <c r="E64" s="17">
        <v>9932.4699999999993</v>
      </c>
      <c r="F64" s="18">
        <v>1.83E-2</v>
      </c>
      <c r="G64" s="18">
        <v>7.5205999999999995E-2</v>
      </c>
    </row>
    <row r="65" spans="1:7" x14ac:dyDescent="0.25">
      <c r="A65" s="14" t="s">
        <v>2906</v>
      </c>
      <c r="B65" s="15" t="s">
        <v>2907</v>
      </c>
      <c r="C65" s="15" t="s">
        <v>140</v>
      </c>
      <c r="D65" s="16">
        <v>10000000</v>
      </c>
      <c r="E65" s="17">
        <v>9930.35</v>
      </c>
      <c r="F65" s="18">
        <v>1.83E-2</v>
      </c>
      <c r="G65" s="18">
        <v>7.5301000000000007E-2</v>
      </c>
    </row>
    <row r="66" spans="1:7" x14ac:dyDescent="0.25">
      <c r="A66" s="14" t="s">
        <v>2908</v>
      </c>
      <c r="B66" s="15" t="s">
        <v>2909</v>
      </c>
      <c r="C66" s="15" t="s">
        <v>140</v>
      </c>
      <c r="D66" s="16">
        <v>10000000</v>
      </c>
      <c r="E66" s="17">
        <v>9898.3799999999992</v>
      </c>
      <c r="F66" s="18">
        <v>1.8200000000000001E-2</v>
      </c>
      <c r="G66" s="18">
        <v>7.0702000000000001E-2</v>
      </c>
    </row>
    <row r="67" spans="1:7" x14ac:dyDescent="0.25">
      <c r="A67" s="14" t="s">
        <v>2910</v>
      </c>
      <c r="B67" s="15" t="s">
        <v>2911</v>
      </c>
      <c r="C67" s="15" t="s">
        <v>140</v>
      </c>
      <c r="D67" s="16">
        <v>10000000</v>
      </c>
      <c r="E67" s="17">
        <v>9893.2199999999993</v>
      </c>
      <c r="F67" s="18">
        <v>1.8200000000000001E-2</v>
      </c>
      <c r="G67" s="18">
        <v>7.0348999999999995E-2</v>
      </c>
    </row>
    <row r="68" spans="1:7" x14ac:dyDescent="0.25">
      <c r="A68" s="14" t="s">
        <v>2912</v>
      </c>
      <c r="B68" s="15" t="s">
        <v>2913</v>
      </c>
      <c r="C68" s="15" t="s">
        <v>140</v>
      </c>
      <c r="D68" s="16">
        <v>10000000</v>
      </c>
      <c r="E68" s="17">
        <v>9841.4699999999993</v>
      </c>
      <c r="F68" s="18">
        <v>1.8100000000000002E-2</v>
      </c>
      <c r="G68" s="18">
        <v>7.1702000000000002E-2</v>
      </c>
    </row>
    <row r="69" spans="1:7" x14ac:dyDescent="0.25">
      <c r="A69" s="14" t="s">
        <v>2914</v>
      </c>
      <c r="B69" s="15" t="s">
        <v>2915</v>
      </c>
      <c r="C69" s="15" t="s">
        <v>140</v>
      </c>
      <c r="D69" s="16">
        <v>10000000</v>
      </c>
      <c r="E69" s="17">
        <v>9838.1200000000008</v>
      </c>
      <c r="F69" s="18">
        <v>1.8100000000000002E-2</v>
      </c>
      <c r="G69" s="18">
        <v>7.6999999999999999E-2</v>
      </c>
    </row>
    <row r="70" spans="1:7" x14ac:dyDescent="0.25">
      <c r="A70" s="14" t="s">
        <v>2916</v>
      </c>
      <c r="B70" s="15" t="s">
        <v>2917</v>
      </c>
      <c r="C70" s="15" t="s">
        <v>140</v>
      </c>
      <c r="D70" s="16">
        <v>10000000</v>
      </c>
      <c r="E70" s="17">
        <v>9817.16</v>
      </c>
      <c r="F70" s="18">
        <v>1.8100000000000002E-2</v>
      </c>
      <c r="G70" s="18">
        <v>7.7248999999999998E-2</v>
      </c>
    </row>
    <row r="71" spans="1:7" x14ac:dyDescent="0.25">
      <c r="A71" s="14" t="s">
        <v>2918</v>
      </c>
      <c r="B71" s="15" t="s">
        <v>2919</v>
      </c>
      <c r="C71" s="15" t="s">
        <v>140</v>
      </c>
      <c r="D71" s="16">
        <v>7500000</v>
      </c>
      <c r="E71" s="17">
        <v>7457.78</v>
      </c>
      <c r="F71" s="18">
        <v>1.37E-2</v>
      </c>
      <c r="G71" s="18">
        <v>7.1249000000000007E-2</v>
      </c>
    </row>
    <row r="72" spans="1:7" x14ac:dyDescent="0.25">
      <c r="A72" s="14" t="s">
        <v>2920</v>
      </c>
      <c r="B72" s="15" t="s">
        <v>2921</v>
      </c>
      <c r="C72" s="15" t="s">
        <v>140</v>
      </c>
      <c r="D72" s="16">
        <v>7500000</v>
      </c>
      <c r="E72" s="17">
        <v>7456.14</v>
      </c>
      <c r="F72" s="18">
        <v>1.37E-2</v>
      </c>
      <c r="G72" s="18">
        <v>7.4042999999999998E-2</v>
      </c>
    </row>
    <row r="73" spans="1:7" x14ac:dyDescent="0.25">
      <c r="A73" s="14" t="s">
        <v>2922</v>
      </c>
      <c r="B73" s="15" t="s">
        <v>2923</v>
      </c>
      <c r="C73" s="15" t="s">
        <v>140</v>
      </c>
      <c r="D73" s="16">
        <v>7500000</v>
      </c>
      <c r="E73" s="17">
        <v>7441.2</v>
      </c>
      <c r="F73" s="18">
        <v>1.37E-2</v>
      </c>
      <c r="G73" s="18">
        <v>7.0347000000000007E-2</v>
      </c>
    </row>
    <row r="74" spans="1:7" x14ac:dyDescent="0.25">
      <c r="A74" s="14" t="s">
        <v>2924</v>
      </c>
      <c r="B74" s="15" t="s">
        <v>2925</v>
      </c>
      <c r="C74" s="15" t="s">
        <v>140</v>
      </c>
      <c r="D74" s="16">
        <v>7500000</v>
      </c>
      <c r="E74" s="17">
        <v>7439.67</v>
      </c>
      <c r="F74" s="18">
        <v>1.37E-2</v>
      </c>
      <c r="G74" s="18">
        <v>7.4000999999999997E-2</v>
      </c>
    </row>
    <row r="75" spans="1:7" x14ac:dyDescent="0.25">
      <c r="A75" s="14" t="s">
        <v>2926</v>
      </c>
      <c r="B75" s="15" t="s">
        <v>2927</v>
      </c>
      <c r="C75" s="15" t="s">
        <v>140</v>
      </c>
      <c r="D75" s="16">
        <v>7500000</v>
      </c>
      <c r="E75" s="17">
        <v>7436.72</v>
      </c>
      <c r="F75" s="18">
        <v>1.37E-2</v>
      </c>
      <c r="G75" s="18">
        <v>7.7646999999999994E-2</v>
      </c>
    </row>
    <row r="76" spans="1:7" x14ac:dyDescent="0.25">
      <c r="A76" s="14" t="s">
        <v>2928</v>
      </c>
      <c r="B76" s="15" t="s">
        <v>2929</v>
      </c>
      <c r="C76" s="15" t="s">
        <v>140</v>
      </c>
      <c r="D76" s="16">
        <v>5000000</v>
      </c>
      <c r="E76" s="17">
        <v>4979.8100000000004</v>
      </c>
      <c r="F76" s="18">
        <v>9.1999999999999998E-3</v>
      </c>
      <c r="G76" s="18">
        <v>7.3992000000000002E-2</v>
      </c>
    </row>
    <row r="77" spans="1:7" x14ac:dyDescent="0.25">
      <c r="A77" s="14" t="s">
        <v>2930</v>
      </c>
      <c r="B77" s="15" t="s">
        <v>2931</v>
      </c>
      <c r="C77" s="15" t="s">
        <v>140</v>
      </c>
      <c r="D77" s="16">
        <v>5000000</v>
      </c>
      <c r="E77" s="17">
        <v>4957.34</v>
      </c>
      <c r="F77" s="18">
        <v>9.1000000000000004E-3</v>
      </c>
      <c r="G77" s="18">
        <v>7.3050000000000004E-2</v>
      </c>
    </row>
    <row r="78" spans="1:7" x14ac:dyDescent="0.25">
      <c r="A78" s="14" t="s">
        <v>2932</v>
      </c>
      <c r="B78" s="15" t="s">
        <v>2933</v>
      </c>
      <c r="C78" s="15" t="s">
        <v>140</v>
      </c>
      <c r="D78" s="16">
        <v>5000000</v>
      </c>
      <c r="E78" s="17">
        <v>4955.87</v>
      </c>
      <c r="F78" s="18">
        <v>9.1000000000000004E-3</v>
      </c>
      <c r="G78" s="18">
        <v>7.5597999999999999E-2</v>
      </c>
    </row>
    <row r="79" spans="1:7" x14ac:dyDescent="0.25">
      <c r="A79" s="14" t="s">
        <v>2934</v>
      </c>
      <c r="B79" s="15" t="s">
        <v>2935</v>
      </c>
      <c r="C79" s="15" t="s">
        <v>140</v>
      </c>
      <c r="D79" s="16">
        <v>5000000</v>
      </c>
      <c r="E79" s="17">
        <v>4949.4399999999996</v>
      </c>
      <c r="F79" s="18">
        <v>9.1000000000000004E-3</v>
      </c>
      <c r="G79" s="18">
        <v>7.0350999999999997E-2</v>
      </c>
    </row>
    <row r="80" spans="1:7" x14ac:dyDescent="0.25">
      <c r="A80" s="14" t="s">
        <v>2936</v>
      </c>
      <c r="B80" s="15" t="s">
        <v>2937</v>
      </c>
      <c r="C80" s="15" t="s">
        <v>143</v>
      </c>
      <c r="D80" s="16">
        <v>5000000</v>
      </c>
      <c r="E80" s="17">
        <v>4937.1499999999996</v>
      </c>
      <c r="F80" s="18">
        <v>9.1000000000000004E-3</v>
      </c>
      <c r="G80" s="18">
        <v>7.2600999999999999E-2</v>
      </c>
    </row>
    <row r="81" spans="1:7" x14ac:dyDescent="0.25">
      <c r="A81" s="14" t="s">
        <v>2938</v>
      </c>
      <c r="B81" s="15" t="s">
        <v>2939</v>
      </c>
      <c r="C81" s="15" t="s">
        <v>140</v>
      </c>
      <c r="D81" s="16">
        <v>5000000</v>
      </c>
      <c r="E81" s="17">
        <v>4921.1000000000004</v>
      </c>
      <c r="F81" s="18">
        <v>9.1000000000000004E-3</v>
      </c>
      <c r="G81" s="18">
        <v>7.6000999999999999E-2</v>
      </c>
    </row>
    <row r="82" spans="1:7" x14ac:dyDescent="0.25">
      <c r="A82" s="14" t="s">
        <v>2940</v>
      </c>
      <c r="B82" s="15" t="s">
        <v>2941</v>
      </c>
      <c r="C82" s="15" t="s">
        <v>140</v>
      </c>
      <c r="D82" s="16">
        <v>5000000</v>
      </c>
      <c r="E82" s="17">
        <v>4913.96</v>
      </c>
      <c r="F82" s="18">
        <v>9.1000000000000004E-3</v>
      </c>
      <c r="G82" s="18">
        <v>7.6998999999999998E-2</v>
      </c>
    </row>
    <row r="83" spans="1:7" x14ac:dyDescent="0.25">
      <c r="A83" s="14" t="s">
        <v>2942</v>
      </c>
      <c r="B83" s="15" t="s">
        <v>2943</v>
      </c>
      <c r="C83" s="15" t="s">
        <v>140</v>
      </c>
      <c r="D83" s="16">
        <v>2500000</v>
      </c>
      <c r="E83" s="17">
        <v>2489.9299999999998</v>
      </c>
      <c r="F83" s="18">
        <v>4.5999999999999999E-3</v>
      </c>
      <c r="G83" s="18">
        <v>7.3844999999999994E-2</v>
      </c>
    </row>
    <row r="84" spans="1:7" x14ac:dyDescent="0.25">
      <c r="A84" s="19" t="s">
        <v>125</v>
      </c>
      <c r="B84" s="25"/>
      <c r="C84" s="25"/>
      <c r="D84" s="26"/>
      <c r="E84" s="29">
        <v>282448.96000000002</v>
      </c>
      <c r="F84" s="30">
        <v>0.5202</v>
      </c>
      <c r="G84" s="28"/>
    </row>
    <row r="85" spans="1:7" x14ac:dyDescent="0.25">
      <c r="A85" s="14"/>
      <c r="B85" s="15"/>
      <c r="C85" s="15"/>
      <c r="D85" s="16"/>
      <c r="E85" s="17"/>
      <c r="F85" s="18"/>
      <c r="G85" s="18"/>
    </row>
    <row r="86" spans="1:7" x14ac:dyDescent="0.25">
      <c r="A86" s="31" t="s">
        <v>132</v>
      </c>
      <c r="B86" s="32"/>
      <c r="C86" s="32"/>
      <c r="D86" s="33"/>
      <c r="E86" s="29">
        <v>562031.48</v>
      </c>
      <c r="F86" s="30">
        <v>1.0353000000000001</v>
      </c>
      <c r="G86" s="28"/>
    </row>
    <row r="87" spans="1:7" x14ac:dyDescent="0.25">
      <c r="A87" s="14"/>
      <c r="B87" s="15"/>
      <c r="C87" s="15"/>
      <c r="D87" s="16"/>
      <c r="E87" s="17"/>
      <c r="F87" s="18"/>
      <c r="G87" s="18"/>
    </row>
    <row r="88" spans="1:7" x14ac:dyDescent="0.25">
      <c r="A88" s="14"/>
      <c r="B88" s="15"/>
      <c r="C88" s="15"/>
      <c r="D88" s="16"/>
      <c r="E88" s="17"/>
      <c r="F88" s="18"/>
      <c r="G88" s="18"/>
    </row>
    <row r="89" spans="1:7" x14ac:dyDescent="0.25">
      <c r="A89" s="19" t="s">
        <v>179</v>
      </c>
      <c r="B89" s="15"/>
      <c r="C89" s="15"/>
      <c r="D89" s="16"/>
      <c r="E89" s="17"/>
      <c r="F89" s="18"/>
      <c r="G89" s="18"/>
    </row>
    <row r="90" spans="1:7" x14ac:dyDescent="0.25">
      <c r="A90" s="14" t="s">
        <v>180</v>
      </c>
      <c r="B90" s="15" t="s">
        <v>181</v>
      </c>
      <c r="C90" s="15"/>
      <c r="D90" s="16">
        <v>13229.966</v>
      </c>
      <c r="E90" s="17">
        <v>1366.76</v>
      </c>
      <c r="F90" s="18">
        <v>2.5000000000000001E-3</v>
      </c>
      <c r="G90" s="18"/>
    </row>
    <row r="91" spans="1:7" x14ac:dyDescent="0.25">
      <c r="A91" s="14"/>
      <c r="B91" s="15"/>
      <c r="C91" s="15"/>
      <c r="D91" s="16"/>
      <c r="E91" s="17"/>
      <c r="F91" s="18"/>
      <c r="G91" s="18"/>
    </row>
    <row r="92" spans="1:7" x14ac:dyDescent="0.25">
      <c r="A92" s="31" t="s">
        <v>132</v>
      </c>
      <c r="B92" s="32"/>
      <c r="C92" s="32"/>
      <c r="D92" s="33"/>
      <c r="E92" s="29">
        <v>1366.76</v>
      </c>
      <c r="F92" s="30">
        <v>2.5000000000000001E-3</v>
      </c>
      <c r="G92" s="28"/>
    </row>
    <row r="93" spans="1:7" x14ac:dyDescent="0.25">
      <c r="A93" s="14"/>
      <c r="B93" s="15"/>
      <c r="C93" s="15"/>
      <c r="D93" s="16"/>
      <c r="E93" s="17"/>
      <c r="F93" s="18"/>
      <c r="G93" s="18"/>
    </row>
    <row r="94" spans="1:7" x14ac:dyDescent="0.25">
      <c r="A94" s="19" t="s">
        <v>182</v>
      </c>
      <c r="B94" s="15"/>
      <c r="C94" s="15"/>
      <c r="D94" s="16"/>
      <c r="E94" s="17"/>
      <c r="F94" s="18"/>
      <c r="G94" s="18"/>
    </row>
    <row r="95" spans="1:7" x14ac:dyDescent="0.25">
      <c r="A95" s="14" t="s">
        <v>183</v>
      </c>
      <c r="B95" s="15"/>
      <c r="C95" s="15"/>
      <c r="D95" s="16"/>
      <c r="E95" s="17">
        <v>33.99</v>
      </c>
      <c r="F95" s="18">
        <v>1E-4</v>
      </c>
      <c r="G95" s="18">
        <v>6.4020999999999995E-2</v>
      </c>
    </row>
    <row r="96" spans="1:7" x14ac:dyDescent="0.25">
      <c r="A96" s="19" t="s">
        <v>125</v>
      </c>
      <c r="B96" s="25"/>
      <c r="C96" s="25"/>
      <c r="D96" s="26"/>
      <c r="E96" s="29">
        <v>33.99</v>
      </c>
      <c r="F96" s="30">
        <v>1E-4</v>
      </c>
      <c r="G96" s="28"/>
    </row>
    <row r="97" spans="1:7" x14ac:dyDescent="0.25">
      <c r="A97" s="14"/>
      <c r="B97" s="15"/>
      <c r="C97" s="15"/>
      <c r="D97" s="16"/>
      <c r="E97" s="17"/>
      <c r="F97" s="18"/>
      <c r="G97" s="18"/>
    </row>
    <row r="98" spans="1:7" x14ac:dyDescent="0.25">
      <c r="A98" s="31" t="s">
        <v>132</v>
      </c>
      <c r="B98" s="32"/>
      <c r="C98" s="32"/>
      <c r="D98" s="33"/>
      <c r="E98" s="29">
        <v>33.99</v>
      </c>
      <c r="F98" s="30">
        <v>1E-4</v>
      </c>
      <c r="G98" s="28"/>
    </row>
    <row r="99" spans="1:7" x14ac:dyDescent="0.25">
      <c r="A99" s="14" t="s">
        <v>184</v>
      </c>
      <c r="B99" s="15"/>
      <c r="C99" s="15"/>
      <c r="D99" s="16"/>
      <c r="E99" s="17">
        <v>33.762793199999997</v>
      </c>
      <c r="F99" s="18">
        <v>6.2000000000000003E-5</v>
      </c>
      <c r="G99" s="18"/>
    </row>
    <row r="100" spans="1:7" x14ac:dyDescent="0.25">
      <c r="A100" s="14" t="s">
        <v>185</v>
      </c>
      <c r="B100" s="15"/>
      <c r="C100" s="15"/>
      <c r="D100" s="16"/>
      <c r="E100" s="45">
        <v>-21133.722793199999</v>
      </c>
      <c r="F100" s="46">
        <v>-3.8862000000000001E-2</v>
      </c>
      <c r="G100" s="18">
        <v>6.4020999999999995E-2</v>
      </c>
    </row>
    <row r="101" spans="1:7" x14ac:dyDescent="0.25">
      <c r="A101" s="34" t="s">
        <v>186</v>
      </c>
      <c r="B101" s="35"/>
      <c r="C101" s="35"/>
      <c r="D101" s="36"/>
      <c r="E101" s="37">
        <v>542832.18000000005</v>
      </c>
      <c r="F101" s="38">
        <v>1</v>
      </c>
      <c r="G101" s="38"/>
    </row>
    <row r="103" spans="1:7" x14ac:dyDescent="0.25">
      <c r="A103" s="1" t="s">
        <v>187</v>
      </c>
    </row>
    <row r="104" spans="1:7" x14ac:dyDescent="0.25">
      <c r="A104" s="1" t="s">
        <v>188</v>
      </c>
    </row>
    <row r="106" spans="1:7" x14ac:dyDescent="0.25">
      <c r="A106" s="1" t="s">
        <v>189</v>
      </c>
    </row>
    <row r="107" spans="1:7" x14ac:dyDescent="0.25">
      <c r="A107" s="40" t="s">
        <v>190</v>
      </c>
      <c r="B107" s="41" t="s">
        <v>122</v>
      </c>
    </row>
    <row r="108" spans="1:7" x14ac:dyDescent="0.25">
      <c r="A108" t="s">
        <v>191</v>
      </c>
    </row>
    <row r="109" spans="1:7" x14ac:dyDescent="0.25">
      <c r="A109" t="s">
        <v>315</v>
      </c>
      <c r="B109" t="s">
        <v>193</v>
      </c>
      <c r="C109" t="s">
        <v>193</v>
      </c>
    </row>
    <row r="110" spans="1:7" x14ac:dyDescent="0.25">
      <c r="B110" s="42">
        <v>45473</v>
      </c>
      <c r="C110" s="42">
        <v>45504</v>
      </c>
    </row>
    <row r="111" spans="1:7" x14ac:dyDescent="0.25">
      <c r="A111" t="s">
        <v>194</v>
      </c>
      <c r="B111">
        <v>3175.9119999999998</v>
      </c>
      <c r="C111">
        <v>3195.3308999999999</v>
      </c>
      <c r="E111" s="39"/>
    </row>
    <row r="112" spans="1:7" x14ac:dyDescent="0.25">
      <c r="A112" t="s">
        <v>195</v>
      </c>
      <c r="B112">
        <v>1847.7005999999999</v>
      </c>
      <c r="C112">
        <v>1858.9974</v>
      </c>
      <c r="E112" s="39"/>
    </row>
    <row r="113" spans="1:5" x14ac:dyDescent="0.25">
      <c r="A113" t="s">
        <v>1170</v>
      </c>
      <c r="B113">
        <v>1080.1596</v>
      </c>
      <c r="C113">
        <v>1081.5974000000001</v>
      </c>
      <c r="E113" s="39"/>
    </row>
    <row r="114" spans="1:5" x14ac:dyDescent="0.25">
      <c r="A114" t="s">
        <v>672</v>
      </c>
      <c r="B114">
        <v>2473.9434000000001</v>
      </c>
      <c r="C114">
        <v>2474.3901999999998</v>
      </c>
      <c r="E114" s="39"/>
    </row>
    <row r="115" spans="1:5" x14ac:dyDescent="0.25">
      <c r="A115" t="s">
        <v>197</v>
      </c>
      <c r="B115">
        <v>3175.9331999999999</v>
      </c>
      <c r="C115">
        <v>3195.3521000000001</v>
      </c>
      <c r="E115" s="39"/>
    </row>
    <row r="116" spans="1:5" x14ac:dyDescent="0.25">
      <c r="A116" t="s">
        <v>198</v>
      </c>
      <c r="B116">
        <v>3175.9375</v>
      </c>
      <c r="C116">
        <v>3195.3656999999998</v>
      </c>
      <c r="E116" s="39"/>
    </row>
    <row r="117" spans="1:5" x14ac:dyDescent="0.25">
      <c r="A117" t="s">
        <v>673</v>
      </c>
      <c r="B117">
        <v>1005.2766</v>
      </c>
      <c r="C117">
        <v>1005.4116</v>
      </c>
      <c r="E117" s="39"/>
    </row>
    <row r="118" spans="1:5" x14ac:dyDescent="0.25">
      <c r="A118" t="s">
        <v>674</v>
      </c>
      <c r="B118">
        <v>2175.2339000000002</v>
      </c>
      <c r="C118">
        <v>2173.4553999999998</v>
      </c>
      <c r="E118" s="39"/>
    </row>
    <row r="119" spans="1:5" x14ac:dyDescent="0.25">
      <c r="A119" t="s">
        <v>2944</v>
      </c>
      <c r="B119">
        <v>2155.88</v>
      </c>
      <c r="C119">
        <v>2168.7465000000002</v>
      </c>
      <c r="E119" s="39"/>
    </row>
    <row r="120" spans="1:5" x14ac:dyDescent="0.25">
      <c r="A120" t="s">
        <v>206</v>
      </c>
      <c r="B120">
        <v>1814.9095</v>
      </c>
      <c r="C120">
        <v>1825.7601</v>
      </c>
      <c r="E120" s="39"/>
    </row>
    <row r="121" spans="1:5" x14ac:dyDescent="0.25">
      <c r="A121" t="s">
        <v>2945</v>
      </c>
      <c r="B121">
        <v>1153.6994</v>
      </c>
      <c r="C121">
        <v>1160.586</v>
      </c>
      <c r="E121" s="39"/>
    </row>
    <row r="122" spans="1:5" x14ac:dyDescent="0.25">
      <c r="A122" t="s">
        <v>689</v>
      </c>
      <c r="B122">
        <v>2153.4955</v>
      </c>
      <c r="C122">
        <v>2153.8807000000002</v>
      </c>
      <c r="E122" s="39"/>
    </row>
    <row r="123" spans="1:5" x14ac:dyDescent="0.25">
      <c r="A123" t="s">
        <v>2946</v>
      </c>
      <c r="B123">
        <v>3115.8234000000002</v>
      </c>
      <c r="C123">
        <v>3134.4222</v>
      </c>
      <c r="E123" s="39"/>
    </row>
    <row r="124" spans="1:5" x14ac:dyDescent="0.25">
      <c r="A124" t="s">
        <v>690</v>
      </c>
      <c r="B124">
        <v>3115.8254000000002</v>
      </c>
      <c r="C124">
        <v>3134.4241999999999</v>
      </c>
      <c r="E124" s="39"/>
    </row>
    <row r="125" spans="1:5" x14ac:dyDescent="0.25">
      <c r="A125" t="s">
        <v>691</v>
      </c>
      <c r="B125">
        <v>1083.4811</v>
      </c>
      <c r="C125">
        <v>1083.6215</v>
      </c>
      <c r="E125" s="39"/>
    </row>
    <row r="126" spans="1:5" x14ac:dyDescent="0.25">
      <c r="A126" t="s">
        <v>692</v>
      </c>
      <c r="B126">
        <v>1165.4856</v>
      </c>
      <c r="C126">
        <v>1172.4422999999999</v>
      </c>
      <c r="E126" s="39"/>
    </row>
    <row r="127" spans="1:5" x14ac:dyDescent="0.25">
      <c r="A127" t="s">
        <v>2947</v>
      </c>
      <c r="B127" t="s">
        <v>196</v>
      </c>
      <c r="C127" t="s">
        <v>196</v>
      </c>
      <c r="E127" s="39"/>
    </row>
    <row r="128" spans="1:5" x14ac:dyDescent="0.25">
      <c r="A128" t="s">
        <v>2948</v>
      </c>
      <c r="B128" t="s">
        <v>196</v>
      </c>
      <c r="C128" t="s">
        <v>196</v>
      </c>
      <c r="E128" s="39"/>
    </row>
    <row r="129" spans="1:5" x14ac:dyDescent="0.25">
      <c r="A129" t="s">
        <v>2949</v>
      </c>
      <c r="B129">
        <v>1057.9812999999999</v>
      </c>
      <c r="C129">
        <v>1057.9812999999999</v>
      </c>
      <c r="E129" s="39"/>
    </row>
    <row r="130" spans="1:5" x14ac:dyDescent="0.25">
      <c r="A130" t="s">
        <v>2950</v>
      </c>
      <c r="B130" t="s">
        <v>196</v>
      </c>
      <c r="C130" t="s">
        <v>196</v>
      </c>
      <c r="E130" s="39"/>
    </row>
    <row r="131" spans="1:5" x14ac:dyDescent="0.25">
      <c r="A131" t="s">
        <v>2951</v>
      </c>
      <c r="B131">
        <v>2833.5834</v>
      </c>
      <c r="C131">
        <v>2850.498</v>
      </c>
      <c r="E131" s="39"/>
    </row>
    <row r="132" spans="1:5" x14ac:dyDescent="0.25">
      <c r="A132" t="s">
        <v>2952</v>
      </c>
      <c r="B132" t="s">
        <v>196</v>
      </c>
      <c r="C132" t="s">
        <v>196</v>
      </c>
      <c r="E132" s="39"/>
    </row>
    <row r="133" spans="1:5" x14ac:dyDescent="0.25">
      <c r="A133" t="s">
        <v>2953</v>
      </c>
      <c r="B133">
        <v>1244.7915</v>
      </c>
      <c r="C133">
        <v>1244.9530999999999</v>
      </c>
      <c r="E133" s="39"/>
    </row>
    <row r="134" spans="1:5" x14ac:dyDescent="0.25">
      <c r="A134" t="s">
        <v>2954</v>
      </c>
      <c r="B134">
        <v>1232.1712</v>
      </c>
      <c r="C134">
        <v>1231.1867</v>
      </c>
      <c r="E134" s="39"/>
    </row>
    <row r="135" spans="1:5" x14ac:dyDescent="0.25">
      <c r="A135" t="s">
        <v>1173</v>
      </c>
      <c r="B135" t="s">
        <v>196</v>
      </c>
      <c r="C135" t="s">
        <v>196</v>
      </c>
      <c r="E135" s="39"/>
    </row>
    <row r="136" spans="1:5" x14ac:dyDescent="0.25">
      <c r="A136" t="s">
        <v>1174</v>
      </c>
      <c r="B136" t="s">
        <v>196</v>
      </c>
      <c r="C136" t="s">
        <v>196</v>
      </c>
      <c r="E136" s="39"/>
    </row>
    <row r="137" spans="1:5" x14ac:dyDescent="0.25">
      <c r="A137" t="s">
        <v>1175</v>
      </c>
      <c r="B137" t="s">
        <v>196</v>
      </c>
      <c r="C137" t="s">
        <v>196</v>
      </c>
      <c r="E137" s="39"/>
    </row>
    <row r="138" spans="1:5" x14ac:dyDescent="0.25">
      <c r="A138" t="s">
        <v>1176</v>
      </c>
      <c r="B138" t="s">
        <v>196</v>
      </c>
      <c r="C138" t="s">
        <v>196</v>
      </c>
      <c r="E138" s="39"/>
    </row>
    <row r="139" spans="1:5" x14ac:dyDescent="0.25">
      <c r="A139" t="s">
        <v>207</v>
      </c>
      <c r="E139" s="39"/>
    </row>
    <row r="141" spans="1:5" x14ac:dyDescent="0.25">
      <c r="A141" t="s">
        <v>680</v>
      </c>
    </row>
    <row r="143" spans="1:5" x14ac:dyDescent="0.25">
      <c r="A143" s="51" t="s">
        <v>681</v>
      </c>
      <c r="B143" s="51" t="s">
        <v>682</v>
      </c>
      <c r="C143" s="51" t="s">
        <v>683</v>
      </c>
      <c r="D143" s="51" t="s">
        <v>684</v>
      </c>
    </row>
    <row r="144" spans="1:5" x14ac:dyDescent="0.25">
      <c r="A144" s="51" t="s">
        <v>2955</v>
      </c>
      <c r="B144" s="51"/>
      <c r="C144" s="51">
        <v>5.1481263999999998</v>
      </c>
      <c r="D144" s="51">
        <v>5.1481263999999998</v>
      </c>
    </row>
    <row r="145" spans="1:4" x14ac:dyDescent="0.25">
      <c r="A145" s="51" t="s">
        <v>686</v>
      </c>
      <c r="B145" s="51"/>
      <c r="C145" s="51">
        <v>14.650047499999999</v>
      </c>
      <c r="D145" s="51">
        <v>14.650047499999999</v>
      </c>
    </row>
    <row r="146" spans="1:4" x14ac:dyDescent="0.25">
      <c r="A146" s="51" t="s">
        <v>687</v>
      </c>
      <c r="B146" s="51"/>
      <c r="C146" s="51">
        <v>6.0047762999999996</v>
      </c>
      <c r="D146" s="51">
        <v>6.0047762999999996</v>
      </c>
    </row>
    <row r="147" spans="1:4" x14ac:dyDescent="0.25">
      <c r="A147" s="51" t="s">
        <v>688</v>
      </c>
      <c r="B147" s="51"/>
      <c r="C147" s="51">
        <v>15.034428999999999</v>
      </c>
      <c r="D147" s="51">
        <v>15.034428999999999</v>
      </c>
    </row>
    <row r="148" spans="1:4" x14ac:dyDescent="0.25">
      <c r="A148" s="51" t="s">
        <v>689</v>
      </c>
      <c r="B148" s="51"/>
      <c r="C148" s="51">
        <v>12.463626100000001</v>
      </c>
      <c r="D148" s="51">
        <v>12.463626100000001</v>
      </c>
    </row>
    <row r="149" spans="1:4" x14ac:dyDescent="0.25">
      <c r="A149" s="51" t="s">
        <v>691</v>
      </c>
      <c r="B149" s="51"/>
      <c r="C149" s="51">
        <v>6.3201523999999996</v>
      </c>
      <c r="D149" s="51">
        <v>6.3201523999999996</v>
      </c>
    </row>
    <row r="150" spans="1:4" x14ac:dyDescent="0.25">
      <c r="A150" s="51" t="s">
        <v>2956</v>
      </c>
      <c r="B150" s="51"/>
      <c r="C150" s="51">
        <v>6.2972823</v>
      </c>
      <c r="D150" s="51">
        <v>6.2972823</v>
      </c>
    </row>
    <row r="151" spans="1:4" x14ac:dyDescent="0.25">
      <c r="A151" s="51" t="s">
        <v>2957</v>
      </c>
      <c r="B151" s="51"/>
      <c r="C151" s="51">
        <v>7.2590250999999997</v>
      </c>
      <c r="D151" s="51">
        <v>7.2590250999999997</v>
      </c>
    </row>
    <row r="152" spans="1:4" x14ac:dyDescent="0.25">
      <c r="A152" s="51" t="s">
        <v>2958</v>
      </c>
      <c r="B152" s="51"/>
      <c r="C152" s="51">
        <v>8.3161260000000006</v>
      </c>
      <c r="D152" s="51">
        <v>8.3161260000000006</v>
      </c>
    </row>
    <row r="154" spans="1:4" x14ac:dyDescent="0.25">
      <c r="A154" t="s">
        <v>209</v>
      </c>
      <c r="B154" s="41" t="s">
        <v>122</v>
      </c>
    </row>
    <row r="155" spans="1:4" ht="30" customHeight="1" x14ac:dyDescent="0.25">
      <c r="A155" s="40" t="s">
        <v>210</v>
      </c>
      <c r="B155" s="41" t="s">
        <v>122</v>
      </c>
    </row>
    <row r="156" spans="1:4" ht="30" customHeight="1" x14ac:dyDescent="0.25">
      <c r="A156" s="40" t="s">
        <v>211</v>
      </c>
      <c r="B156" s="41" t="s">
        <v>122</v>
      </c>
    </row>
    <row r="157" spans="1:4" x14ac:dyDescent="0.25">
      <c r="A157" t="s">
        <v>212</v>
      </c>
      <c r="B157" s="44">
        <f>+B171</f>
        <v>0.14175051818640891</v>
      </c>
    </row>
    <row r="158" spans="1:4" ht="45" customHeight="1" x14ac:dyDescent="0.25">
      <c r="A158" s="40" t="s">
        <v>213</v>
      </c>
      <c r="B158" s="41" t="s">
        <v>122</v>
      </c>
    </row>
    <row r="159" spans="1:4" ht="45" customHeight="1" x14ac:dyDescent="0.25">
      <c r="A159" s="40" t="s">
        <v>214</v>
      </c>
      <c r="B159" s="41" t="s">
        <v>122</v>
      </c>
    </row>
    <row r="160" spans="1:4" ht="30" customHeight="1" x14ac:dyDescent="0.25">
      <c r="A160" s="40" t="s">
        <v>215</v>
      </c>
      <c r="B160" s="44">
        <v>89880.049548900017</v>
      </c>
    </row>
    <row r="161" spans="1:6" x14ac:dyDescent="0.25">
      <c r="A161" t="s">
        <v>216</v>
      </c>
      <c r="B161" s="41" t="s">
        <v>122</v>
      </c>
    </row>
    <row r="162" spans="1:6" x14ac:dyDescent="0.25">
      <c r="A162" t="s">
        <v>217</v>
      </c>
      <c r="B162" s="41" t="s">
        <v>122</v>
      </c>
    </row>
    <row r="164" spans="1:6" x14ac:dyDescent="0.25">
      <c r="A164" t="s">
        <v>218</v>
      </c>
    </row>
    <row r="165" spans="1:6" ht="30" customHeight="1" x14ac:dyDescent="0.25">
      <c r="A165" s="52" t="s">
        <v>219</v>
      </c>
      <c r="B165" s="53" t="s">
        <v>2959</v>
      </c>
    </row>
    <row r="166" spans="1:6" x14ac:dyDescent="0.25">
      <c r="A166" s="52" t="s">
        <v>221</v>
      </c>
      <c r="B166" s="52" t="s">
        <v>2960</v>
      </c>
    </row>
    <row r="167" spans="1:6" x14ac:dyDescent="0.25">
      <c r="A167" s="52"/>
      <c r="B167" s="52"/>
    </row>
    <row r="168" spans="1:6" x14ac:dyDescent="0.25">
      <c r="A168" s="52" t="s">
        <v>223</v>
      </c>
      <c r="B168" s="3">
        <v>7.1046282868940267</v>
      </c>
    </row>
    <row r="169" spans="1:6" x14ac:dyDescent="0.25">
      <c r="A169" s="52"/>
      <c r="B169" s="52"/>
    </row>
    <row r="170" spans="1:6" x14ac:dyDescent="0.25">
      <c r="A170" s="52" t="s">
        <v>224</v>
      </c>
      <c r="B170" s="54">
        <v>0.14460000000000001</v>
      </c>
    </row>
    <row r="171" spans="1:6" x14ac:dyDescent="0.25">
      <c r="A171" s="52" t="s">
        <v>225</v>
      </c>
      <c r="B171" s="54">
        <v>0.14175051818640891</v>
      </c>
    </row>
    <row r="172" spans="1:6" x14ac:dyDescent="0.25">
      <c r="A172" s="52"/>
      <c r="B172" s="52"/>
    </row>
    <row r="173" spans="1:6" x14ac:dyDescent="0.25">
      <c r="A173" s="52" t="s">
        <v>226</v>
      </c>
      <c r="B173" s="55">
        <v>45504</v>
      </c>
    </row>
    <row r="175" spans="1:6" ht="69.95" customHeight="1" x14ac:dyDescent="0.25">
      <c r="A175" s="74" t="s">
        <v>227</v>
      </c>
      <c r="B175" s="74" t="s">
        <v>228</v>
      </c>
      <c r="C175" s="74" t="s">
        <v>5</v>
      </c>
      <c r="D175" s="74" t="s">
        <v>6</v>
      </c>
      <c r="E175" s="74" t="s">
        <v>5</v>
      </c>
      <c r="F175" s="74" t="s">
        <v>6</v>
      </c>
    </row>
    <row r="176" spans="1:6" ht="69.95" customHeight="1" x14ac:dyDescent="0.25">
      <c r="A176" s="74" t="s">
        <v>2959</v>
      </c>
      <c r="B176" s="74"/>
      <c r="C176" s="74" t="s">
        <v>94</v>
      </c>
      <c r="D176" s="74"/>
      <c r="E176" s="74" t="s">
        <v>95</v>
      </c>
      <c r="F17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2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2961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2962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2963</v>
      </c>
      <c r="B7" s="15"/>
      <c r="C7" s="15"/>
      <c r="D7" s="16"/>
      <c r="E7" s="17"/>
      <c r="F7" s="18"/>
      <c r="G7" s="18"/>
    </row>
    <row r="8" spans="1:8" x14ac:dyDescent="0.25">
      <c r="A8" s="19" t="s">
        <v>2964</v>
      </c>
      <c r="B8" s="25"/>
      <c r="C8" s="25"/>
      <c r="D8" s="26"/>
      <c r="E8" s="27"/>
      <c r="F8" s="28"/>
      <c r="G8" s="28"/>
    </row>
    <row r="9" spans="1:8" x14ac:dyDescent="0.25">
      <c r="A9" s="14" t="s">
        <v>2965</v>
      </c>
      <c r="B9" s="15" t="s">
        <v>2966</v>
      </c>
      <c r="C9" s="15"/>
      <c r="D9" s="16">
        <v>40756.633000000002</v>
      </c>
      <c r="E9" s="17">
        <v>5999.59</v>
      </c>
      <c r="F9" s="18">
        <v>0.99280000000000002</v>
      </c>
      <c r="G9" s="18"/>
    </row>
    <row r="10" spans="1:8" x14ac:dyDescent="0.25">
      <c r="A10" s="19" t="s">
        <v>125</v>
      </c>
      <c r="B10" s="25"/>
      <c r="C10" s="25"/>
      <c r="D10" s="26"/>
      <c r="E10" s="29">
        <v>5999.59</v>
      </c>
      <c r="F10" s="30">
        <v>0.99280000000000002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5999.59</v>
      </c>
      <c r="F12" s="30">
        <v>0.99280000000000002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628.89</v>
      </c>
      <c r="F15" s="18">
        <v>0.1041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628.89</v>
      </c>
      <c r="F16" s="30">
        <v>0.1041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628.89</v>
      </c>
      <c r="F18" s="30">
        <v>0.1041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0.1103073</v>
      </c>
      <c r="F19" s="18">
        <v>1.8E-5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-585.36030730000004</v>
      </c>
      <c r="F20" s="46">
        <v>-9.6918000000000004E-2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6043.23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27.138999999999999</v>
      </c>
      <c r="C31">
        <v>28.218</v>
      </c>
      <c r="E31" s="39"/>
    </row>
    <row r="32" spans="1:7" x14ac:dyDescent="0.25">
      <c r="A32" t="s">
        <v>676</v>
      </c>
      <c r="B32">
        <v>24.495000000000001</v>
      </c>
      <c r="C32">
        <v>25.454000000000001</v>
      </c>
      <c r="E32" s="39"/>
    </row>
    <row r="33" spans="1:5" x14ac:dyDescent="0.25">
      <c r="E33" s="39"/>
    </row>
    <row r="34" spans="1:5" x14ac:dyDescent="0.25">
      <c r="A34" t="s">
        <v>208</v>
      </c>
      <c r="B34" s="41" t="s">
        <v>122</v>
      </c>
    </row>
    <row r="35" spans="1:5" x14ac:dyDescent="0.25">
      <c r="A35" t="s">
        <v>209</v>
      </c>
      <c r="B35" s="41" t="s">
        <v>122</v>
      </c>
    </row>
    <row r="36" spans="1:5" ht="30" customHeight="1" x14ac:dyDescent="0.25">
      <c r="A36" s="40" t="s">
        <v>210</v>
      </c>
      <c r="B36" s="41" t="s">
        <v>122</v>
      </c>
    </row>
    <row r="37" spans="1:5" ht="30" customHeight="1" x14ac:dyDescent="0.25">
      <c r="A37" s="40" t="s">
        <v>211</v>
      </c>
      <c r="B37" s="44">
        <v>5999.5884435999997</v>
      </c>
    </row>
    <row r="38" spans="1:5" ht="45" customHeight="1" x14ac:dyDescent="0.25">
      <c r="A38" s="40" t="s">
        <v>865</v>
      </c>
      <c r="B38" s="41" t="s">
        <v>122</v>
      </c>
    </row>
    <row r="39" spans="1:5" ht="45" customHeight="1" x14ac:dyDescent="0.25">
      <c r="A39" s="40" t="s">
        <v>866</v>
      </c>
      <c r="B39" s="41" t="s">
        <v>122</v>
      </c>
    </row>
    <row r="40" spans="1:5" ht="30" customHeight="1" x14ac:dyDescent="0.25">
      <c r="A40" s="40" t="s">
        <v>867</v>
      </c>
      <c r="B40" s="41" t="s">
        <v>122</v>
      </c>
    </row>
    <row r="41" spans="1:5" ht="30" customHeight="1" x14ac:dyDescent="0.25">
      <c r="A41" s="40" t="s">
        <v>2967</v>
      </c>
      <c r="B41" s="41" t="s">
        <v>122</v>
      </c>
    </row>
    <row r="42" spans="1:5" ht="30" customHeight="1" x14ac:dyDescent="0.25">
      <c r="A42" s="40" t="s">
        <v>2968</v>
      </c>
      <c r="B42" s="41" t="s">
        <v>122</v>
      </c>
    </row>
    <row r="44" spans="1:5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5" ht="69.95" customHeight="1" x14ac:dyDescent="0.25">
      <c r="A45" s="74" t="s">
        <v>2969</v>
      </c>
      <c r="B45" s="74"/>
      <c r="C45" s="74" t="s">
        <v>97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78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471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472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473</v>
      </c>
      <c r="B11" s="15" t="s">
        <v>474</v>
      </c>
      <c r="C11" s="15" t="s">
        <v>237</v>
      </c>
      <c r="D11" s="16">
        <v>104500000</v>
      </c>
      <c r="E11" s="17">
        <v>99271.34</v>
      </c>
      <c r="F11" s="18">
        <v>7.0900000000000005E-2</v>
      </c>
      <c r="G11" s="18">
        <v>7.3749999999999996E-2</v>
      </c>
    </row>
    <row r="12" spans="1:8" x14ac:dyDescent="0.25">
      <c r="A12" s="14" t="s">
        <v>475</v>
      </c>
      <c r="B12" s="15" t="s">
        <v>476</v>
      </c>
      <c r="C12" s="15" t="s">
        <v>237</v>
      </c>
      <c r="D12" s="16">
        <v>97500000</v>
      </c>
      <c r="E12" s="17">
        <v>94904.36</v>
      </c>
      <c r="F12" s="18">
        <v>6.7799999999999999E-2</v>
      </c>
      <c r="G12" s="18">
        <v>7.4274999999999994E-2</v>
      </c>
    </row>
    <row r="13" spans="1:8" x14ac:dyDescent="0.25">
      <c r="A13" s="14" t="s">
        <v>477</v>
      </c>
      <c r="B13" s="15" t="s">
        <v>478</v>
      </c>
      <c r="C13" s="15" t="s">
        <v>248</v>
      </c>
      <c r="D13" s="16">
        <v>100000000</v>
      </c>
      <c r="E13" s="17">
        <v>94591</v>
      </c>
      <c r="F13" s="18">
        <v>6.7599999999999993E-2</v>
      </c>
      <c r="G13" s="18">
        <v>7.4975E-2</v>
      </c>
    </row>
    <row r="14" spans="1:8" x14ac:dyDescent="0.25">
      <c r="A14" s="14" t="s">
        <v>479</v>
      </c>
      <c r="B14" s="15" t="s">
        <v>480</v>
      </c>
      <c r="C14" s="15" t="s">
        <v>237</v>
      </c>
      <c r="D14" s="16">
        <v>98500000</v>
      </c>
      <c r="E14" s="17">
        <v>94149.45</v>
      </c>
      <c r="F14" s="18">
        <v>6.7299999999999999E-2</v>
      </c>
      <c r="G14" s="18">
        <v>7.3649999999999993E-2</v>
      </c>
    </row>
    <row r="15" spans="1:8" x14ac:dyDescent="0.25">
      <c r="A15" s="14" t="s">
        <v>481</v>
      </c>
      <c r="B15" s="15" t="s">
        <v>482</v>
      </c>
      <c r="C15" s="15" t="s">
        <v>248</v>
      </c>
      <c r="D15" s="16">
        <v>96000000</v>
      </c>
      <c r="E15" s="17">
        <v>93394.18</v>
      </c>
      <c r="F15" s="18">
        <v>6.6699999999999995E-2</v>
      </c>
      <c r="G15" s="18">
        <v>7.3203000000000004E-2</v>
      </c>
    </row>
    <row r="16" spans="1:8" x14ac:dyDescent="0.25">
      <c r="A16" s="14" t="s">
        <v>483</v>
      </c>
      <c r="B16" s="15" t="s">
        <v>484</v>
      </c>
      <c r="C16" s="15" t="s">
        <v>237</v>
      </c>
      <c r="D16" s="16">
        <v>95500000</v>
      </c>
      <c r="E16" s="17">
        <v>92810.43</v>
      </c>
      <c r="F16" s="18">
        <v>6.6299999999999998E-2</v>
      </c>
      <c r="G16" s="18">
        <v>7.4349999999999999E-2</v>
      </c>
    </row>
    <row r="17" spans="1:7" x14ac:dyDescent="0.25">
      <c r="A17" s="14" t="s">
        <v>485</v>
      </c>
      <c r="B17" s="15" t="s">
        <v>486</v>
      </c>
      <c r="C17" s="15" t="s">
        <v>248</v>
      </c>
      <c r="D17" s="16">
        <v>82000000</v>
      </c>
      <c r="E17" s="17">
        <v>78036.2</v>
      </c>
      <c r="F17" s="18">
        <v>5.5800000000000002E-2</v>
      </c>
      <c r="G17" s="18">
        <v>7.3449E-2</v>
      </c>
    </row>
    <row r="18" spans="1:7" x14ac:dyDescent="0.25">
      <c r="A18" s="14" t="s">
        <v>487</v>
      </c>
      <c r="B18" s="15" t="s">
        <v>488</v>
      </c>
      <c r="C18" s="15" t="s">
        <v>237</v>
      </c>
      <c r="D18" s="16">
        <v>80000000</v>
      </c>
      <c r="E18" s="17">
        <v>76992.479999999996</v>
      </c>
      <c r="F18" s="18">
        <v>5.5E-2</v>
      </c>
      <c r="G18" s="18">
        <v>7.3550000000000004E-2</v>
      </c>
    </row>
    <row r="19" spans="1:7" x14ac:dyDescent="0.25">
      <c r="A19" s="14" t="s">
        <v>489</v>
      </c>
      <c r="B19" s="15" t="s">
        <v>490</v>
      </c>
      <c r="C19" s="15" t="s">
        <v>237</v>
      </c>
      <c r="D19" s="16">
        <v>80000000</v>
      </c>
      <c r="E19" s="17">
        <v>75642.960000000006</v>
      </c>
      <c r="F19" s="18">
        <v>5.3999999999999999E-2</v>
      </c>
      <c r="G19" s="18">
        <v>7.3550000000000004E-2</v>
      </c>
    </row>
    <row r="20" spans="1:7" x14ac:dyDescent="0.25">
      <c r="A20" s="14" t="s">
        <v>491</v>
      </c>
      <c r="B20" s="15" t="s">
        <v>492</v>
      </c>
      <c r="C20" s="15" t="s">
        <v>493</v>
      </c>
      <c r="D20" s="16">
        <v>66500000</v>
      </c>
      <c r="E20" s="17">
        <v>63650.28</v>
      </c>
      <c r="F20" s="18">
        <v>4.5499999999999999E-2</v>
      </c>
      <c r="G20" s="18">
        <v>7.5284000000000004E-2</v>
      </c>
    </row>
    <row r="21" spans="1:7" x14ac:dyDescent="0.25">
      <c r="A21" s="14" t="s">
        <v>494</v>
      </c>
      <c r="B21" s="15" t="s">
        <v>495</v>
      </c>
      <c r="C21" s="15" t="s">
        <v>237</v>
      </c>
      <c r="D21" s="16">
        <v>56500000</v>
      </c>
      <c r="E21" s="17">
        <v>57183.03</v>
      </c>
      <c r="F21" s="18">
        <v>4.0899999999999999E-2</v>
      </c>
      <c r="G21" s="18">
        <v>7.3150000000000007E-2</v>
      </c>
    </row>
    <row r="22" spans="1:7" x14ac:dyDescent="0.25">
      <c r="A22" s="14" t="s">
        <v>496</v>
      </c>
      <c r="B22" s="15" t="s">
        <v>497</v>
      </c>
      <c r="C22" s="15" t="s">
        <v>234</v>
      </c>
      <c r="D22" s="16">
        <v>50000000</v>
      </c>
      <c r="E22" s="17">
        <v>50479.85</v>
      </c>
      <c r="F22" s="18">
        <v>3.61E-2</v>
      </c>
      <c r="G22" s="18">
        <v>7.3150000000000007E-2</v>
      </c>
    </row>
    <row r="23" spans="1:7" x14ac:dyDescent="0.25">
      <c r="A23" s="14" t="s">
        <v>498</v>
      </c>
      <c r="B23" s="15" t="s">
        <v>499</v>
      </c>
      <c r="C23" s="15" t="s">
        <v>237</v>
      </c>
      <c r="D23" s="16">
        <v>38500000</v>
      </c>
      <c r="E23" s="17">
        <v>36411.64</v>
      </c>
      <c r="F23" s="18">
        <v>2.5999999999999999E-2</v>
      </c>
      <c r="G23" s="18">
        <v>7.3399000000000006E-2</v>
      </c>
    </row>
    <row r="24" spans="1:7" x14ac:dyDescent="0.25">
      <c r="A24" s="14" t="s">
        <v>500</v>
      </c>
      <c r="B24" s="15" t="s">
        <v>501</v>
      </c>
      <c r="C24" s="15" t="s">
        <v>237</v>
      </c>
      <c r="D24" s="16">
        <v>33500000</v>
      </c>
      <c r="E24" s="17">
        <v>33631.620000000003</v>
      </c>
      <c r="F24" s="18">
        <v>2.4E-2</v>
      </c>
      <c r="G24" s="18">
        <v>7.4536000000000005E-2</v>
      </c>
    </row>
    <row r="25" spans="1:7" x14ac:dyDescent="0.25">
      <c r="A25" s="14" t="s">
        <v>502</v>
      </c>
      <c r="B25" s="15" t="s">
        <v>503</v>
      </c>
      <c r="C25" s="15" t="s">
        <v>237</v>
      </c>
      <c r="D25" s="16">
        <v>27000000</v>
      </c>
      <c r="E25" s="17">
        <v>27510.17</v>
      </c>
      <c r="F25" s="18">
        <v>1.9699999999999999E-2</v>
      </c>
      <c r="G25" s="18">
        <v>7.4349999999999999E-2</v>
      </c>
    </row>
    <row r="26" spans="1:7" x14ac:dyDescent="0.25">
      <c r="A26" s="14" t="s">
        <v>504</v>
      </c>
      <c r="B26" s="15" t="s">
        <v>505</v>
      </c>
      <c r="C26" s="15" t="s">
        <v>237</v>
      </c>
      <c r="D26" s="16">
        <v>28000000</v>
      </c>
      <c r="E26" s="17">
        <v>27483.4</v>
      </c>
      <c r="F26" s="18">
        <v>1.9599999999999999E-2</v>
      </c>
      <c r="G26" s="18">
        <v>7.4399999999999994E-2</v>
      </c>
    </row>
    <row r="27" spans="1:7" x14ac:dyDescent="0.25">
      <c r="A27" s="14" t="s">
        <v>506</v>
      </c>
      <c r="B27" s="15" t="s">
        <v>507</v>
      </c>
      <c r="C27" s="15" t="s">
        <v>237</v>
      </c>
      <c r="D27" s="16">
        <v>27500000</v>
      </c>
      <c r="E27" s="17">
        <v>26596.41</v>
      </c>
      <c r="F27" s="18">
        <v>1.9E-2</v>
      </c>
      <c r="G27" s="18">
        <v>7.4536000000000005E-2</v>
      </c>
    </row>
    <row r="28" spans="1:7" x14ac:dyDescent="0.25">
      <c r="A28" s="14" t="s">
        <v>321</v>
      </c>
      <c r="B28" s="15" t="s">
        <v>322</v>
      </c>
      <c r="C28" s="15" t="s">
        <v>237</v>
      </c>
      <c r="D28" s="16">
        <v>13500000</v>
      </c>
      <c r="E28" s="17">
        <v>13755.78</v>
      </c>
      <c r="F28" s="18">
        <v>9.7999999999999997E-3</v>
      </c>
      <c r="G28" s="18">
        <v>7.4536000000000005E-2</v>
      </c>
    </row>
    <row r="29" spans="1:7" x14ac:dyDescent="0.25">
      <c r="A29" s="14" t="s">
        <v>508</v>
      </c>
      <c r="B29" s="15" t="s">
        <v>509</v>
      </c>
      <c r="C29" s="15" t="s">
        <v>237</v>
      </c>
      <c r="D29" s="16">
        <v>12500000</v>
      </c>
      <c r="E29" s="17">
        <v>12482.51</v>
      </c>
      <c r="F29" s="18">
        <v>8.8999999999999999E-3</v>
      </c>
      <c r="G29" s="18">
        <v>7.3700000000000002E-2</v>
      </c>
    </row>
    <row r="30" spans="1:7" x14ac:dyDescent="0.25">
      <c r="A30" s="14" t="s">
        <v>510</v>
      </c>
      <c r="B30" s="15" t="s">
        <v>511</v>
      </c>
      <c r="C30" s="15" t="s">
        <v>237</v>
      </c>
      <c r="D30" s="16">
        <v>12500000</v>
      </c>
      <c r="E30" s="17">
        <v>12254.14</v>
      </c>
      <c r="F30" s="18">
        <v>8.8000000000000005E-3</v>
      </c>
      <c r="G30" s="18">
        <v>7.4399999999999994E-2</v>
      </c>
    </row>
    <row r="31" spans="1:7" x14ac:dyDescent="0.25">
      <c r="A31" s="14" t="s">
        <v>512</v>
      </c>
      <c r="B31" s="15" t="s">
        <v>513</v>
      </c>
      <c r="C31" s="15" t="s">
        <v>237</v>
      </c>
      <c r="D31" s="16">
        <v>11500000</v>
      </c>
      <c r="E31" s="17">
        <v>11188.83</v>
      </c>
      <c r="F31" s="18">
        <v>8.0000000000000002E-3</v>
      </c>
      <c r="G31" s="18">
        <v>7.4274999999999994E-2</v>
      </c>
    </row>
    <row r="32" spans="1:7" x14ac:dyDescent="0.25">
      <c r="A32" s="14" t="s">
        <v>443</v>
      </c>
      <c r="B32" s="15" t="s">
        <v>444</v>
      </c>
      <c r="C32" s="15" t="s">
        <v>237</v>
      </c>
      <c r="D32" s="16">
        <v>9500000</v>
      </c>
      <c r="E32" s="17">
        <v>9848.9599999999991</v>
      </c>
      <c r="F32" s="18">
        <v>7.0000000000000001E-3</v>
      </c>
      <c r="G32" s="18">
        <v>7.3450000000000001E-2</v>
      </c>
    </row>
    <row r="33" spans="1:7" x14ac:dyDescent="0.25">
      <c r="A33" s="14" t="s">
        <v>514</v>
      </c>
      <c r="B33" s="15" t="s">
        <v>515</v>
      </c>
      <c r="C33" s="15" t="s">
        <v>237</v>
      </c>
      <c r="D33" s="16">
        <v>6000000</v>
      </c>
      <c r="E33" s="17">
        <v>6388.85</v>
      </c>
      <c r="F33" s="18">
        <v>4.5999999999999999E-3</v>
      </c>
      <c r="G33" s="18">
        <v>7.4399999999999994E-2</v>
      </c>
    </row>
    <row r="34" spans="1:7" x14ac:dyDescent="0.25">
      <c r="A34" s="14" t="s">
        <v>516</v>
      </c>
      <c r="B34" s="15" t="s">
        <v>517</v>
      </c>
      <c r="C34" s="15" t="s">
        <v>237</v>
      </c>
      <c r="D34" s="16">
        <v>6000000</v>
      </c>
      <c r="E34" s="17">
        <v>6089.72</v>
      </c>
      <c r="F34" s="18">
        <v>4.4000000000000003E-3</v>
      </c>
      <c r="G34" s="18">
        <v>7.4536000000000005E-2</v>
      </c>
    </row>
    <row r="35" spans="1:7" x14ac:dyDescent="0.25">
      <c r="A35" s="14" t="s">
        <v>518</v>
      </c>
      <c r="B35" s="15" t="s">
        <v>519</v>
      </c>
      <c r="C35" s="15" t="s">
        <v>237</v>
      </c>
      <c r="D35" s="16">
        <v>6000000</v>
      </c>
      <c r="E35" s="17">
        <v>6083.84</v>
      </c>
      <c r="F35" s="18">
        <v>4.3E-3</v>
      </c>
      <c r="G35" s="18">
        <v>7.4399999999999994E-2</v>
      </c>
    </row>
    <row r="36" spans="1:7" x14ac:dyDescent="0.25">
      <c r="A36" s="14" t="s">
        <v>520</v>
      </c>
      <c r="B36" s="15" t="s">
        <v>521</v>
      </c>
      <c r="C36" s="15" t="s">
        <v>237</v>
      </c>
      <c r="D36" s="16">
        <v>3300000</v>
      </c>
      <c r="E36" s="17">
        <v>3457.29</v>
      </c>
      <c r="F36" s="18">
        <v>2.5000000000000001E-3</v>
      </c>
      <c r="G36" s="18">
        <v>7.3449E-2</v>
      </c>
    </row>
    <row r="37" spans="1:7" x14ac:dyDescent="0.25">
      <c r="A37" s="14" t="s">
        <v>522</v>
      </c>
      <c r="B37" s="15" t="s">
        <v>523</v>
      </c>
      <c r="C37" s="15" t="s">
        <v>237</v>
      </c>
      <c r="D37" s="16">
        <v>3500000</v>
      </c>
      <c r="E37" s="17">
        <v>3335.56</v>
      </c>
      <c r="F37" s="18">
        <v>2.3999999999999998E-3</v>
      </c>
      <c r="G37" s="18">
        <v>7.3550000000000004E-2</v>
      </c>
    </row>
    <row r="38" spans="1:7" x14ac:dyDescent="0.25">
      <c r="A38" s="14" t="s">
        <v>524</v>
      </c>
      <c r="B38" s="15" t="s">
        <v>525</v>
      </c>
      <c r="C38" s="15" t="s">
        <v>237</v>
      </c>
      <c r="D38" s="16">
        <v>3000000</v>
      </c>
      <c r="E38" s="17">
        <v>3145.82</v>
      </c>
      <c r="F38" s="18">
        <v>2.2000000000000001E-3</v>
      </c>
      <c r="G38" s="18">
        <v>7.3244000000000004E-2</v>
      </c>
    </row>
    <row r="39" spans="1:7" x14ac:dyDescent="0.25">
      <c r="A39" s="14" t="s">
        <v>526</v>
      </c>
      <c r="B39" s="15" t="s">
        <v>527</v>
      </c>
      <c r="C39" s="15" t="s">
        <v>237</v>
      </c>
      <c r="D39" s="16">
        <v>2500000</v>
      </c>
      <c r="E39" s="17">
        <v>2587.8000000000002</v>
      </c>
      <c r="F39" s="18">
        <v>1.8E-3</v>
      </c>
      <c r="G39" s="18">
        <v>7.3449E-2</v>
      </c>
    </row>
    <row r="40" spans="1:7" x14ac:dyDescent="0.25">
      <c r="A40" s="14" t="s">
        <v>323</v>
      </c>
      <c r="B40" s="15" t="s">
        <v>324</v>
      </c>
      <c r="C40" s="15" t="s">
        <v>237</v>
      </c>
      <c r="D40" s="16">
        <v>2500000</v>
      </c>
      <c r="E40" s="17">
        <v>2546.4499999999998</v>
      </c>
      <c r="F40" s="18">
        <v>1.8E-3</v>
      </c>
      <c r="G40" s="18">
        <v>7.4399999999999994E-2</v>
      </c>
    </row>
    <row r="41" spans="1:7" x14ac:dyDescent="0.25">
      <c r="A41" s="14" t="s">
        <v>528</v>
      </c>
      <c r="B41" s="15" t="s">
        <v>529</v>
      </c>
      <c r="C41" s="15" t="s">
        <v>237</v>
      </c>
      <c r="D41" s="16">
        <v>2500000</v>
      </c>
      <c r="E41" s="17">
        <v>2527.5100000000002</v>
      </c>
      <c r="F41" s="18">
        <v>1.8E-3</v>
      </c>
      <c r="G41" s="18">
        <v>7.4399999999999994E-2</v>
      </c>
    </row>
    <row r="42" spans="1:7" x14ac:dyDescent="0.25">
      <c r="A42" s="14" t="s">
        <v>530</v>
      </c>
      <c r="B42" s="15" t="s">
        <v>531</v>
      </c>
      <c r="C42" s="15" t="s">
        <v>237</v>
      </c>
      <c r="D42" s="16">
        <v>2000000</v>
      </c>
      <c r="E42" s="17">
        <v>1995.41</v>
      </c>
      <c r="F42" s="18">
        <v>1.4E-3</v>
      </c>
      <c r="G42" s="18">
        <v>7.4399999999999994E-2</v>
      </c>
    </row>
    <row r="43" spans="1:7" x14ac:dyDescent="0.25">
      <c r="A43" s="14" t="s">
        <v>532</v>
      </c>
      <c r="B43" s="15" t="s">
        <v>533</v>
      </c>
      <c r="C43" s="15" t="s">
        <v>237</v>
      </c>
      <c r="D43" s="16">
        <v>1500000</v>
      </c>
      <c r="E43" s="17">
        <v>1622.08</v>
      </c>
      <c r="F43" s="18">
        <v>1.1999999999999999E-3</v>
      </c>
      <c r="G43" s="18">
        <v>7.3649999999999993E-2</v>
      </c>
    </row>
    <row r="44" spans="1:7" x14ac:dyDescent="0.25">
      <c r="A44" s="14" t="s">
        <v>534</v>
      </c>
      <c r="B44" s="15" t="s">
        <v>535</v>
      </c>
      <c r="C44" s="15" t="s">
        <v>237</v>
      </c>
      <c r="D44" s="16">
        <v>1500000</v>
      </c>
      <c r="E44" s="17">
        <v>1524.32</v>
      </c>
      <c r="F44" s="18">
        <v>1.1000000000000001E-3</v>
      </c>
      <c r="G44" s="18">
        <v>7.4399999999999994E-2</v>
      </c>
    </row>
    <row r="45" spans="1:7" x14ac:dyDescent="0.25">
      <c r="A45" s="14" t="s">
        <v>431</v>
      </c>
      <c r="B45" s="15" t="s">
        <v>432</v>
      </c>
      <c r="C45" s="15" t="s">
        <v>237</v>
      </c>
      <c r="D45" s="16">
        <v>1000000</v>
      </c>
      <c r="E45" s="17">
        <v>1079.5</v>
      </c>
      <c r="F45" s="18">
        <v>8.0000000000000004E-4</v>
      </c>
      <c r="G45" s="18">
        <v>7.3649999999999993E-2</v>
      </c>
    </row>
    <row r="46" spans="1:7" x14ac:dyDescent="0.25">
      <c r="A46" s="14" t="s">
        <v>536</v>
      </c>
      <c r="B46" s="15" t="s">
        <v>537</v>
      </c>
      <c r="C46" s="15" t="s">
        <v>237</v>
      </c>
      <c r="D46" s="16">
        <v>1000000</v>
      </c>
      <c r="E46" s="17">
        <v>1048.1099999999999</v>
      </c>
      <c r="F46" s="18">
        <v>6.9999999999999999E-4</v>
      </c>
      <c r="G46" s="18">
        <v>7.3449E-2</v>
      </c>
    </row>
    <row r="47" spans="1:7" x14ac:dyDescent="0.25">
      <c r="A47" s="14" t="s">
        <v>427</v>
      </c>
      <c r="B47" s="15" t="s">
        <v>428</v>
      </c>
      <c r="C47" s="15" t="s">
        <v>237</v>
      </c>
      <c r="D47" s="16">
        <v>1000000</v>
      </c>
      <c r="E47" s="17">
        <v>1035.23</v>
      </c>
      <c r="F47" s="18">
        <v>6.9999999999999999E-4</v>
      </c>
      <c r="G47" s="18">
        <v>7.3450000000000001E-2</v>
      </c>
    </row>
    <row r="48" spans="1:7" x14ac:dyDescent="0.25">
      <c r="A48" s="14" t="s">
        <v>538</v>
      </c>
      <c r="B48" s="15" t="s">
        <v>539</v>
      </c>
      <c r="C48" s="15" t="s">
        <v>237</v>
      </c>
      <c r="D48" s="16">
        <v>1000000</v>
      </c>
      <c r="E48" s="17">
        <v>1032.83</v>
      </c>
      <c r="F48" s="18">
        <v>6.9999999999999999E-4</v>
      </c>
      <c r="G48" s="18">
        <v>7.4142E-2</v>
      </c>
    </row>
    <row r="49" spans="1:7" x14ac:dyDescent="0.25">
      <c r="A49" s="14" t="s">
        <v>540</v>
      </c>
      <c r="B49" s="15" t="s">
        <v>541</v>
      </c>
      <c r="C49" s="15" t="s">
        <v>237</v>
      </c>
      <c r="D49" s="16">
        <v>1000000</v>
      </c>
      <c r="E49" s="17">
        <v>1001.16</v>
      </c>
      <c r="F49" s="18">
        <v>6.9999999999999999E-4</v>
      </c>
      <c r="G49" s="18">
        <v>7.3550000000000004E-2</v>
      </c>
    </row>
    <row r="50" spans="1:7" x14ac:dyDescent="0.25">
      <c r="A50" s="14" t="s">
        <v>542</v>
      </c>
      <c r="B50" s="15" t="s">
        <v>543</v>
      </c>
      <c r="C50" s="15" t="s">
        <v>237</v>
      </c>
      <c r="D50" s="16">
        <v>1000000</v>
      </c>
      <c r="E50" s="17">
        <v>977.64</v>
      </c>
      <c r="F50" s="18">
        <v>6.9999999999999999E-4</v>
      </c>
      <c r="G50" s="18">
        <v>7.4349999999999999E-2</v>
      </c>
    </row>
    <row r="51" spans="1:7" x14ac:dyDescent="0.25">
      <c r="A51" s="14" t="s">
        <v>544</v>
      </c>
      <c r="B51" s="15" t="s">
        <v>545</v>
      </c>
      <c r="C51" s="15" t="s">
        <v>237</v>
      </c>
      <c r="D51" s="16">
        <v>500000</v>
      </c>
      <c r="E51" s="17">
        <v>547.65</v>
      </c>
      <c r="F51" s="18">
        <v>4.0000000000000002E-4</v>
      </c>
      <c r="G51" s="18">
        <v>7.3449E-2</v>
      </c>
    </row>
    <row r="52" spans="1:7" x14ac:dyDescent="0.25">
      <c r="A52" s="14" t="s">
        <v>546</v>
      </c>
      <c r="B52" s="15" t="s">
        <v>547</v>
      </c>
      <c r="C52" s="15" t="s">
        <v>345</v>
      </c>
      <c r="D52" s="16">
        <v>500000</v>
      </c>
      <c r="E52" s="17">
        <v>526.74</v>
      </c>
      <c r="F52" s="18">
        <v>4.0000000000000002E-4</v>
      </c>
      <c r="G52" s="18">
        <v>7.3547000000000001E-2</v>
      </c>
    </row>
    <row r="53" spans="1:7" x14ac:dyDescent="0.25">
      <c r="A53" s="14" t="s">
        <v>548</v>
      </c>
      <c r="B53" s="15" t="s">
        <v>549</v>
      </c>
      <c r="C53" s="15" t="s">
        <v>248</v>
      </c>
      <c r="D53" s="16">
        <v>500000</v>
      </c>
      <c r="E53" s="17">
        <v>522.16999999999996</v>
      </c>
      <c r="F53" s="18">
        <v>4.0000000000000002E-4</v>
      </c>
      <c r="G53" s="18">
        <v>7.3500999999999997E-2</v>
      </c>
    </row>
    <row r="54" spans="1:7" x14ac:dyDescent="0.25">
      <c r="A54" s="14" t="s">
        <v>425</v>
      </c>
      <c r="B54" s="15" t="s">
        <v>426</v>
      </c>
      <c r="C54" s="15" t="s">
        <v>237</v>
      </c>
      <c r="D54" s="16">
        <v>500000</v>
      </c>
      <c r="E54" s="17">
        <v>520.86</v>
      </c>
      <c r="F54" s="18">
        <v>4.0000000000000002E-4</v>
      </c>
      <c r="G54" s="18">
        <v>7.3550000000000004E-2</v>
      </c>
    </row>
    <row r="55" spans="1:7" x14ac:dyDescent="0.25">
      <c r="A55" s="14" t="s">
        <v>399</v>
      </c>
      <c r="B55" s="15" t="s">
        <v>400</v>
      </c>
      <c r="C55" s="15" t="s">
        <v>237</v>
      </c>
      <c r="D55" s="16">
        <v>500000</v>
      </c>
      <c r="E55" s="17">
        <v>516.86</v>
      </c>
      <c r="F55" s="18">
        <v>4.0000000000000002E-4</v>
      </c>
      <c r="G55" s="18">
        <v>7.3649999999999993E-2</v>
      </c>
    </row>
    <row r="56" spans="1:7" x14ac:dyDescent="0.25">
      <c r="A56" s="14" t="s">
        <v>461</v>
      </c>
      <c r="B56" s="15" t="s">
        <v>462</v>
      </c>
      <c r="C56" s="15" t="s">
        <v>237</v>
      </c>
      <c r="D56" s="16">
        <v>500000</v>
      </c>
      <c r="E56" s="17">
        <v>514.54999999999995</v>
      </c>
      <c r="F56" s="18">
        <v>4.0000000000000002E-4</v>
      </c>
      <c r="G56" s="18">
        <v>7.3649999999999993E-2</v>
      </c>
    </row>
    <row r="57" spans="1:7" x14ac:dyDescent="0.25">
      <c r="A57" s="14" t="s">
        <v>550</v>
      </c>
      <c r="B57" s="15" t="s">
        <v>551</v>
      </c>
      <c r="C57" s="15" t="s">
        <v>237</v>
      </c>
      <c r="D57" s="16">
        <v>500000</v>
      </c>
      <c r="E57" s="17">
        <v>512.9</v>
      </c>
      <c r="F57" s="18">
        <v>4.0000000000000002E-4</v>
      </c>
      <c r="G57" s="18">
        <v>7.4417999999999998E-2</v>
      </c>
    </row>
    <row r="58" spans="1:7" x14ac:dyDescent="0.25">
      <c r="A58" s="14" t="s">
        <v>552</v>
      </c>
      <c r="B58" s="15" t="s">
        <v>553</v>
      </c>
      <c r="C58" s="15" t="s">
        <v>234</v>
      </c>
      <c r="D58" s="16">
        <v>500000</v>
      </c>
      <c r="E58" s="17">
        <v>487.16</v>
      </c>
      <c r="F58" s="18">
        <v>2.9999999999999997E-4</v>
      </c>
      <c r="G58" s="18">
        <v>7.3550000000000004E-2</v>
      </c>
    </row>
    <row r="59" spans="1:7" x14ac:dyDescent="0.25">
      <c r="A59" s="14" t="s">
        <v>554</v>
      </c>
      <c r="B59" s="15" t="s">
        <v>555</v>
      </c>
      <c r="C59" s="15" t="s">
        <v>248</v>
      </c>
      <c r="D59" s="16">
        <v>500000</v>
      </c>
      <c r="E59" s="17">
        <v>485.23</v>
      </c>
      <c r="F59" s="18">
        <v>2.9999999999999997E-4</v>
      </c>
      <c r="G59" s="18">
        <v>7.3848999999999998E-2</v>
      </c>
    </row>
    <row r="60" spans="1:7" x14ac:dyDescent="0.25">
      <c r="A60" s="19" t="s">
        <v>125</v>
      </c>
      <c r="B60" s="25"/>
      <c r="C60" s="25"/>
      <c r="D60" s="26"/>
      <c r="E60" s="29">
        <v>1234382.26</v>
      </c>
      <c r="F60" s="30">
        <v>0.88190000000000002</v>
      </c>
      <c r="G60" s="28"/>
    </row>
    <row r="61" spans="1:7" x14ac:dyDescent="0.25">
      <c r="A61" s="14"/>
      <c r="B61" s="15"/>
      <c r="C61" s="15"/>
      <c r="D61" s="16"/>
      <c r="E61" s="17"/>
      <c r="F61" s="18"/>
      <c r="G61" s="18"/>
    </row>
    <row r="62" spans="1:7" x14ac:dyDescent="0.25">
      <c r="A62" s="19" t="s">
        <v>467</v>
      </c>
      <c r="B62" s="15"/>
      <c r="C62" s="15"/>
      <c r="D62" s="16"/>
      <c r="E62" s="17"/>
      <c r="F62" s="18"/>
      <c r="G62" s="18"/>
    </row>
    <row r="63" spans="1:7" x14ac:dyDescent="0.25">
      <c r="A63" s="14" t="s">
        <v>556</v>
      </c>
      <c r="B63" s="15" t="s">
        <v>557</v>
      </c>
      <c r="C63" s="15" t="s">
        <v>129</v>
      </c>
      <c r="D63" s="16">
        <v>78500000</v>
      </c>
      <c r="E63" s="17">
        <v>80180.69</v>
      </c>
      <c r="F63" s="18">
        <v>5.7299999999999997E-2</v>
      </c>
      <c r="G63" s="18">
        <v>7.0101284848999995E-2</v>
      </c>
    </row>
    <row r="64" spans="1:7" x14ac:dyDescent="0.25">
      <c r="A64" s="14" t="s">
        <v>558</v>
      </c>
      <c r="B64" s="15" t="s">
        <v>559</v>
      </c>
      <c r="C64" s="15" t="s">
        <v>129</v>
      </c>
      <c r="D64" s="16">
        <v>25000000</v>
      </c>
      <c r="E64" s="17">
        <v>25819.13</v>
      </c>
      <c r="F64" s="18">
        <v>1.84E-2</v>
      </c>
      <c r="G64" s="18">
        <v>7.0280253392000003E-2</v>
      </c>
    </row>
    <row r="65" spans="1:7" x14ac:dyDescent="0.25">
      <c r="A65" s="14" t="s">
        <v>560</v>
      </c>
      <c r="B65" s="15" t="s">
        <v>561</v>
      </c>
      <c r="C65" s="15" t="s">
        <v>129</v>
      </c>
      <c r="D65" s="16">
        <v>5000000</v>
      </c>
      <c r="E65" s="17">
        <v>5062.3100000000004</v>
      </c>
      <c r="F65" s="18">
        <v>3.5999999999999999E-3</v>
      </c>
      <c r="G65" s="18">
        <v>7.0180939519999999E-2</v>
      </c>
    </row>
    <row r="66" spans="1:7" x14ac:dyDescent="0.25">
      <c r="A66" s="19" t="s">
        <v>125</v>
      </c>
      <c r="B66" s="25"/>
      <c r="C66" s="25"/>
      <c r="D66" s="26"/>
      <c r="E66" s="29">
        <v>111062.13</v>
      </c>
      <c r="F66" s="30">
        <v>7.9299999999999995E-2</v>
      </c>
      <c r="G66" s="28"/>
    </row>
    <row r="67" spans="1:7" x14ac:dyDescent="0.25">
      <c r="A67" s="14"/>
      <c r="B67" s="15"/>
      <c r="C67" s="15"/>
      <c r="D67" s="16"/>
      <c r="E67" s="17"/>
      <c r="F67" s="18"/>
      <c r="G67" s="18"/>
    </row>
    <row r="68" spans="1:7" x14ac:dyDescent="0.25">
      <c r="A68" s="19" t="s">
        <v>130</v>
      </c>
      <c r="B68" s="15"/>
      <c r="C68" s="15"/>
      <c r="D68" s="16"/>
      <c r="E68" s="17"/>
      <c r="F68" s="18"/>
      <c r="G68" s="18"/>
    </row>
    <row r="69" spans="1:7" x14ac:dyDescent="0.25">
      <c r="A69" s="19" t="s">
        <v>125</v>
      </c>
      <c r="B69" s="15"/>
      <c r="C69" s="15"/>
      <c r="D69" s="16"/>
      <c r="E69" s="49" t="s">
        <v>122</v>
      </c>
      <c r="F69" s="50" t="s">
        <v>122</v>
      </c>
      <c r="G69" s="18"/>
    </row>
    <row r="70" spans="1:7" x14ac:dyDescent="0.25">
      <c r="A70" s="14"/>
      <c r="B70" s="15"/>
      <c r="C70" s="15"/>
      <c r="D70" s="16"/>
      <c r="E70" s="17"/>
      <c r="F70" s="18"/>
      <c r="G70" s="18"/>
    </row>
    <row r="71" spans="1:7" x14ac:dyDescent="0.25">
      <c r="A71" s="19" t="s">
        <v>131</v>
      </c>
      <c r="B71" s="15"/>
      <c r="C71" s="15"/>
      <c r="D71" s="16"/>
      <c r="E71" s="17"/>
      <c r="F71" s="18"/>
      <c r="G71" s="18"/>
    </row>
    <row r="72" spans="1:7" x14ac:dyDescent="0.25">
      <c r="A72" s="19" t="s">
        <v>125</v>
      </c>
      <c r="B72" s="15"/>
      <c r="C72" s="15"/>
      <c r="D72" s="16"/>
      <c r="E72" s="49" t="s">
        <v>122</v>
      </c>
      <c r="F72" s="50" t="s">
        <v>122</v>
      </c>
      <c r="G72" s="18"/>
    </row>
    <row r="73" spans="1:7" x14ac:dyDescent="0.25">
      <c r="A73" s="14"/>
      <c r="B73" s="15"/>
      <c r="C73" s="15"/>
      <c r="D73" s="16"/>
      <c r="E73" s="17"/>
      <c r="F73" s="18"/>
      <c r="G73" s="18"/>
    </row>
    <row r="74" spans="1:7" x14ac:dyDescent="0.25">
      <c r="A74" s="31" t="s">
        <v>132</v>
      </c>
      <c r="B74" s="32"/>
      <c r="C74" s="32"/>
      <c r="D74" s="33"/>
      <c r="E74" s="29">
        <v>1345444.39</v>
      </c>
      <c r="F74" s="30">
        <v>0.96120000000000005</v>
      </c>
      <c r="G74" s="28"/>
    </row>
    <row r="75" spans="1:7" x14ac:dyDescent="0.25">
      <c r="A75" s="14"/>
      <c r="B75" s="15"/>
      <c r="C75" s="15"/>
      <c r="D75" s="16"/>
      <c r="E75" s="17"/>
      <c r="F75" s="18"/>
      <c r="G75" s="18"/>
    </row>
    <row r="76" spans="1:7" x14ac:dyDescent="0.25">
      <c r="A76" s="14"/>
      <c r="B76" s="15"/>
      <c r="C76" s="15"/>
      <c r="D76" s="16"/>
      <c r="E76" s="17"/>
      <c r="F76" s="18"/>
      <c r="G76" s="18"/>
    </row>
    <row r="77" spans="1:7" x14ac:dyDescent="0.25">
      <c r="A77" s="19" t="s">
        <v>182</v>
      </c>
      <c r="B77" s="15"/>
      <c r="C77" s="15"/>
      <c r="D77" s="16"/>
      <c r="E77" s="17"/>
      <c r="F77" s="18"/>
      <c r="G77" s="18"/>
    </row>
    <row r="78" spans="1:7" x14ac:dyDescent="0.25">
      <c r="A78" s="14" t="s">
        <v>183</v>
      </c>
      <c r="B78" s="15"/>
      <c r="C78" s="15"/>
      <c r="D78" s="16"/>
      <c r="E78" s="17">
        <v>16016.19</v>
      </c>
      <c r="F78" s="18">
        <v>1.14E-2</v>
      </c>
      <c r="G78" s="18">
        <v>6.4020999999999995E-2</v>
      </c>
    </row>
    <row r="79" spans="1:7" x14ac:dyDescent="0.25">
      <c r="A79" s="19" t="s">
        <v>125</v>
      </c>
      <c r="B79" s="25"/>
      <c r="C79" s="25"/>
      <c r="D79" s="26"/>
      <c r="E79" s="29">
        <v>16016.19</v>
      </c>
      <c r="F79" s="30">
        <v>1.14E-2</v>
      </c>
      <c r="G79" s="28"/>
    </row>
    <row r="80" spans="1:7" x14ac:dyDescent="0.25">
      <c r="A80" s="14"/>
      <c r="B80" s="15"/>
      <c r="C80" s="15"/>
      <c r="D80" s="16"/>
      <c r="E80" s="17"/>
      <c r="F80" s="18"/>
      <c r="G80" s="18"/>
    </row>
    <row r="81" spans="1:7" x14ac:dyDescent="0.25">
      <c r="A81" s="31" t="s">
        <v>132</v>
      </c>
      <c r="B81" s="32"/>
      <c r="C81" s="32"/>
      <c r="D81" s="33"/>
      <c r="E81" s="29">
        <v>16016.19</v>
      </c>
      <c r="F81" s="30">
        <v>1.14E-2</v>
      </c>
      <c r="G81" s="28"/>
    </row>
    <row r="82" spans="1:7" x14ac:dyDescent="0.25">
      <c r="A82" s="14" t="s">
        <v>184</v>
      </c>
      <c r="B82" s="15"/>
      <c r="C82" s="15"/>
      <c r="D82" s="16"/>
      <c r="E82" s="17">
        <v>38019.543545499997</v>
      </c>
      <c r="F82" s="18">
        <v>2.7161999999999999E-2</v>
      </c>
      <c r="G82" s="18"/>
    </row>
    <row r="83" spans="1:7" x14ac:dyDescent="0.25">
      <c r="A83" s="14" t="s">
        <v>185</v>
      </c>
      <c r="B83" s="15"/>
      <c r="C83" s="15"/>
      <c r="D83" s="16"/>
      <c r="E83" s="17">
        <v>201.76645450000001</v>
      </c>
      <c r="F83" s="18">
        <v>2.3800000000000001E-4</v>
      </c>
      <c r="G83" s="18">
        <v>6.4020999999999995E-2</v>
      </c>
    </row>
    <row r="84" spans="1:7" x14ac:dyDescent="0.25">
      <c r="A84" s="34" t="s">
        <v>186</v>
      </c>
      <c r="B84" s="35"/>
      <c r="C84" s="35"/>
      <c r="D84" s="36"/>
      <c r="E84" s="37">
        <v>1399681.89</v>
      </c>
      <c r="F84" s="38">
        <v>1</v>
      </c>
      <c r="G84" s="38"/>
    </row>
    <row r="86" spans="1:7" x14ac:dyDescent="0.25">
      <c r="A86" s="1" t="s">
        <v>188</v>
      </c>
    </row>
    <row r="89" spans="1:7" x14ac:dyDescent="0.25">
      <c r="A89" s="1" t="s">
        <v>189</v>
      </c>
    </row>
    <row r="90" spans="1:7" x14ac:dyDescent="0.25">
      <c r="A90" s="40" t="s">
        <v>190</v>
      </c>
      <c r="B90" s="41" t="s">
        <v>122</v>
      </c>
    </row>
    <row r="91" spans="1:7" x14ac:dyDescent="0.25">
      <c r="A91" t="s">
        <v>191</v>
      </c>
    </row>
    <row r="92" spans="1:7" x14ac:dyDescent="0.25">
      <c r="A92" t="s">
        <v>315</v>
      </c>
      <c r="B92" t="s">
        <v>193</v>
      </c>
      <c r="C92" t="s">
        <v>193</v>
      </c>
    </row>
    <row r="93" spans="1:7" x14ac:dyDescent="0.25">
      <c r="B93" s="42">
        <v>45473</v>
      </c>
      <c r="C93" s="42">
        <v>45504</v>
      </c>
    </row>
    <row r="94" spans="1:7" x14ac:dyDescent="0.25">
      <c r="A94" t="s">
        <v>316</v>
      </c>
      <c r="B94">
        <v>1228.0935999999999</v>
      </c>
      <c r="C94">
        <v>1245.1088</v>
      </c>
      <c r="E94" s="39"/>
    </row>
    <row r="95" spans="1:7" x14ac:dyDescent="0.25">
      <c r="E95" s="39"/>
    </row>
    <row r="96" spans="1:7" x14ac:dyDescent="0.25">
      <c r="A96" t="s">
        <v>208</v>
      </c>
      <c r="B96" s="41" t="s">
        <v>122</v>
      </c>
    </row>
    <row r="97" spans="1:2" x14ac:dyDescent="0.25">
      <c r="A97" t="s">
        <v>209</v>
      </c>
      <c r="B97" s="41" t="s">
        <v>122</v>
      </c>
    </row>
    <row r="98" spans="1:2" ht="30" customHeight="1" x14ac:dyDescent="0.25">
      <c r="A98" s="40" t="s">
        <v>210</v>
      </c>
      <c r="B98" s="41" t="s">
        <v>122</v>
      </c>
    </row>
    <row r="99" spans="1:2" ht="30" customHeight="1" x14ac:dyDescent="0.25">
      <c r="A99" s="40" t="s">
        <v>211</v>
      </c>
      <c r="B99" s="41" t="s">
        <v>122</v>
      </c>
    </row>
    <row r="100" spans="1:2" x14ac:dyDescent="0.25">
      <c r="A100" t="s">
        <v>212</v>
      </c>
      <c r="B100" s="44">
        <f>+B114</f>
        <v>6.4251670664563232</v>
      </c>
    </row>
    <row r="101" spans="1:2" ht="45" customHeight="1" x14ac:dyDescent="0.25">
      <c r="A101" s="40" t="s">
        <v>213</v>
      </c>
      <c r="B101" s="41" t="s">
        <v>122</v>
      </c>
    </row>
    <row r="102" spans="1:2" ht="45" customHeight="1" x14ac:dyDescent="0.25">
      <c r="A102" s="40" t="s">
        <v>214</v>
      </c>
      <c r="B102" s="41" t="s">
        <v>122</v>
      </c>
    </row>
    <row r="103" spans="1:2" ht="30" customHeight="1" x14ac:dyDescent="0.25">
      <c r="A103" s="40" t="s">
        <v>215</v>
      </c>
      <c r="B103" s="44">
        <v>457001.81075359997</v>
      </c>
    </row>
    <row r="104" spans="1:2" x14ac:dyDescent="0.25">
      <c r="A104" t="s">
        <v>216</v>
      </c>
      <c r="B104" s="41" t="s">
        <v>122</v>
      </c>
    </row>
    <row r="105" spans="1:2" x14ac:dyDescent="0.25">
      <c r="A105" t="s">
        <v>217</v>
      </c>
      <c r="B105" s="41" t="s">
        <v>122</v>
      </c>
    </row>
    <row r="107" spans="1:2" x14ac:dyDescent="0.25">
      <c r="A107" t="s">
        <v>218</v>
      </c>
    </row>
    <row r="108" spans="1:2" ht="30" customHeight="1" x14ac:dyDescent="0.25">
      <c r="A108" s="52" t="s">
        <v>219</v>
      </c>
      <c r="B108" s="53" t="s">
        <v>562</v>
      </c>
    </row>
    <row r="109" spans="1:2" x14ac:dyDescent="0.25">
      <c r="A109" s="52" t="s">
        <v>221</v>
      </c>
      <c r="B109" s="52" t="s">
        <v>318</v>
      </c>
    </row>
    <row r="110" spans="1:2" x14ac:dyDescent="0.25">
      <c r="A110" s="52"/>
      <c r="B110" s="52"/>
    </row>
    <row r="111" spans="1:2" x14ac:dyDescent="0.25">
      <c r="A111" s="52" t="s">
        <v>223</v>
      </c>
      <c r="B111" s="3">
        <v>7.3524869504761083</v>
      </c>
    </row>
    <row r="112" spans="1:2" x14ac:dyDescent="0.25">
      <c r="A112" s="52"/>
      <c r="B112" s="52"/>
    </row>
    <row r="113" spans="1:4" x14ac:dyDescent="0.25">
      <c r="A113" s="52" t="s">
        <v>224</v>
      </c>
      <c r="B113" s="54">
        <v>5.2244999999999999</v>
      </c>
    </row>
    <row r="114" spans="1:4" x14ac:dyDescent="0.25">
      <c r="A114" s="52" t="s">
        <v>225</v>
      </c>
      <c r="B114" s="54">
        <v>6.4251670664563232</v>
      </c>
    </row>
    <row r="115" spans="1:4" x14ac:dyDescent="0.25">
      <c r="A115" s="52"/>
      <c r="B115" s="52"/>
    </row>
    <row r="116" spans="1:4" x14ac:dyDescent="0.25">
      <c r="A116" s="52" t="s">
        <v>226</v>
      </c>
      <c r="B116" s="55">
        <v>45504</v>
      </c>
    </row>
    <row r="118" spans="1:4" ht="69.95" customHeight="1" x14ac:dyDescent="0.25">
      <c r="A118" s="74" t="s">
        <v>227</v>
      </c>
      <c r="B118" s="74" t="s">
        <v>228</v>
      </c>
      <c r="C118" s="74" t="s">
        <v>5</v>
      </c>
      <c r="D118" s="74" t="s">
        <v>6</v>
      </c>
    </row>
    <row r="119" spans="1:4" ht="69.95" customHeight="1" x14ac:dyDescent="0.25">
      <c r="A119" s="74" t="s">
        <v>562</v>
      </c>
      <c r="B119" s="74"/>
      <c r="C119" s="74" t="s">
        <v>16</v>
      </c>
      <c r="D11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12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2970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2971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2963</v>
      </c>
      <c r="B7" s="15"/>
      <c r="C7" s="15"/>
      <c r="D7" s="16"/>
      <c r="E7" s="17"/>
      <c r="F7" s="18"/>
      <c r="G7" s="18"/>
    </row>
    <row r="8" spans="1:8" x14ac:dyDescent="0.25">
      <c r="A8" s="19" t="s">
        <v>2964</v>
      </c>
      <c r="B8" s="25"/>
      <c r="C8" s="25"/>
      <c r="D8" s="26"/>
      <c r="E8" s="27"/>
      <c r="F8" s="28"/>
      <c r="G8" s="28"/>
    </row>
    <row r="9" spans="1:8" x14ac:dyDescent="0.25">
      <c r="A9" s="14" t="s">
        <v>2972</v>
      </c>
      <c r="B9" s="15" t="s">
        <v>2973</v>
      </c>
      <c r="C9" s="15"/>
      <c r="D9" s="16">
        <v>1106491.753</v>
      </c>
      <c r="E9" s="17">
        <v>122100.78</v>
      </c>
      <c r="F9" s="18">
        <v>0.99650000000000005</v>
      </c>
      <c r="G9" s="18"/>
    </row>
    <row r="10" spans="1:8" x14ac:dyDescent="0.25">
      <c r="A10" s="19" t="s">
        <v>125</v>
      </c>
      <c r="B10" s="25"/>
      <c r="C10" s="25"/>
      <c r="D10" s="26"/>
      <c r="E10" s="29">
        <v>122100.78</v>
      </c>
      <c r="F10" s="30">
        <v>0.99650000000000005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122100.78</v>
      </c>
      <c r="F12" s="30">
        <v>0.99650000000000005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932.84</v>
      </c>
      <c r="F15" s="18">
        <v>7.6E-3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932.84</v>
      </c>
      <c r="F16" s="30">
        <v>7.6E-3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932.84</v>
      </c>
      <c r="F18" s="30">
        <v>7.6E-3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0.1636195</v>
      </c>
      <c r="F19" s="18">
        <v>9.9999999999999995E-7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-501.63361950000001</v>
      </c>
      <c r="F20" s="46">
        <v>-4.1009999999999996E-3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122532.15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38.901000000000003</v>
      </c>
      <c r="C31">
        <v>37.075000000000003</v>
      </c>
      <c r="E31" s="39"/>
    </row>
    <row r="32" spans="1:7" x14ac:dyDescent="0.25">
      <c r="A32" t="s">
        <v>676</v>
      </c>
      <c r="B32">
        <v>34.945</v>
      </c>
      <c r="C32">
        <v>33.279000000000003</v>
      </c>
      <c r="E32" s="39"/>
    </row>
    <row r="33" spans="1:5" x14ac:dyDescent="0.25">
      <c r="E33" s="39"/>
    </row>
    <row r="34" spans="1:5" x14ac:dyDescent="0.25">
      <c r="A34" t="s">
        <v>208</v>
      </c>
      <c r="B34" s="41" t="s">
        <v>122</v>
      </c>
    </row>
    <row r="35" spans="1:5" x14ac:dyDescent="0.25">
      <c r="A35" t="s">
        <v>209</v>
      </c>
      <c r="B35" s="41" t="s">
        <v>122</v>
      </c>
    </row>
    <row r="36" spans="1:5" ht="30" customHeight="1" x14ac:dyDescent="0.25">
      <c r="A36" s="40" t="s">
        <v>210</v>
      </c>
      <c r="B36" s="41" t="s">
        <v>122</v>
      </c>
    </row>
    <row r="37" spans="1:5" ht="30" customHeight="1" x14ac:dyDescent="0.25">
      <c r="A37" s="40" t="s">
        <v>211</v>
      </c>
      <c r="B37" s="44">
        <v>122100.77717279999</v>
      </c>
    </row>
    <row r="38" spans="1:5" ht="45" customHeight="1" x14ac:dyDescent="0.25">
      <c r="A38" s="40" t="s">
        <v>865</v>
      </c>
      <c r="B38" s="41" t="s">
        <v>122</v>
      </c>
    </row>
    <row r="39" spans="1:5" ht="45" customHeight="1" x14ac:dyDescent="0.25">
      <c r="A39" s="40" t="s">
        <v>866</v>
      </c>
      <c r="B39" s="41" t="s">
        <v>122</v>
      </c>
    </row>
    <row r="40" spans="1:5" ht="30" customHeight="1" x14ac:dyDescent="0.25">
      <c r="A40" s="40" t="s">
        <v>867</v>
      </c>
      <c r="B40" s="41" t="s">
        <v>122</v>
      </c>
    </row>
    <row r="41" spans="1:5" ht="30" customHeight="1" x14ac:dyDescent="0.25">
      <c r="A41" s="40" t="s">
        <v>2967</v>
      </c>
      <c r="B41" s="41" t="s">
        <v>122</v>
      </c>
    </row>
    <row r="42" spans="1:5" ht="30" customHeight="1" x14ac:dyDescent="0.25">
      <c r="A42" s="40" t="s">
        <v>2968</v>
      </c>
      <c r="B42" s="41" t="s">
        <v>122</v>
      </c>
    </row>
    <row r="44" spans="1:5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5" ht="69.95" customHeight="1" x14ac:dyDescent="0.25">
      <c r="A45" s="74" t="s">
        <v>2974</v>
      </c>
      <c r="B45" s="74"/>
      <c r="C45" s="74" t="s">
        <v>99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99"/>
  <sheetViews>
    <sheetView showGridLines="0" workbookViewId="0">
      <pane ySplit="4" topLeftCell="A74" activePane="bottomLeft" state="frozen"/>
      <selection sqref="A1:B1"/>
      <selection pane="bottomLeft" sqref="A1:G1"/>
    </sheetView>
  </sheetViews>
  <sheetFormatPr defaultRowHeight="15" x14ac:dyDescent="0.25"/>
  <cols>
    <col min="1" max="1" width="56.5703125" bestFit="1" customWidth="1"/>
    <col min="2" max="2" width="22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2975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2976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9" t="s">
        <v>121</v>
      </c>
      <c r="B6" s="15"/>
      <c r="C6" s="15"/>
      <c r="D6" s="16"/>
      <c r="E6" s="17"/>
      <c r="F6" s="18"/>
      <c r="G6" s="18"/>
    </row>
    <row r="7" spans="1:8" x14ac:dyDescent="0.25">
      <c r="A7" s="19" t="s">
        <v>1188</v>
      </c>
      <c r="B7" s="15"/>
      <c r="C7" s="15"/>
      <c r="D7" s="16"/>
      <c r="E7" s="17"/>
      <c r="F7" s="18"/>
      <c r="G7" s="18"/>
    </row>
    <row r="8" spans="1:8" x14ac:dyDescent="0.25">
      <c r="A8" s="14" t="s">
        <v>1189</v>
      </c>
      <c r="B8" s="15" t="s">
        <v>1190</v>
      </c>
      <c r="C8" s="15" t="s">
        <v>1191</v>
      </c>
      <c r="D8" s="16">
        <v>117989</v>
      </c>
      <c r="E8" s="17">
        <v>2028.64</v>
      </c>
      <c r="F8" s="18">
        <v>0.13669999999999999</v>
      </c>
      <c r="G8" s="18"/>
    </row>
    <row r="9" spans="1:8" x14ac:dyDescent="0.25">
      <c r="A9" s="14" t="s">
        <v>1366</v>
      </c>
      <c r="B9" s="15" t="s">
        <v>1367</v>
      </c>
      <c r="C9" s="15" t="s">
        <v>1191</v>
      </c>
      <c r="D9" s="16">
        <v>64517</v>
      </c>
      <c r="E9" s="17">
        <v>996.34</v>
      </c>
      <c r="F9" s="18">
        <v>6.7100000000000007E-2</v>
      </c>
      <c r="G9" s="18"/>
    </row>
    <row r="10" spans="1:8" x14ac:dyDescent="0.25">
      <c r="A10" s="14" t="s">
        <v>1223</v>
      </c>
      <c r="B10" s="15" t="s">
        <v>1224</v>
      </c>
      <c r="C10" s="15" t="s">
        <v>1191</v>
      </c>
      <c r="D10" s="16">
        <v>14355</v>
      </c>
      <c r="E10" s="17">
        <v>969.03</v>
      </c>
      <c r="F10" s="18">
        <v>6.5299999999999997E-2</v>
      </c>
      <c r="G10" s="18"/>
    </row>
    <row r="11" spans="1:8" x14ac:dyDescent="0.25">
      <c r="A11" s="14" t="s">
        <v>1978</v>
      </c>
      <c r="B11" s="15" t="s">
        <v>1979</v>
      </c>
      <c r="C11" s="15" t="s">
        <v>1418</v>
      </c>
      <c r="D11" s="16">
        <v>95589</v>
      </c>
      <c r="E11" s="17">
        <v>881.57</v>
      </c>
      <c r="F11" s="18">
        <v>5.9400000000000001E-2</v>
      </c>
      <c r="G11" s="18"/>
    </row>
    <row r="12" spans="1:8" x14ac:dyDescent="0.25">
      <c r="A12" s="14" t="s">
        <v>1416</v>
      </c>
      <c r="B12" s="15" t="s">
        <v>1417</v>
      </c>
      <c r="C12" s="15" t="s">
        <v>1418</v>
      </c>
      <c r="D12" s="16">
        <v>12374</v>
      </c>
      <c r="E12" s="17">
        <v>818.58</v>
      </c>
      <c r="F12" s="18">
        <v>5.5100000000000003E-2</v>
      </c>
      <c r="G12" s="18"/>
    </row>
    <row r="13" spans="1:8" x14ac:dyDescent="0.25">
      <c r="A13" s="14" t="s">
        <v>1528</v>
      </c>
      <c r="B13" s="15" t="s">
        <v>1529</v>
      </c>
      <c r="C13" s="15" t="s">
        <v>1191</v>
      </c>
      <c r="D13" s="16">
        <v>14686</v>
      </c>
      <c r="E13" s="17">
        <v>723.02</v>
      </c>
      <c r="F13" s="18">
        <v>4.87E-2</v>
      </c>
      <c r="G13" s="18"/>
    </row>
    <row r="14" spans="1:8" x14ac:dyDescent="0.25">
      <c r="A14" s="14" t="s">
        <v>1201</v>
      </c>
      <c r="B14" s="15" t="s">
        <v>1202</v>
      </c>
      <c r="C14" s="15" t="s">
        <v>1191</v>
      </c>
      <c r="D14" s="16">
        <v>28011</v>
      </c>
      <c r="E14" s="17">
        <v>535.53</v>
      </c>
      <c r="F14" s="18">
        <v>3.61E-2</v>
      </c>
      <c r="G14" s="18"/>
    </row>
    <row r="15" spans="1:8" x14ac:dyDescent="0.25">
      <c r="A15" s="14" t="s">
        <v>1357</v>
      </c>
      <c r="B15" s="15" t="s">
        <v>1358</v>
      </c>
      <c r="C15" s="15" t="s">
        <v>1191</v>
      </c>
      <c r="D15" s="16">
        <v>32416</v>
      </c>
      <c r="E15" s="17">
        <v>464.89</v>
      </c>
      <c r="F15" s="18">
        <v>3.1300000000000001E-2</v>
      </c>
      <c r="G15" s="18"/>
    </row>
    <row r="16" spans="1:8" x14ac:dyDescent="0.25">
      <c r="A16" s="14" t="s">
        <v>1265</v>
      </c>
      <c r="B16" s="15" t="s">
        <v>1266</v>
      </c>
      <c r="C16" s="15" t="s">
        <v>1191</v>
      </c>
      <c r="D16" s="16">
        <v>12482</v>
      </c>
      <c r="E16" s="17">
        <v>395.9</v>
      </c>
      <c r="F16" s="18">
        <v>2.6700000000000002E-2</v>
      </c>
      <c r="G16" s="18"/>
    </row>
    <row r="17" spans="1:7" x14ac:dyDescent="0.25">
      <c r="A17" s="14" t="s">
        <v>1951</v>
      </c>
      <c r="B17" s="15" t="s">
        <v>1952</v>
      </c>
      <c r="C17" s="15" t="s">
        <v>1418</v>
      </c>
      <c r="D17" s="16">
        <v>60329</v>
      </c>
      <c r="E17" s="17">
        <v>302.79000000000002</v>
      </c>
      <c r="F17" s="18">
        <v>2.0400000000000001E-2</v>
      </c>
      <c r="G17" s="18"/>
    </row>
    <row r="18" spans="1:7" x14ac:dyDescent="0.25">
      <c r="A18" s="14" t="s">
        <v>1421</v>
      </c>
      <c r="B18" s="15" t="s">
        <v>1422</v>
      </c>
      <c r="C18" s="15" t="s">
        <v>1191</v>
      </c>
      <c r="D18" s="16">
        <v>17346</v>
      </c>
      <c r="E18" s="17">
        <v>254.77</v>
      </c>
      <c r="F18" s="18">
        <v>1.72E-2</v>
      </c>
      <c r="G18" s="18"/>
    </row>
    <row r="19" spans="1:7" x14ac:dyDescent="0.25">
      <c r="A19" s="14" t="s">
        <v>1914</v>
      </c>
      <c r="B19" s="15" t="s">
        <v>1915</v>
      </c>
      <c r="C19" s="15" t="s">
        <v>1191</v>
      </c>
      <c r="D19" s="16">
        <v>12312</v>
      </c>
      <c r="E19" s="17">
        <v>249.7</v>
      </c>
      <c r="F19" s="18">
        <v>1.6799999999999999E-2</v>
      </c>
      <c r="G19" s="18"/>
    </row>
    <row r="20" spans="1:7" x14ac:dyDescent="0.25">
      <c r="A20" s="14" t="s">
        <v>1552</v>
      </c>
      <c r="B20" s="15" t="s">
        <v>1553</v>
      </c>
      <c r="C20" s="15" t="s">
        <v>1191</v>
      </c>
      <c r="D20" s="16">
        <v>17155</v>
      </c>
      <c r="E20" s="17">
        <v>224.38</v>
      </c>
      <c r="F20" s="18">
        <v>1.5100000000000001E-2</v>
      </c>
      <c r="G20" s="18"/>
    </row>
    <row r="21" spans="1:7" x14ac:dyDescent="0.25">
      <c r="A21" s="14" t="s">
        <v>1387</v>
      </c>
      <c r="B21" s="15" t="s">
        <v>1388</v>
      </c>
      <c r="C21" s="15" t="s">
        <v>1191</v>
      </c>
      <c r="D21" s="16">
        <v>43069</v>
      </c>
      <c r="E21" s="17">
        <v>199.8</v>
      </c>
      <c r="F21" s="18">
        <v>1.35E-2</v>
      </c>
      <c r="G21" s="18"/>
    </row>
    <row r="22" spans="1:7" x14ac:dyDescent="0.25">
      <c r="A22" s="14" t="s">
        <v>1385</v>
      </c>
      <c r="B22" s="15" t="s">
        <v>1386</v>
      </c>
      <c r="C22" s="15" t="s">
        <v>1191</v>
      </c>
      <c r="D22" s="16">
        <v>51405</v>
      </c>
      <c r="E22" s="17">
        <v>186.27</v>
      </c>
      <c r="F22" s="18">
        <v>1.2500000000000001E-2</v>
      </c>
      <c r="G22" s="18"/>
    </row>
    <row r="23" spans="1:7" x14ac:dyDescent="0.25">
      <c r="A23" s="14" t="s">
        <v>1548</v>
      </c>
      <c r="B23" s="15" t="s">
        <v>1549</v>
      </c>
      <c r="C23" s="15" t="s">
        <v>1418</v>
      </c>
      <c r="D23" s="16">
        <v>22240</v>
      </c>
      <c r="E23" s="17">
        <v>179.65</v>
      </c>
      <c r="F23" s="18">
        <v>1.21E-2</v>
      </c>
      <c r="G23" s="18"/>
    </row>
    <row r="24" spans="1:7" x14ac:dyDescent="0.25">
      <c r="A24" s="14" t="s">
        <v>1955</v>
      </c>
      <c r="B24" s="15" t="s">
        <v>1956</v>
      </c>
      <c r="C24" s="15" t="s">
        <v>1191</v>
      </c>
      <c r="D24" s="16">
        <v>8586</v>
      </c>
      <c r="E24" s="17">
        <v>165.25</v>
      </c>
      <c r="F24" s="18">
        <v>1.11E-2</v>
      </c>
      <c r="G24" s="18"/>
    </row>
    <row r="25" spans="1:7" x14ac:dyDescent="0.25">
      <c r="A25" s="14" t="s">
        <v>2161</v>
      </c>
      <c r="B25" s="15" t="s">
        <v>2162</v>
      </c>
      <c r="C25" s="15" t="s">
        <v>1191</v>
      </c>
      <c r="D25" s="16">
        <v>7087</v>
      </c>
      <c r="E25" s="17">
        <v>151.78</v>
      </c>
      <c r="F25" s="18">
        <v>1.0200000000000001E-2</v>
      </c>
      <c r="G25" s="18"/>
    </row>
    <row r="26" spans="1:7" x14ac:dyDescent="0.25">
      <c r="A26" s="14" t="s">
        <v>1980</v>
      </c>
      <c r="B26" s="15" t="s">
        <v>1981</v>
      </c>
      <c r="C26" s="15" t="s">
        <v>1191</v>
      </c>
      <c r="D26" s="16">
        <v>5418</v>
      </c>
      <c r="E26" s="17">
        <v>146.02000000000001</v>
      </c>
      <c r="F26" s="18">
        <v>9.7999999999999997E-3</v>
      </c>
      <c r="G26" s="18"/>
    </row>
    <row r="27" spans="1:7" x14ac:dyDescent="0.25">
      <c r="A27" s="14" t="s">
        <v>2179</v>
      </c>
      <c r="B27" s="15" t="s">
        <v>2180</v>
      </c>
      <c r="C27" s="15" t="s">
        <v>1418</v>
      </c>
      <c r="D27" s="16">
        <v>4618</v>
      </c>
      <c r="E27" s="17">
        <v>142.72</v>
      </c>
      <c r="F27" s="18">
        <v>9.5999999999999992E-3</v>
      </c>
      <c r="G27" s="18"/>
    </row>
    <row r="28" spans="1:7" x14ac:dyDescent="0.25">
      <c r="A28" s="14" t="s">
        <v>1792</v>
      </c>
      <c r="B28" s="15" t="s">
        <v>1793</v>
      </c>
      <c r="C28" s="15" t="s">
        <v>1191</v>
      </c>
      <c r="D28" s="16">
        <v>5207</v>
      </c>
      <c r="E28" s="17">
        <v>142.18</v>
      </c>
      <c r="F28" s="18">
        <v>9.5999999999999992E-3</v>
      </c>
      <c r="G28" s="18"/>
    </row>
    <row r="29" spans="1:7" x14ac:dyDescent="0.25">
      <c r="A29" s="14" t="s">
        <v>2045</v>
      </c>
      <c r="B29" s="15" t="s">
        <v>2046</v>
      </c>
      <c r="C29" s="15" t="s">
        <v>1191</v>
      </c>
      <c r="D29" s="16">
        <v>12518</v>
      </c>
      <c r="E29" s="17">
        <v>124.83</v>
      </c>
      <c r="F29" s="18">
        <v>8.3999999999999995E-3</v>
      </c>
      <c r="G29" s="18"/>
    </row>
    <row r="30" spans="1:7" x14ac:dyDescent="0.25">
      <c r="A30" s="14" t="s">
        <v>1888</v>
      </c>
      <c r="B30" s="15" t="s">
        <v>1889</v>
      </c>
      <c r="C30" s="15" t="s">
        <v>1418</v>
      </c>
      <c r="D30" s="16">
        <v>9902</v>
      </c>
      <c r="E30" s="17">
        <v>122.97</v>
      </c>
      <c r="F30" s="18">
        <v>8.3000000000000001E-3</v>
      </c>
      <c r="G30" s="18"/>
    </row>
    <row r="31" spans="1:7" x14ac:dyDescent="0.25">
      <c r="A31" s="14" t="s">
        <v>2445</v>
      </c>
      <c r="B31" s="15" t="s">
        <v>2446</v>
      </c>
      <c r="C31" s="15" t="s">
        <v>1418</v>
      </c>
      <c r="D31" s="16">
        <v>8738</v>
      </c>
      <c r="E31" s="17">
        <v>109.77</v>
      </c>
      <c r="F31" s="18">
        <v>7.4000000000000003E-3</v>
      </c>
      <c r="G31" s="18"/>
    </row>
    <row r="32" spans="1:7" x14ac:dyDescent="0.25">
      <c r="A32" s="14" t="s">
        <v>2977</v>
      </c>
      <c r="B32" s="15" t="s">
        <v>2978</v>
      </c>
      <c r="C32" s="15" t="s">
        <v>1191</v>
      </c>
      <c r="D32" s="16">
        <v>1687</v>
      </c>
      <c r="E32" s="17">
        <v>95.33</v>
      </c>
      <c r="F32" s="18">
        <v>6.4000000000000003E-3</v>
      </c>
      <c r="G32" s="18"/>
    </row>
    <row r="33" spans="1:7" x14ac:dyDescent="0.25">
      <c r="A33" s="19" t="s">
        <v>125</v>
      </c>
      <c r="B33" s="25"/>
      <c r="C33" s="25"/>
      <c r="D33" s="26"/>
      <c r="E33" s="47">
        <f>SUM(E8:E32)</f>
        <v>10611.71</v>
      </c>
      <c r="F33" s="48">
        <f>SUM(F8:F32)</f>
        <v>0.71479999999999988</v>
      </c>
      <c r="G33" s="28"/>
    </row>
    <row r="34" spans="1:7" x14ac:dyDescent="0.25">
      <c r="A34" s="19" t="s">
        <v>1269</v>
      </c>
      <c r="B34" s="15"/>
      <c r="C34" s="15"/>
      <c r="D34" s="16"/>
      <c r="E34" s="17"/>
      <c r="F34" s="18"/>
      <c r="G34" s="18"/>
    </row>
    <row r="35" spans="1:7" x14ac:dyDescent="0.25">
      <c r="A35" s="14" t="s">
        <v>2979</v>
      </c>
      <c r="B35" s="15" t="s">
        <v>2708</v>
      </c>
      <c r="C35" s="15" t="s">
        <v>1191</v>
      </c>
      <c r="D35" s="16">
        <v>1057</v>
      </c>
      <c r="E35" s="17">
        <v>35.89</v>
      </c>
      <c r="F35" s="18">
        <v>2.3999999999999998E-3</v>
      </c>
      <c r="G35" s="18"/>
    </row>
    <row r="36" spans="1:7" x14ac:dyDescent="0.25">
      <c r="A36" s="19" t="s">
        <v>125</v>
      </c>
      <c r="B36" s="25"/>
      <c r="C36" s="25"/>
      <c r="D36" s="26"/>
      <c r="E36" s="47">
        <f>SUM(E35)</f>
        <v>35.89</v>
      </c>
      <c r="F36" s="48">
        <f>SUM(F35)</f>
        <v>2.3999999999999998E-3</v>
      </c>
      <c r="G36" s="18"/>
    </row>
    <row r="37" spans="1:7" x14ac:dyDescent="0.25">
      <c r="A37" s="19" t="s">
        <v>2715</v>
      </c>
      <c r="B37" s="15"/>
      <c r="C37" s="15"/>
      <c r="D37" s="16"/>
      <c r="E37" s="17"/>
      <c r="F37" s="18"/>
      <c r="G37" s="18"/>
    </row>
    <row r="38" spans="1:7" x14ac:dyDescent="0.25">
      <c r="A38" s="14" t="s">
        <v>2980</v>
      </c>
      <c r="B38" s="15" t="s">
        <v>2981</v>
      </c>
      <c r="C38" s="15" t="s">
        <v>2982</v>
      </c>
      <c r="D38" s="16">
        <v>1031</v>
      </c>
      <c r="E38" s="17">
        <v>694.41</v>
      </c>
      <c r="F38" s="18">
        <v>4.6800000000000001E-2</v>
      </c>
      <c r="G38" s="18"/>
    </row>
    <row r="39" spans="1:7" x14ac:dyDescent="0.25">
      <c r="A39" s="14" t="s">
        <v>2983</v>
      </c>
      <c r="B39" s="15" t="s">
        <v>2984</v>
      </c>
      <c r="C39" s="15" t="s">
        <v>1191</v>
      </c>
      <c r="D39" s="16">
        <v>4160</v>
      </c>
      <c r="E39" s="17">
        <v>462.05</v>
      </c>
      <c r="F39" s="18">
        <v>3.1099999999999999E-2</v>
      </c>
      <c r="G39" s="18"/>
    </row>
    <row r="40" spans="1:7" x14ac:dyDescent="0.25">
      <c r="A40" s="14" t="s">
        <v>2985</v>
      </c>
      <c r="B40" s="15" t="s">
        <v>2986</v>
      </c>
      <c r="C40" s="15" t="s">
        <v>2982</v>
      </c>
      <c r="D40" s="16">
        <v>3072</v>
      </c>
      <c r="E40" s="17">
        <v>406.09</v>
      </c>
      <c r="F40" s="18">
        <v>2.7400000000000001E-2</v>
      </c>
      <c r="G40" s="18"/>
    </row>
    <row r="41" spans="1:7" x14ac:dyDescent="0.25">
      <c r="A41" s="14" t="s">
        <v>2987</v>
      </c>
      <c r="B41" s="15" t="s">
        <v>2988</v>
      </c>
      <c r="C41" s="15" t="s">
        <v>2989</v>
      </c>
      <c r="D41" s="16">
        <v>2258</v>
      </c>
      <c r="E41" s="17">
        <v>350.43</v>
      </c>
      <c r="F41" s="18">
        <v>2.3599999999999999E-2</v>
      </c>
      <c r="G41" s="18"/>
    </row>
    <row r="42" spans="1:7" x14ac:dyDescent="0.25">
      <c r="A42" s="14" t="s">
        <v>2990</v>
      </c>
      <c r="B42" s="15" t="s">
        <v>2991</v>
      </c>
      <c r="C42" s="15" t="s">
        <v>2982</v>
      </c>
      <c r="D42" s="16">
        <v>3229</v>
      </c>
      <c r="E42" s="17">
        <v>305.91000000000003</v>
      </c>
      <c r="F42" s="18">
        <v>2.06E-2</v>
      </c>
      <c r="G42" s="18"/>
    </row>
    <row r="43" spans="1:7" x14ac:dyDescent="0.25">
      <c r="A43" s="14" t="s">
        <v>2992</v>
      </c>
      <c r="B43" s="15" t="s">
        <v>2993</v>
      </c>
      <c r="C43" s="15" t="s">
        <v>2994</v>
      </c>
      <c r="D43" s="16">
        <v>487</v>
      </c>
      <c r="E43" s="17">
        <v>250.14</v>
      </c>
      <c r="F43" s="18">
        <v>1.6899999999999998E-2</v>
      </c>
      <c r="G43" s="18"/>
    </row>
    <row r="44" spans="1:7" x14ac:dyDescent="0.25">
      <c r="A44" s="14" t="s">
        <v>2995</v>
      </c>
      <c r="B44" s="15" t="s">
        <v>2996</v>
      </c>
      <c r="C44" s="15" t="s">
        <v>2982</v>
      </c>
      <c r="D44" s="16">
        <v>2513</v>
      </c>
      <c r="E44" s="17">
        <v>234.61</v>
      </c>
      <c r="F44" s="18">
        <v>1.5800000000000002E-2</v>
      </c>
      <c r="G44" s="18"/>
    </row>
    <row r="45" spans="1:7" x14ac:dyDescent="0.25">
      <c r="A45" s="14" t="s">
        <v>2997</v>
      </c>
      <c r="B45" s="15" t="s">
        <v>2998</v>
      </c>
      <c r="C45" s="15" t="s">
        <v>2999</v>
      </c>
      <c r="D45" s="16">
        <v>898</v>
      </c>
      <c r="E45" s="17">
        <v>208.37</v>
      </c>
      <c r="F45" s="18">
        <v>1.4E-2</v>
      </c>
      <c r="G45" s="18"/>
    </row>
    <row r="46" spans="1:7" x14ac:dyDescent="0.25">
      <c r="A46" s="14" t="s">
        <v>3000</v>
      </c>
      <c r="B46" s="15" t="s">
        <v>3001</v>
      </c>
      <c r="C46" s="15" t="s">
        <v>2999</v>
      </c>
      <c r="D46" s="16">
        <v>2211</v>
      </c>
      <c r="E46" s="17">
        <v>196.16</v>
      </c>
      <c r="F46" s="18">
        <v>1.32E-2</v>
      </c>
      <c r="G46" s="18"/>
    </row>
    <row r="47" spans="1:7" x14ac:dyDescent="0.25">
      <c r="A47" s="14" t="s">
        <v>3002</v>
      </c>
      <c r="B47" s="15" t="s">
        <v>3003</v>
      </c>
      <c r="C47" s="15" t="s">
        <v>2989</v>
      </c>
      <c r="D47" s="16">
        <v>684</v>
      </c>
      <c r="E47" s="17">
        <v>190.44</v>
      </c>
      <c r="F47" s="18">
        <v>1.2800000000000001E-2</v>
      </c>
      <c r="G47" s="18"/>
    </row>
    <row r="48" spans="1:7" x14ac:dyDescent="0.25">
      <c r="A48" s="14" t="s">
        <v>3004</v>
      </c>
      <c r="B48" s="15" t="s">
        <v>3005</v>
      </c>
      <c r="C48" s="15" t="s">
        <v>2999</v>
      </c>
      <c r="D48" s="16">
        <v>452</v>
      </c>
      <c r="E48" s="17">
        <v>168.3</v>
      </c>
      <c r="F48" s="18">
        <v>1.1299999999999999E-2</v>
      </c>
      <c r="G48" s="18"/>
    </row>
    <row r="49" spans="1:7" x14ac:dyDescent="0.25">
      <c r="A49" s="14" t="s">
        <v>3006</v>
      </c>
      <c r="B49" s="15" t="s">
        <v>3007</v>
      </c>
      <c r="C49" s="15" t="s">
        <v>2989</v>
      </c>
      <c r="D49" s="16">
        <v>330</v>
      </c>
      <c r="E49" s="17">
        <v>136.99</v>
      </c>
      <c r="F49" s="18">
        <v>9.1999999999999998E-3</v>
      </c>
      <c r="G49" s="18"/>
    </row>
    <row r="50" spans="1:7" x14ac:dyDescent="0.25">
      <c r="A50" s="14" t="s">
        <v>3008</v>
      </c>
      <c r="B50" s="15" t="s">
        <v>3009</v>
      </c>
      <c r="C50" s="15" t="s">
        <v>2999</v>
      </c>
      <c r="D50" s="16">
        <v>436</v>
      </c>
      <c r="E50" s="17">
        <v>119.56</v>
      </c>
      <c r="F50" s="18">
        <v>8.0999999999999996E-3</v>
      </c>
      <c r="G50" s="18"/>
    </row>
    <row r="51" spans="1:7" x14ac:dyDescent="0.25">
      <c r="A51" s="14" t="s">
        <v>3010</v>
      </c>
      <c r="B51" s="15" t="s">
        <v>3011</v>
      </c>
      <c r="C51" s="15" t="s">
        <v>2999</v>
      </c>
      <c r="D51" s="16">
        <v>1692</v>
      </c>
      <c r="E51" s="17">
        <v>113.81</v>
      </c>
      <c r="F51" s="18">
        <v>7.7000000000000002E-3</v>
      </c>
      <c r="G51" s="18"/>
    </row>
    <row r="52" spans="1:7" x14ac:dyDescent="0.25">
      <c r="A52" s="14" t="s">
        <v>3012</v>
      </c>
      <c r="B52" s="15" t="s">
        <v>3013</v>
      </c>
      <c r="C52" s="15" t="s">
        <v>2989</v>
      </c>
      <c r="D52" s="16">
        <v>1590</v>
      </c>
      <c r="E52" s="17">
        <v>101.28</v>
      </c>
      <c r="F52" s="18">
        <v>6.7999999999999996E-3</v>
      </c>
      <c r="G52" s="18"/>
    </row>
    <row r="53" spans="1:7" x14ac:dyDescent="0.25">
      <c r="A53" s="14" t="s">
        <v>3014</v>
      </c>
      <c r="B53" s="15" t="s">
        <v>3015</v>
      </c>
      <c r="C53" s="15" t="s">
        <v>2999</v>
      </c>
      <c r="D53" s="16">
        <v>369</v>
      </c>
      <c r="E53" s="17">
        <v>74.489999999999995</v>
      </c>
      <c r="F53" s="18">
        <v>5.0000000000000001E-3</v>
      </c>
      <c r="G53" s="18"/>
    </row>
    <row r="54" spans="1:7" x14ac:dyDescent="0.25">
      <c r="A54" s="14" t="s">
        <v>3016</v>
      </c>
      <c r="B54" s="15" t="s">
        <v>3017</v>
      </c>
      <c r="C54" s="15" t="s">
        <v>2994</v>
      </c>
      <c r="D54" s="16">
        <v>232</v>
      </c>
      <c r="E54" s="17">
        <v>47.84</v>
      </c>
      <c r="F54" s="18">
        <v>3.2000000000000002E-3</v>
      </c>
      <c r="G54" s="18"/>
    </row>
    <row r="55" spans="1:7" x14ac:dyDescent="0.25">
      <c r="A55" s="14" t="s">
        <v>3018</v>
      </c>
      <c r="B55" s="15" t="s">
        <v>3019</v>
      </c>
      <c r="C55" s="15" t="s">
        <v>2994</v>
      </c>
      <c r="D55" s="16">
        <v>373</v>
      </c>
      <c r="E55" s="17">
        <v>44.17</v>
      </c>
      <c r="F55" s="18">
        <v>3.0000000000000001E-3</v>
      </c>
      <c r="G55" s="18"/>
    </row>
    <row r="56" spans="1:7" x14ac:dyDescent="0.25">
      <c r="A56" s="14" t="s">
        <v>3020</v>
      </c>
      <c r="B56" s="15" t="s">
        <v>3021</v>
      </c>
      <c r="C56" s="15" t="s">
        <v>3022</v>
      </c>
      <c r="D56" s="16">
        <v>416</v>
      </c>
      <c r="E56" s="17">
        <v>41.53</v>
      </c>
      <c r="F56" s="18">
        <v>2.8E-3</v>
      </c>
      <c r="G56" s="18"/>
    </row>
    <row r="57" spans="1:7" x14ac:dyDescent="0.25">
      <c r="A57" s="14" t="s">
        <v>3023</v>
      </c>
      <c r="B57" s="15" t="s">
        <v>3024</v>
      </c>
      <c r="C57" s="15" t="s">
        <v>2994</v>
      </c>
      <c r="D57" s="16">
        <v>204</v>
      </c>
      <c r="E57" s="17">
        <v>20.94</v>
      </c>
      <c r="F57" s="18">
        <v>1.4E-3</v>
      </c>
      <c r="G57" s="18"/>
    </row>
    <row r="58" spans="1:7" x14ac:dyDescent="0.25">
      <c r="A58" s="19" t="s">
        <v>125</v>
      </c>
      <c r="B58" s="25"/>
      <c r="C58" s="25"/>
      <c r="D58" s="26"/>
      <c r="E58" s="47">
        <f>SUM(E38:E57)</f>
        <v>4167.5199999999986</v>
      </c>
      <c r="F58" s="48">
        <f>SUM(F38:F57)</f>
        <v>0.28070000000000001</v>
      </c>
      <c r="G58" s="28"/>
    </row>
    <row r="59" spans="1:7" x14ac:dyDescent="0.25">
      <c r="A59" s="19" t="s">
        <v>3025</v>
      </c>
      <c r="B59" s="15"/>
      <c r="C59" s="15"/>
      <c r="D59" s="16"/>
      <c r="E59" s="17"/>
      <c r="F59" s="18"/>
      <c r="G59" s="18"/>
    </row>
    <row r="60" spans="1:7" x14ac:dyDescent="0.25">
      <c r="A60" s="14" t="s">
        <v>3026</v>
      </c>
      <c r="B60" s="15" t="s">
        <v>3027</v>
      </c>
      <c r="C60" s="15" t="s">
        <v>1191</v>
      </c>
      <c r="D60" s="16">
        <v>34</v>
      </c>
      <c r="E60" s="17">
        <v>0.44</v>
      </c>
      <c r="F60" s="18">
        <v>0</v>
      </c>
      <c r="G60" s="18"/>
    </row>
    <row r="61" spans="1:7" x14ac:dyDescent="0.25">
      <c r="A61" s="19" t="s">
        <v>125</v>
      </c>
      <c r="B61" s="25"/>
      <c r="C61" s="25"/>
      <c r="D61" s="26"/>
      <c r="E61" s="47">
        <f>SUM(E60)</f>
        <v>0.44</v>
      </c>
      <c r="F61" s="48">
        <f>SUM(F60)</f>
        <v>0</v>
      </c>
      <c r="G61" s="28"/>
    </row>
    <row r="62" spans="1:7" x14ac:dyDescent="0.25">
      <c r="A62" s="31" t="s">
        <v>132</v>
      </c>
      <c r="B62" s="32"/>
      <c r="C62" s="32"/>
      <c r="D62" s="33"/>
      <c r="E62" s="37">
        <f>E61+E58+E36+E33</f>
        <v>14815.559999999998</v>
      </c>
      <c r="F62" s="48">
        <f>F61+F58+F36+F33</f>
        <v>0.9978999999999999</v>
      </c>
      <c r="G62" s="28"/>
    </row>
    <row r="63" spans="1:7" x14ac:dyDescent="0.25">
      <c r="A63" s="14"/>
      <c r="B63" s="15"/>
      <c r="C63" s="15"/>
      <c r="D63" s="16"/>
      <c r="E63" s="17"/>
      <c r="F63" s="18"/>
      <c r="G63" s="18"/>
    </row>
    <row r="64" spans="1:7" x14ac:dyDescent="0.25">
      <c r="A64" s="14"/>
      <c r="B64" s="15"/>
      <c r="C64" s="15"/>
      <c r="D64" s="16"/>
      <c r="E64" s="17"/>
      <c r="F64" s="18"/>
      <c r="G64" s="18"/>
    </row>
    <row r="65" spans="1:7" x14ac:dyDescent="0.25">
      <c r="A65" s="19" t="s">
        <v>182</v>
      </c>
      <c r="B65" s="15"/>
      <c r="C65" s="15"/>
      <c r="D65" s="16"/>
      <c r="E65" s="17"/>
      <c r="F65" s="18"/>
      <c r="G65" s="18"/>
    </row>
    <row r="66" spans="1:7" x14ac:dyDescent="0.25">
      <c r="A66" s="14" t="s">
        <v>183</v>
      </c>
      <c r="B66" s="15"/>
      <c r="C66" s="15"/>
      <c r="D66" s="16"/>
      <c r="E66" s="17">
        <v>11</v>
      </c>
      <c r="F66" s="18">
        <v>6.9999999999999999E-4</v>
      </c>
      <c r="G66" s="18">
        <v>6.4020999999999995E-2</v>
      </c>
    </row>
    <row r="67" spans="1:7" x14ac:dyDescent="0.25">
      <c r="A67" s="19" t="s">
        <v>125</v>
      </c>
      <c r="B67" s="25"/>
      <c r="C67" s="25"/>
      <c r="D67" s="26"/>
      <c r="E67" s="47">
        <v>11</v>
      </c>
      <c r="F67" s="48">
        <v>6.9999999999999999E-4</v>
      </c>
      <c r="G67" s="28"/>
    </row>
    <row r="68" spans="1:7" x14ac:dyDescent="0.25">
      <c r="A68" s="14"/>
      <c r="B68" s="15"/>
      <c r="C68" s="15"/>
      <c r="D68" s="16"/>
      <c r="E68" s="17"/>
      <c r="F68" s="18"/>
      <c r="G68" s="18"/>
    </row>
    <row r="69" spans="1:7" x14ac:dyDescent="0.25">
      <c r="A69" s="31" t="s">
        <v>132</v>
      </c>
      <c r="B69" s="32"/>
      <c r="C69" s="32"/>
      <c r="D69" s="33"/>
      <c r="E69" s="29">
        <v>11</v>
      </c>
      <c r="F69" s="30">
        <v>6.9999999999999999E-4</v>
      </c>
      <c r="G69" s="28"/>
    </row>
    <row r="70" spans="1:7" x14ac:dyDescent="0.25">
      <c r="A70" s="14" t="s">
        <v>184</v>
      </c>
      <c r="B70" s="15"/>
      <c r="C70" s="15"/>
      <c r="D70" s="16"/>
      <c r="E70" s="17">
        <v>1.9291E-3</v>
      </c>
      <c r="F70" s="18">
        <v>0</v>
      </c>
      <c r="G70" s="18"/>
    </row>
    <row r="71" spans="1:7" x14ac:dyDescent="0.25">
      <c r="A71" s="14" t="s">
        <v>185</v>
      </c>
      <c r="B71" s="15"/>
      <c r="C71" s="15"/>
      <c r="D71" s="16"/>
      <c r="E71" s="17">
        <v>16.558070900000001</v>
      </c>
      <c r="F71" s="18">
        <v>1.4E-3</v>
      </c>
      <c r="G71" s="18">
        <v>6.4020999999999995E-2</v>
      </c>
    </row>
    <row r="72" spans="1:7" x14ac:dyDescent="0.25">
      <c r="A72" s="34" t="s">
        <v>186</v>
      </c>
      <c r="B72" s="35"/>
      <c r="C72" s="35"/>
      <c r="D72" s="36"/>
      <c r="E72" s="37">
        <v>14843.12</v>
      </c>
      <c r="F72" s="38">
        <v>1</v>
      </c>
      <c r="G72" s="38"/>
    </row>
    <row r="77" spans="1:7" x14ac:dyDescent="0.25">
      <c r="A77" s="1" t="s">
        <v>189</v>
      </c>
    </row>
    <row r="78" spans="1:7" x14ac:dyDescent="0.25">
      <c r="A78" s="40" t="s">
        <v>190</v>
      </c>
      <c r="B78" s="41" t="s">
        <v>122</v>
      </c>
    </row>
    <row r="79" spans="1:7" x14ac:dyDescent="0.25">
      <c r="A79" t="s">
        <v>191</v>
      </c>
    </row>
    <row r="80" spans="1:7" x14ac:dyDescent="0.25">
      <c r="A80" t="s">
        <v>192</v>
      </c>
      <c r="B80" t="s">
        <v>193</v>
      </c>
      <c r="C80" t="s">
        <v>193</v>
      </c>
    </row>
    <row r="81" spans="1:5" x14ac:dyDescent="0.25">
      <c r="B81" s="42">
        <v>45473</v>
      </c>
      <c r="C81" s="42">
        <v>45504</v>
      </c>
    </row>
    <row r="82" spans="1:5" x14ac:dyDescent="0.25">
      <c r="A82" t="s">
        <v>197</v>
      </c>
      <c r="B82">
        <v>18.238199999999999</v>
      </c>
      <c r="C82">
        <v>19.383199999999999</v>
      </c>
      <c r="E82" s="39"/>
    </row>
    <row r="83" spans="1:5" x14ac:dyDescent="0.25">
      <c r="A83" t="s">
        <v>198</v>
      </c>
      <c r="B83">
        <v>18.238199999999999</v>
      </c>
      <c r="C83">
        <v>19.383199999999999</v>
      </c>
      <c r="E83" s="39"/>
    </row>
    <row r="84" spans="1:5" x14ac:dyDescent="0.25">
      <c r="A84" t="s">
        <v>676</v>
      </c>
      <c r="B84">
        <v>17.8522</v>
      </c>
      <c r="C84">
        <v>18.964400000000001</v>
      </c>
      <c r="E84" s="39"/>
    </row>
    <row r="85" spans="1:5" x14ac:dyDescent="0.25">
      <c r="A85" t="s">
        <v>677</v>
      </c>
      <c r="B85">
        <v>17.8522</v>
      </c>
      <c r="C85">
        <v>18.964400000000001</v>
      </c>
      <c r="E85" s="39"/>
    </row>
    <row r="86" spans="1:5" x14ac:dyDescent="0.25">
      <c r="E86" s="39"/>
    </row>
    <row r="87" spans="1:5" x14ac:dyDescent="0.25">
      <c r="A87" t="s">
        <v>208</v>
      </c>
      <c r="B87" s="41" t="s">
        <v>122</v>
      </c>
    </row>
    <row r="88" spans="1:5" x14ac:dyDescent="0.25">
      <c r="A88" t="s">
        <v>209</v>
      </c>
      <c r="B88" s="41" t="s">
        <v>122</v>
      </c>
    </row>
    <row r="89" spans="1:5" ht="30" customHeight="1" x14ac:dyDescent="0.25">
      <c r="A89" s="40" t="s">
        <v>210</v>
      </c>
      <c r="B89" s="41" t="s">
        <v>122</v>
      </c>
    </row>
    <row r="90" spans="1:5" ht="30" customHeight="1" x14ac:dyDescent="0.25">
      <c r="A90" s="40" t="s">
        <v>211</v>
      </c>
      <c r="B90" s="44">
        <f>E58+E61</f>
        <v>4167.9599999999982</v>
      </c>
    </row>
    <row r="91" spans="1:5" x14ac:dyDescent="0.25">
      <c r="A91" t="s">
        <v>1270</v>
      </c>
      <c r="B91" s="44">
        <v>7.1117951590606077E-2</v>
      </c>
    </row>
    <row r="92" spans="1:5" ht="30" customHeight="1" x14ac:dyDescent="0.25">
      <c r="A92" s="40" t="s">
        <v>213</v>
      </c>
      <c r="B92" s="41" t="s">
        <v>122</v>
      </c>
    </row>
    <row r="93" spans="1:5" ht="30" customHeight="1" x14ac:dyDescent="0.25">
      <c r="A93" s="40" t="s">
        <v>214</v>
      </c>
      <c r="B93" s="41" t="s">
        <v>122</v>
      </c>
    </row>
    <row r="94" spans="1:5" ht="30" customHeight="1" x14ac:dyDescent="0.25">
      <c r="A94" s="40" t="s">
        <v>3028</v>
      </c>
      <c r="B94" s="41" t="s">
        <v>122</v>
      </c>
    </row>
    <row r="95" spans="1:5" x14ac:dyDescent="0.25">
      <c r="A95" t="s">
        <v>216</v>
      </c>
      <c r="B95" s="41" t="s">
        <v>122</v>
      </c>
    </row>
    <row r="96" spans="1:5" x14ac:dyDescent="0.25">
      <c r="A96" t="s">
        <v>217</v>
      </c>
      <c r="B96" s="41" t="s">
        <v>122</v>
      </c>
    </row>
    <row r="98" spans="1:4" ht="69.95" customHeight="1" x14ac:dyDescent="0.25">
      <c r="A98" s="74" t="s">
        <v>227</v>
      </c>
      <c r="B98" s="74" t="s">
        <v>228</v>
      </c>
      <c r="C98" s="74" t="s">
        <v>5</v>
      </c>
      <c r="D98" s="74" t="s">
        <v>6</v>
      </c>
    </row>
    <row r="99" spans="1:4" ht="69.95" customHeight="1" x14ac:dyDescent="0.25">
      <c r="A99" s="74" t="s">
        <v>3029</v>
      </c>
      <c r="B99" s="74"/>
      <c r="C99" s="74" t="s">
        <v>101</v>
      </c>
      <c r="D9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24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3030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3031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2963</v>
      </c>
      <c r="B7" s="15"/>
      <c r="C7" s="15"/>
      <c r="D7" s="16"/>
      <c r="E7" s="17"/>
      <c r="F7" s="18"/>
      <c r="G7" s="18"/>
    </row>
    <row r="8" spans="1:8" x14ac:dyDescent="0.25">
      <c r="A8" s="19" t="s">
        <v>2964</v>
      </c>
      <c r="B8" s="25"/>
      <c r="C8" s="25"/>
      <c r="D8" s="26"/>
      <c r="E8" s="27"/>
      <c r="F8" s="28"/>
      <c r="G8" s="28"/>
    </row>
    <row r="9" spans="1:8" x14ac:dyDescent="0.25">
      <c r="A9" s="14" t="s">
        <v>3032</v>
      </c>
      <c r="B9" s="15" t="s">
        <v>3033</v>
      </c>
      <c r="C9" s="15"/>
      <c r="D9" s="16">
        <v>177865.087</v>
      </c>
      <c r="E9" s="17">
        <v>7659.53</v>
      </c>
      <c r="F9" s="18">
        <v>0.97870000000000001</v>
      </c>
      <c r="G9" s="18"/>
    </row>
    <row r="10" spans="1:8" x14ac:dyDescent="0.25">
      <c r="A10" s="19" t="s">
        <v>125</v>
      </c>
      <c r="B10" s="25"/>
      <c r="C10" s="25"/>
      <c r="D10" s="26"/>
      <c r="E10" s="29">
        <v>7659.53</v>
      </c>
      <c r="F10" s="30">
        <v>0.97870000000000001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7659.53</v>
      </c>
      <c r="F12" s="30">
        <v>0.97870000000000001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180.97</v>
      </c>
      <c r="F15" s="18">
        <v>2.3099999999999999E-2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180.97</v>
      </c>
      <c r="F16" s="30">
        <v>2.3099999999999999E-2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180.97</v>
      </c>
      <c r="F18" s="30">
        <v>2.3099999999999999E-2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3.1741800000000001E-2</v>
      </c>
      <c r="F19" s="18">
        <v>3.9999999999999998E-6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-14.4017418</v>
      </c>
      <c r="F20" s="46">
        <v>-1.804E-3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7826.13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20.5304</v>
      </c>
      <c r="C31">
        <v>21.076799999999999</v>
      </c>
      <c r="E31" s="39"/>
    </row>
    <row r="32" spans="1:7" x14ac:dyDescent="0.25">
      <c r="A32" t="s">
        <v>676</v>
      </c>
      <c r="B32">
        <v>18.772300000000001</v>
      </c>
      <c r="C32">
        <v>19.258400000000002</v>
      </c>
      <c r="E32" s="39"/>
    </row>
    <row r="33" spans="1:5" x14ac:dyDescent="0.25">
      <c r="E33" s="39"/>
    </row>
    <row r="34" spans="1:5" x14ac:dyDescent="0.25">
      <c r="A34" t="s">
        <v>208</v>
      </c>
      <c r="B34" s="41" t="s">
        <v>122</v>
      </c>
    </row>
    <row r="35" spans="1:5" x14ac:dyDescent="0.25">
      <c r="A35" t="s">
        <v>209</v>
      </c>
      <c r="B35" s="41" t="s">
        <v>122</v>
      </c>
    </row>
    <row r="36" spans="1:5" ht="30" customHeight="1" x14ac:dyDescent="0.25">
      <c r="A36" s="40" t="s">
        <v>210</v>
      </c>
      <c r="B36" s="41" t="s">
        <v>122</v>
      </c>
    </row>
    <row r="37" spans="1:5" ht="30" customHeight="1" x14ac:dyDescent="0.25">
      <c r="A37" s="40" t="s">
        <v>211</v>
      </c>
      <c r="B37" s="44">
        <v>7659.5255924000003</v>
      </c>
    </row>
    <row r="38" spans="1:5" ht="45" customHeight="1" x14ac:dyDescent="0.25">
      <c r="A38" s="40" t="s">
        <v>865</v>
      </c>
      <c r="B38" s="41" t="s">
        <v>122</v>
      </c>
    </row>
    <row r="39" spans="1:5" ht="45" customHeight="1" x14ac:dyDescent="0.25">
      <c r="A39" s="40" t="s">
        <v>866</v>
      </c>
      <c r="B39" s="41" t="s">
        <v>122</v>
      </c>
    </row>
    <row r="40" spans="1:5" ht="30" customHeight="1" x14ac:dyDescent="0.25">
      <c r="A40" s="40" t="s">
        <v>867</v>
      </c>
      <c r="B40" s="41" t="s">
        <v>122</v>
      </c>
    </row>
    <row r="41" spans="1:5" ht="30" customHeight="1" x14ac:dyDescent="0.25">
      <c r="A41" s="40" t="s">
        <v>2967</v>
      </c>
      <c r="B41" s="41" t="s">
        <v>122</v>
      </c>
    </row>
    <row r="42" spans="1:5" ht="30" customHeight="1" x14ac:dyDescent="0.25">
      <c r="A42" s="40" t="s">
        <v>2968</v>
      </c>
      <c r="B42" s="41" t="s">
        <v>122</v>
      </c>
    </row>
    <row r="44" spans="1:5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5" ht="69.95" customHeight="1" x14ac:dyDescent="0.25">
      <c r="A45" s="74" t="s">
        <v>3034</v>
      </c>
      <c r="B45" s="74"/>
      <c r="C45" s="74" t="s">
        <v>103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24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3035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3036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2963</v>
      </c>
      <c r="B7" s="15"/>
      <c r="C7" s="15"/>
      <c r="D7" s="16"/>
      <c r="E7" s="17"/>
      <c r="F7" s="18"/>
      <c r="G7" s="18"/>
    </row>
    <row r="8" spans="1:8" x14ac:dyDescent="0.25">
      <c r="A8" s="19" t="s">
        <v>2964</v>
      </c>
      <c r="B8" s="25"/>
      <c r="C8" s="25"/>
      <c r="D8" s="26"/>
      <c r="E8" s="27"/>
      <c r="F8" s="28"/>
      <c r="G8" s="28"/>
    </row>
    <row r="9" spans="1:8" x14ac:dyDescent="0.25">
      <c r="A9" s="14" t="s">
        <v>3037</v>
      </c>
      <c r="B9" s="15" t="s">
        <v>3038</v>
      </c>
      <c r="C9" s="15"/>
      <c r="D9" s="16">
        <v>90897.962310000003</v>
      </c>
      <c r="E9" s="17">
        <v>10816.88</v>
      </c>
      <c r="F9" s="18">
        <v>0.99299999999999999</v>
      </c>
      <c r="G9" s="18"/>
    </row>
    <row r="10" spans="1:8" x14ac:dyDescent="0.25">
      <c r="A10" s="19" t="s">
        <v>125</v>
      </c>
      <c r="B10" s="25"/>
      <c r="C10" s="25"/>
      <c r="D10" s="26"/>
      <c r="E10" s="29">
        <v>10816.88</v>
      </c>
      <c r="F10" s="30">
        <v>0.99299999999999999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10816.88</v>
      </c>
      <c r="F12" s="30">
        <v>0.99299999999999999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121.98</v>
      </c>
      <c r="F15" s="18">
        <v>1.12E-2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121.98</v>
      </c>
      <c r="F16" s="30">
        <v>1.12E-2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121.98</v>
      </c>
      <c r="F18" s="30">
        <v>1.12E-2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2.1395000000000001E-2</v>
      </c>
      <c r="F19" s="18">
        <v>9.9999999999999995E-7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-45.551394999999999</v>
      </c>
      <c r="F20" s="46">
        <v>-4.2009999999999999E-3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10893.33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16.5733</v>
      </c>
      <c r="C31">
        <v>16.394300000000001</v>
      </c>
      <c r="E31" s="39"/>
    </row>
    <row r="32" spans="1:7" x14ac:dyDescent="0.25">
      <c r="A32" t="s">
        <v>676</v>
      </c>
      <c r="B32">
        <v>15.3933</v>
      </c>
      <c r="C32">
        <v>15.2158</v>
      </c>
      <c r="E32" s="39"/>
    </row>
    <row r="33" spans="1:5" x14ac:dyDescent="0.25">
      <c r="E33" s="39"/>
    </row>
    <row r="34" spans="1:5" x14ac:dyDescent="0.25">
      <c r="A34" t="s">
        <v>208</v>
      </c>
      <c r="B34" s="41" t="s">
        <v>122</v>
      </c>
    </row>
    <row r="35" spans="1:5" x14ac:dyDescent="0.25">
      <c r="A35" t="s">
        <v>209</v>
      </c>
      <c r="B35" s="41" t="s">
        <v>122</v>
      </c>
    </row>
    <row r="36" spans="1:5" ht="30" customHeight="1" x14ac:dyDescent="0.25">
      <c r="A36" s="40" t="s">
        <v>210</v>
      </c>
      <c r="B36" s="41" t="s">
        <v>122</v>
      </c>
    </row>
    <row r="37" spans="1:5" ht="30" customHeight="1" x14ac:dyDescent="0.25">
      <c r="A37" s="40" t="s">
        <v>211</v>
      </c>
      <c r="B37" s="44">
        <v>10816.877872499999</v>
      </c>
    </row>
    <row r="38" spans="1:5" ht="45" customHeight="1" x14ac:dyDescent="0.25">
      <c r="A38" s="40" t="s">
        <v>865</v>
      </c>
      <c r="B38" s="41" t="s">
        <v>122</v>
      </c>
    </row>
    <row r="39" spans="1:5" ht="45" customHeight="1" x14ac:dyDescent="0.25">
      <c r="A39" s="40" t="s">
        <v>866</v>
      </c>
      <c r="B39" s="41" t="s">
        <v>122</v>
      </c>
    </row>
    <row r="40" spans="1:5" ht="30" customHeight="1" x14ac:dyDescent="0.25">
      <c r="A40" s="40" t="s">
        <v>867</v>
      </c>
      <c r="B40" s="41" t="s">
        <v>122</v>
      </c>
    </row>
    <row r="41" spans="1:5" ht="30" customHeight="1" x14ac:dyDescent="0.25">
      <c r="A41" s="40" t="s">
        <v>2967</v>
      </c>
      <c r="B41" s="41" t="s">
        <v>122</v>
      </c>
    </row>
    <row r="42" spans="1:5" ht="30" customHeight="1" x14ac:dyDescent="0.25">
      <c r="A42" s="40" t="s">
        <v>2968</v>
      </c>
      <c r="B42" s="41" t="s">
        <v>122</v>
      </c>
    </row>
    <row r="44" spans="1:5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5" ht="69.95" customHeight="1" x14ac:dyDescent="0.25">
      <c r="A45" s="74" t="s">
        <v>3039</v>
      </c>
      <c r="B45" s="74"/>
      <c r="C45" s="74" t="s">
        <v>105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showGridLines="0" workbookViewId="0">
      <pane ySplit="4" topLeftCell="A24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3040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3041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2963</v>
      </c>
      <c r="B7" s="15"/>
      <c r="C7" s="15"/>
      <c r="D7" s="16"/>
      <c r="E7" s="17"/>
      <c r="F7" s="18"/>
      <c r="G7" s="18"/>
    </row>
    <row r="8" spans="1:8" x14ac:dyDescent="0.25">
      <c r="A8" s="19" t="s">
        <v>2964</v>
      </c>
      <c r="B8" s="25"/>
      <c r="C8" s="25"/>
      <c r="D8" s="26"/>
      <c r="E8" s="27"/>
      <c r="F8" s="28"/>
      <c r="G8" s="28"/>
    </row>
    <row r="9" spans="1:8" x14ac:dyDescent="0.25">
      <c r="A9" s="14" t="s">
        <v>3042</v>
      </c>
      <c r="B9" s="15" t="s">
        <v>3043</v>
      </c>
      <c r="C9" s="15"/>
      <c r="D9" s="16">
        <v>34864.97</v>
      </c>
      <c r="E9" s="17">
        <v>10753.08</v>
      </c>
      <c r="F9" s="18">
        <v>0.98929999999999996</v>
      </c>
      <c r="G9" s="18"/>
    </row>
    <row r="10" spans="1:8" x14ac:dyDescent="0.25">
      <c r="A10" s="19" t="s">
        <v>125</v>
      </c>
      <c r="B10" s="25"/>
      <c r="C10" s="25"/>
      <c r="D10" s="26"/>
      <c r="E10" s="29">
        <v>10753.08</v>
      </c>
      <c r="F10" s="30">
        <v>0.98929999999999996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10753.08</v>
      </c>
      <c r="F12" s="30">
        <v>0.98929999999999996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133.97999999999999</v>
      </c>
      <c r="F15" s="18">
        <v>1.23E-2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133.97999999999999</v>
      </c>
      <c r="F16" s="30">
        <v>1.23E-2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133.97999999999999</v>
      </c>
      <c r="F18" s="30">
        <v>1.23E-2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2.34995E-2</v>
      </c>
      <c r="F19" s="18">
        <v>1.9999999999999999E-6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-17.693499500000001</v>
      </c>
      <c r="F20" s="46">
        <v>-1.6019999999999999E-3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10869.39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31.8931</v>
      </c>
      <c r="C31">
        <v>33.153100000000002</v>
      </c>
      <c r="E31" s="39"/>
    </row>
    <row r="32" spans="1:7" x14ac:dyDescent="0.25">
      <c r="A32" t="s">
        <v>676</v>
      </c>
      <c r="B32">
        <v>29.125800000000002</v>
      </c>
      <c r="C32">
        <v>30.254100000000001</v>
      </c>
      <c r="E32" s="39"/>
    </row>
    <row r="33" spans="1:5" x14ac:dyDescent="0.25">
      <c r="E33" s="39"/>
    </row>
    <row r="34" spans="1:5" x14ac:dyDescent="0.25">
      <c r="A34" t="s">
        <v>208</v>
      </c>
      <c r="B34" s="41" t="s">
        <v>122</v>
      </c>
    </row>
    <row r="35" spans="1:5" x14ac:dyDescent="0.25">
      <c r="A35" t="s">
        <v>209</v>
      </c>
      <c r="B35" s="41" t="s">
        <v>122</v>
      </c>
    </row>
    <row r="36" spans="1:5" ht="30" customHeight="1" x14ac:dyDescent="0.25">
      <c r="A36" s="40" t="s">
        <v>210</v>
      </c>
      <c r="B36" s="41" t="s">
        <v>122</v>
      </c>
    </row>
    <row r="37" spans="1:5" ht="30" customHeight="1" x14ac:dyDescent="0.25">
      <c r="A37" s="40" t="s">
        <v>211</v>
      </c>
      <c r="B37" s="44">
        <v>10753.081157299999</v>
      </c>
    </row>
    <row r="38" spans="1:5" ht="45" customHeight="1" x14ac:dyDescent="0.25">
      <c r="A38" s="40" t="s">
        <v>865</v>
      </c>
      <c r="B38" s="41" t="s">
        <v>122</v>
      </c>
    </row>
    <row r="39" spans="1:5" ht="45" customHeight="1" x14ac:dyDescent="0.25">
      <c r="A39" s="40" t="s">
        <v>866</v>
      </c>
      <c r="B39" s="41" t="s">
        <v>122</v>
      </c>
    </row>
    <row r="40" spans="1:5" ht="30" customHeight="1" x14ac:dyDescent="0.25">
      <c r="A40" s="40" t="s">
        <v>867</v>
      </c>
      <c r="B40" s="41" t="s">
        <v>122</v>
      </c>
    </row>
    <row r="41" spans="1:5" ht="30" customHeight="1" x14ac:dyDescent="0.25">
      <c r="A41" s="40" t="s">
        <v>2967</v>
      </c>
      <c r="B41" s="41" t="s">
        <v>122</v>
      </c>
    </row>
    <row r="42" spans="1:5" ht="30" customHeight="1" x14ac:dyDescent="0.25">
      <c r="A42" s="40" t="s">
        <v>2968</v>
      </c>
      <c r="B42" s="41" t="s">
        <v>122</v>
      </c>
    </row>
    <row r="44" spans="1:5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5" ht="69.95" customHeight="1" x14ac:dyDescent="0.25">
      <c r="A45" s="74" t="s">
        <v>3044</v>
      </c>
      <c r="B45" s="74"/>
      <c r="C45" s="74" t="s">
        <v>107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5"/>
  <sheetViews>
    <sheetView showGridLines="0" workbookViewId="0">
      <pane ySplit="4" topLeftCell="A24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3045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3046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2963</v>
      </c>
      <c r="B7" s="15"/>
      <c r="C7" s="15"/>
      <c r="D7" s="16"/>
      <c r="E7" s="17"/>
      <c r="F7" s="18"/>
      <c r="G7" s="18"/>
    </row>
    <row r="8" spans="1:8" x14ac:dyDescent="0.25">
      <c r="A8" s="19" t="s">
        <v>2964</v>
      </c>
      <c r="B8" s="25"/>
      <c r="C8" s="25"/>
      <c r="D8" s="26"/>
      <c r="E8" s="27"/>
      <c r="F8" s="28"/>
      <c r="G8" s="28"/>
    </row>
    <row r="9" spans="1:8" x14ac:dyDescent="0.25">
      <c r="A9" s="14" t="s">
        <v>3047</v>
      </c>
      <c r="B9" s="15" t="s">
        <v>3048</v>
      </c>
      <c r="C9" s="15"/>
      <c r="D9" s="16">
        <v>1004599.383</v>
      </c>
      <c r="E9" s="17">
        <v>216161.49</v>
      </c>
      <c r="F9" s="18">
        <v>0.99960000000000004</v>
      </c>
      <c r="G9" s="18"/>
    </row>
    <row r="10" spans="1:8" x14ac:dyDescent="0.25">
      <c r="A10" s="19" t="s">
        <v>125</v>
      </c>
      <c r="B10" s="25"/>
      <c r="C10" s="25"/>
      <c r="D10" s="26"/>
      <c r="E10" s="29">
        <v>216161.49</v>
      </c>
      <c r="F10" s="30">
        <v>0.99960000000000004</v>
      </c>
      <c r="G10" s="2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31" t="s">
        <v>132</v>
      </c>
      <c r="B12" s="32"/>
      <c r="C12" s="32"/>
      <c r="D12" s="33"/>
      <c r="E12" s="29">
        <v>216161.49</v>
      </c>
      <c r="F12" s="30">
        <v>0.99960000000000004</v>
      </c>
      <c r="G12" s="28"/>
    </row>
    <row r="13" spans="1:8" x14ac:dyDescent="0.25">
      <c r="A13" s="14"/>
      <c r="B13" s="15"/>
      <c r="C13" s="15"/>
      <c r="D13" s="16"/>
      <c r="E13" s="17"/>
      <c r="F13" s="18"/>
      <c r="G13" s="18"/>
    </row>
    <row r="14" spans="1:8" x14ac:dyDescent="0.25">
      <c r="A14" s="19" t="s">
        <v>182</v>
      </c>
      <c r="B14" s="15"/>
      <c r="C14" s="15"/>
      <c r="D14" s="16"/>
      <c r="E14" s="17"/>
      <c r="F14" s="18"/>
      <c r="G14" s="18"/>
    </row>
    <row r="15" spans="1:8" x14ac:dyDescent="0.25">
      <c r="A15" s="14" t="s">
        <v>183</v>
      </c>
      <c r="B15" s="15"/>
      <c r="C15" s="15"/>
      <c r="D15" s="16"/>
      <c r="E15" s="17">
        <v>813.86</v>
      </c>
      <c r="F15" s="18">
        <v>3.8E-3</v>
      </c>
      <c r="G15" s="18">
        <v>6.4020999999999995E-2</v>
      </c>
    </row>
    <row r="16" spans="1:8" x14ac:dyDescent="0.25">
      <c r="A16" s="19" t="s">
        <v>125</v>
      </c>
      <c r="B16" s="25"/>
      <c r="C16" s="25"/>
      <c r="D16" s="26"/>
      <c r="E16" s="29">
        <v>813.86</v>
      </c>
      <c r="F16" s="30">
        <v>3.8E-3</v>
      </c>
      <c r="G16" s="28"/>
    </row>
    <row r="17" spans="1:7" x14ac:dyDescent="0.25">
      <c r="A17" s="14"/>
      <c r="B17" s="15"/>
      <c r="C17" s="15"/>
      <c r="D17" s="16"/>
      <c r="E17" s="17"/>
      <c r="F17" s="18"/>
      <c r="G17" s="18"/>
    </row>
    <row r="18" spans="1:7" x14ac:dyDescent="0.25">
      <c r="A18" s="31" t="s">
        <v>132</v>
      </c>
      <c r="B18" s="32"/>
      <c r="C18" s="32"/>
      <c r="D18" s="33"/>
      <c r="E18" s="29">
        <v>813.86</v>
      </c>
      <c r="F18" s="30">
        <v>3.8E-3</v>
      </c>
      <c r="G18" s="28"/>
    </row>
    <row r="19" spans="1:7" x14ac:dyDescent="0.25">
      <c r="A19" s="14" t="s">
        <v>184</v>
      </c>
      <c r="B19" s="15"/>
      <c r="C19" s="15"/>
      <c r="D19" s="16"/>
      <c r="E19" s="17">
        <v>0.14275060000000001</v>
      </c>
      <c r="F19" s="18">
        <v>0</v>
      </c>
      <c r="G19" s="18"/>
    </row>
    <row r="20" spans="1:7" x14ac:dyDescent="0.25">
      <c r="A20" s="14" t="s">
        <v>185</v>
      </c>
      <c r="B20" s="15"/>
      <c r="C20" s="15"/>
      <c r="D20" s="16"/>
      <c r="E20" s="45">
        <v>-730.04275059999998</v>
      </c>
      <c r="F20" s="46">
        <v>-3.3999999999999998E-3</v>
      </c>
      <c r="G20" s="18">
        <v>6.4020999999999995E-2</v>
      </c>
    </row>
    <row r="21" spans="1:7" x14ac:dyDescent="0.25">
      <c r="A21" s="34" t="s">
        <v>186</v>
      </c>
      <c r="B21" s="35"/>
      <c r="C21" s="35"/>
      <c r="D21" s="36"/>
      <c r="E21" s="37">
        <v>216245.45</v>
      </c>
      <c r="F21" s="38">
        <v>1</v>
      </c>
      <c r="G21" s="38"/>
    </row>
    <row r="26" spans="1:7" x14ac:dyDescent="0.25">
      <c r="A26" s="1" t="s">
        <v>189</v>
      </c>
    </row>
    <row r="27" spans="1:7" x14ac:dyDescent="0.25">
      <c r="A27" s="40" t="s">
        <v>190</v>
      </c>
      <c r="B27" s="41" t="s">
        <v>122</v>
      </c>
    </row>
    <row r="28" spans="1:7" x14ac:dyDescent="0.25">
      <c r="A28" t="s">
        <v>191</v>
      </c>
    </row>
    <row r="29" spans="1:7" x14ac:dyDescent="0.25">
      <c r="A29" t="s">
        <v>192</v>
      </c>
      <c r="B29" t="s">
        <v>193</v>
      </c>
      <c r="C29" t="s">
        <v>193</v>
      </c>
    </row>
    <row r="30" spans="1:7" x14ac:dyDescent="0.25">
      <c r="B30" s="42">
        <v>45473</v>
      </c>
      <c r="C30" s="42">
        <v>45504</v>
      </c>
    </row>
    <row r="31" spans="1:7" x14ac:dyDescent="0.25">
      <c r="A31" t="s">
        <v>197</v>
      </c>
      <c r="B31">
        <v>24.950700000000001</v>
      </c>
      <c r="C31">
        <v>23.290900000000001</v>
      </c>
      <c r="E31" s="39"/>
    </row>
    <row r="32" spans="1:7" x14ac:dyDescent="0.25">
      <c r="A32" t="s">
        <v>676</v>
      </c>
      <c r="B32">
        <v>23.916799999999999</v>
      </c>
      <c r="C32">
        <v>22.308499999999999</v>
      </c>
      <c r="E32" s="39"/>
    </row>
    <row r="33" spans="1:5" x14ac:dyDescent="0.25">
      <c r="E33" s="39"/>
    </row>
    <row r="34" spans="1:5" x14ac:dyDescent="0.25">
      <c r="A34" t="s">
        <v>208</v>
      </c>
      <c r="B34" s="41" t="s">
        <v>122</v>
      </c>
    </row>
    <row r="35" spans="1:5" x14ac:dyDescent="0.25">
      <c r="A35" t="s">
        <v>209</v>
      </c>
      <c r="B35" s="41" t="s">
        <v>122</v>
      </c>
    </row>
    <row r="36" spans="1:5" ht="30" customHeight="1" x14ac:dyDescent="0.25">
      <c r="A36" s="40" t="s">
        <v>210</v>
      </c>
      <c r="B36" s="41" t="s">
        <v>122</v>
      </c>
    </row>
    <row r="37" spans="1:5" ht="30" customHeight="1" x14ac:dyDescent="0.25">
      <c r="A37" s="40" t="s">
        <v>211</v>
      </c>
      <c r="B37" s="44">
        <v>216161.49127520001</v>
      </c>
    </row>
    <row r="38" spans="1:5" ht="45" customHeight="1" x14ac:dyDescent="0.25">
      <c r="A38" s="40" t="s">
        <v>865</v>
      </c>
      <c r="B38" s="41" t="s">
        <v>122</v>
      </c>
    </row>
    <row r="39" spans="1:5" ht="45" customHeight="1" x14ac:dyDescent="0.25">
      <c r="A39" s="40" t="s">
        <v>866</v>
      </c>
      <c r="B39" s="41" t="s">
        <v>122</v>
      </c>
    </row>
    <row r="40" spans="1:5" ht="30" customHeight="1" x14ac:dyDescent="0.25">
      <c r="A40" s="40" t="s">
        <v>867</v>
      </c>
      <c r="B40" s="41" t="s">
        <v>122</v>
      </c>
    </row>
    <row r="41" spans="1:5" ht="30" customHeight="1" x14ac:dyDescent="0.25">
      <c r="A41" s="40" t="s">
        <v>2967</v>
      </c>
      <c r="B41" s="41" t="s">
        <v>122</v>
      </c>
    </row>
    <row r="42" spans="1:5" ht="30" customHeight="1" x14ac:dyDescent="0.25">
      <c r="A42" s="40" t="s">
        <v>2968</v>
      </c>
      <c r="B42" s="41" t="s">
        <v>122</v>
      </c>
    </row>
    <row r="44" spans="1:5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5" ht="69.95" customHeight="1" x14ac:dyDescent="0.25">
      <c r="A45" s="74" t="s">
        <v>3049</v>
      </c>
      <c r="B45" s="74"/>
      <c r="C45" s="74" t="s">
        <v>109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5"/>
  <sheetViews>
    <sheetView showGridLines="0" workbookViewId="0">
      <pane ySplit="4" topLeftCell="A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3050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3051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20" t="s">
        <v>132</v>
      </c>
      <c r="B8" s="21"/>
      <c r="C8" s="21"/>
      <c r="D8" s="22"/>
      <c r="E8" s="23">
        <f>+E5</f>
        <v>0</v>
      </c>
      <c r="F8" s="24">
        <f>+F5</f>
        <v>0</v>
      </c>
      <c r="G8" s="18"/>
    </row>
    <row r="9" spans="1:8" x14ac:dyDescent="0.25">
      <c r="A9" s="14"/>
      <c r="B9" s="15"/>
      <c r="C9" s="15"/>
      <c r="D9" s="16"/>
      <c r="E9" s="17"/>
      <c r="F9" s="18"/>
      <c r="G9" s="18"/>
    </row>
    <row r="10" spans="1:8" x14ac:dyDescent="0.25">
      <c r="A10" s="19" t="s">
        <v>2263</v>
      </c>
      <c r="B10" s="15"/>
      <c r="C10" s="15"/>
      <c r="D10" s="16"/>
      <c r="E10" s="17"/>
      <c r="F10" s="18"/>
      <c r="G10" s="18"/>
    </row>
    <row r="11" spans="1:8" x14ac:dyDescent="0.25">
      <c r="A11" s="19" t="s">
        <v>3052</v>
      </c>
      <c r="B11" s="25"/>
      <c r="C11" s="25"/>
      <c r="D11" s="26"/>
      <c r="E11" s="27"/>
      <c r="F11" s="28"/>
      <c r="G11" s="18"/>
    </row>
    <row r="12" spans="1:8" x14ac:dyDescent="0.25">
      <c r="A12" s="14" t="s">
        <v>2265</v>
      </c>
      <c r="B12" s="15" t="s">
        <v>2266</v>
      </c>
      <c r="C12" s="25"/>
      <c r="D12" s="17">
        <v>6245.6504000000004</v>
      </c>
      <c r="E12" s="17">
        <v>5172.4602917999991</v>
      </c>
      <c r="F12" s="18">
        <f>+E12/$E$22</f>
        <v>0.97272956721899684</v>
      </c>
      <c r="G12" s="18"/>
    </row>
    <row r="13" spans="1:8" x14ac:dyDescent="0.25">
      <c r="A13" s="20" t="s">
        <v>132</v>
      </c>
      <c r="B13" s="21"/>
      <c r="C13" s="21"/>
      <c r="D13" s="22"/>
      <c r="E13" s="23">
        <f>SUM(E12)</f>
        <v>5172.4602917999991</v>
      </c>
      <c r="F13" s="24">
        <f>SUM(F12)</f>
        <v>0.97272956721899684</v>
      </c>
      <c r="G13" s="18"/>
    </row>
    <row r="14" spans="1:8" x14ac:dyDescent="0.25">
      <c r="A14" s="14"/>
      <c r="B14" s="15"/>
      <c r="C14" s="15"/>
      <c r="D14" s="16"/>
      <c r="E14" s="17"/>
      <c r="F14" s="18"/>
      <c r="G14" s="18"/>
    </row>
    <row r="15" spans="1:8" x14ac:dyDescent="0.25">
      <c r="A15" s="19" t="s">
        <v>182</v>
      </c>
      <c r="B15" s="15"/>
      <c r="C15" s="15"/>
      <c r="D15" s="16"/>
      <c r="E15" s="17"/>
      <c r="F15" s="18"/>
      <c r="G15" s="18"/>
    </row>
    <row r="16" spans="1:8" x14ac:dyDescent="0.25">
      <c r="A16" s="14" t="s">
        <v>183</v>
      </c>
      <c r="B16" s="15"/>
      <c r="C16" s="15"/>
      <c r="D16" s="16"/>
      <c r="E16" s="17">
        <v>2</v>
      </c>
      <c r="F16" s="18">
        <f>+E16/$E$22</f>
        <v>3.7611871811218489E-4</v>
      </c>
      <c r="G16" s="18">
        <v>6.4020999999999995E-2</v>
      </c>
    </row>
    <row r="17" spans="1:7" x14ac:dyDescent="0.25">
      <c r="A17" s="19" t="s">
        <v>125</v>
      </c>
      <c r="B17" s="25"/>
      <c r="C17" s="25"/>
      <c r="D17" s="26"/>
      <c r="E17" s="29">
        <v>2</v>
      </c>
      <c r="F17" s="30">
        <v>3.7599999999999998E-4</v>
      </c>
      <c r="G17" s="28"/>
    </row>
    <row r="18" spans="1:7" x14ac:dyDescent="0.25">
      <c r="A18" s="14"/>
      <c r="B18" s="15"/>
      <c r="C18" s="15"/>
      <c r="D18" s="16"/>
      <c r="E18" s="17"/>
      <c r="F18" s="18"/>
      <c r="G18" s="18"/>
    </row>
    <row r="19" spans="1:7" x14ac:dyDescent="0.25">
      <c r="A19" s="31" t="s">
        <v>132</v>
      </c>
      <c r="B19" s="32"/>
      <c r="C19" s="32"/>
      <c r="D19" s="33"/>
      <c r="E19" s="29">
        <v>2</v>
      </c>
      <c r="F19" s="30">
        <v>3.7599999999999998E-4</v>
      </c>
      <c r="G19" s="28"/>
    </row>
    <row r="20" spans="1:7" x14ac:dyDescent="0.25">
      <c r="A20" s="14" t="s">
        <v>184</v>
      </c>
      <c r="B20" s="15"/>
      <c r="C20" s="15"/>
      <c r="D20" s="16"/>
      <c r="E20" s="17">
        <v>3.5070000000000001E-4</v>
      </c>
      <c r="F20" s="18">
        <v>0</v>
      </c>
      <c r="G20" s="18"/>
    </row>
    <row r="21" spans="1:7" x14ac:dyDescent="0.25">
      <c r="A21" s="14" t="s">
        <v>185</v>
      </c>
      <c r="B21" s="15"/>
      <c r="C21" s="15"/>
      <c r="D21" s="16"/>
      <c r="E21" s="17">
        <v>143.00964930000001</v>
      </c>
      <c r="F21" s="18">
        <v>2.69E-2</v>
      </c>
      <c r="G21" s="18">
        <v>6.4020999999999995E-2</v>
      </c>
    </row>
    <row r="22" spans="1:7" x14ac:dyDescent="0.25">
      <c r="A22" s="34" t="s">
        <v>186</v>
      </c>
      <c r="B22" s="35"/>
      <c r="C22" s="35"/>
      <c r="D22" s="36"/>
      <c r="E22" s="37">
        <v>5317.47</v>
      </c>
      <c r="F22" s="38">
        <v>1</v>
      </c>
      <c r="G22" s="38"/>
    </row>
    <row r="27" spans="1:7" x14ac:dyDescent="0.25">
      <c r="A27" s="1" t="s">
        <v>189</v>
      </c>
    </row>
    <row r="28" spans="1:7" x14ac:dyDescent="0.25">
      <c r="A28" s="40" t="s">
        <v>190</v>
      </c>
      <c r="B28" s="41" t="s">
        <v>122</v>
      </c>
    </row>
    <row r="29" spans="1:7" x14ac:dyDescent="0.25">
      <c r="A29" t="s">
        <v>191</v>
      </c>
    </row>
    <row r="30" spans="1:7" x14ac:dyDescent="0.25">
      <c r="A30" t="s">
        <v>192</v>
      </c>
      <c r="B30" t="s">
        <v>193</v>
      </c>
      <c r="C30" t="s">
        <v>193</v>
      </c>
    </row>
    <row r="31" spans="1:7" x14ac:dyDescent="0.25">
      <c r="B31" s="42">
        <v>45473</v>
      </c>
      <c r="C31" s="42">
        <v>45504</v>
      </c>
    </row>
    <row r="32" spans="1:7" x14ac:dyDescent="0.25">
      <c r="A32" t="s">
        <v>713</v>
      </c>
      <c r="B32">
        <v>89.732299999999995</v>
      </c>
      <c r="C32" s="43">
        <v>84.712900000000005</v>
      </c>
    </row>
    <row r="33" spans="1:4" x14ac:dyDescent="0.25">
      <c r="C33" s="43"/>
    </row>
    <row r="34" spans="1:4" x14ac:dyDescent="0.25">
      <c r="A34" t="s">
        <v>208</v>
      </c>
      <c r="B34" s="41" t="s">
        <v>122</v>
      </c>
    </row>
    <row r="35" spans="1:4" x14ac:dyDescent="0.25">
      <c r="A35" t="s">
        <v>209</v>
      </c>
      <c r="B35" s="41" t="s">
        <v>122</v>
      </c>
    </row>
    <row r="36" spans="1:4" ht="30" customHeight="1" x14ac:dyDescent="0.25">
      <c r="A36" s="40" t="s">
        <v>210</v>
      </c>
      <c r="B36" s="41" t="s">
        <v>122</v>
      </c>
    </row>
    <row r="37" spans="1:4" ht="30" customHeight="1" x14ac:dyDescent="0.25">
      <c r="A37" s="40" t="s">
        <v>211</v>
      </c>
      <c r="B37" s="41" t="s">
        <v>122</v>
      </c>
    </row>
    <row r="38" spans="1:4" ht="45" customHeight="1" x14ac:dyDescent="0.25">
      <c r="A38" s="40" t="s">
        <v>213</v>
      </c>
      <c r="B38" s="41" t="s">
        <v>122</v>
      </c>
    </row>
    <row r="39" spans="1:4" ht="45" customHeight="1" x14ac:dyDescent="0.25">
      <c r="A39" s="40" t="s">
        <v>214</v>
      </c>
      <c r="B39" s="41" t="s">
        <v>122</v>
      </c>
    </row>
    <row r="40" spans="1:4" ht="30" customHeight="1" x14ac:dyDescent="0.25">
      <c r="A40" s="40" t="s">
        <v>215</v>
      </c>
      <c r="B40" s="44">
        <v>5058.2200899999998</v>
      </c>
    </row>
    <row r="41" spans="1:4" x14ac:dyDescent="0.25">
      <c r="A41" t="s">
        <v>216</v>
      </c>
      <c r="B41" s="41" t="s">
        <v>122</v>
      </c>
    </row>
    <row r="42" spans="1:4" x14ac:dyDescent="0.25">
      <c r="A42" t="s">
        <v>217</v>
      </c>
      <c r="B42" s="41" t="s">
        <v>122</v>
      </c>
    </row>
    <row r="44" spans="1:4" ht="69.95" customHeight="1" x14ac:dyDescent="0.25">
      <c r="A44" s="74" t="s">
        <v>227</v>
      </c>
      <c r="B44" s="74" t="s">
        <v>228</v>
      </c>
      <c r="C44" s="74" t="s">
        <v>5</v>
      </c>
      <c r="D44" s="74" t="s">
        <v>6</v>
      </c>
    </row>
    <row r="45" spans="1:4" ht="69.95" customHeight="1" x14ac:dyDescent="0.25">
      <c r="A45" s="74" t="s">
        <v>3053</v>
      </c>
      <c r="B45" s="74"/>
      <c r="C45" s="74" t="s">
        <v>111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showGridLines="0" workbookViewId="0">
      <pane ySplit="4" topLeftCell="A55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563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564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565</v>
      </c>
      <c r="B11" s="15" t="s">
        <v>566</v>
      </c>
      <c r="C11" s="15" t="s">
        <v>237</v>
      </c>
      <c r="D11" s="16">
        <v>157000000</v>
      </c>
      <c r="E11" s="17">
        <v>152983.16</v>
      </c>
      <c r="F11" s="18">
        <v>0.1346</v>
      </c>
      <c r="G11" s="18">
        <v>7.3599999999999999E-2</v>
      </c>
    </row>
    <row r="12" spans="1:8" x14ac:dyDescent="0.25">
      <c r="A12" s="14" t="s">
        <v>567</v>
      </c>
      <c r="B12" s="15" t="s">
        <v>568</v>
      </c>
      <c r="C12" s="15" t="s">
        <v>237</v>
      </c>
      <c r="D12" s="16">
        <v>133500000</v>
      </c>
      <c r="E12" s="17">
        <v>129462.69</v>
      </c>
      <c r="F12" s="18">
        <v>0.1139</v>
      </c>
      <c r="G12" s="18">
        <v>7.4450000000000002E-2</v>
      </c>
    </row>
    <row r="13" spans="1:8" x14ac:dyDescent="0.25">
      <c r="A13" s="14" t="s">
        <v>569</v>
      </c>
      <c r="B13" s="15" t="s">
        <v>570</v>
      </c>
      <c r="C13" s="15" t="s">
        <v>237</v>
      </c>
      <c r="D13" s="16">
        <v>87500000</v>
      </c>
      <c r="E13" s="17">
        <v>84371</v>
      </c>
      <c r="F13" s="18">
        <v>7.4300000000000005E-2</v>
      </c>
      <c r="G13" s="18">
        <v>7.3599999999999999E-2</v>
      </c>
    </row>
    <row r="14" spans="1:8" x14ac:dyDescent="0.25">
      <c r="A14" s="14" t="s">
        <v>571</v>
      </c>
      <c r="B14" s="15" t="s">
        <v>572</v>
      </c>
      <c r="C14" s="15" t="s">
        <v>234</v>
      </c>
      <c r="D14" s="16">
        <v>83700000</v>
      </c>
      <c r="E14" s="17">
        <v>83648.11</v>
      </c>
      <c r="F14" s="18">
        <v>7.3599999999999999E-2</v>
      </c>
      <c r="G14" s="18">
        <v>7.485E-2</v>
      </c>
    </row>
    <row r="15" spans="1:8" x14ac:dyDescent="0.25">
      <c r="A15" s="14" t="s">
        <v>573</v>
      </c>
      <c r="B15" s="15" t="s">
        <v>574</v>
      </c>
      <c r="C15" s="15" t="s">
        <v>237</v>
      </c>
      <c r="D15" s="16">
        <v>82000000</v>
      </c>
      <c r="E15" s="17">
        <v>79630.86</v>
      </c>
      <c r="F15" s="18">
        <v>7.0099999999999996E-2</v>
      </c>
      <c r="G15" s="18">
        <v>7.3700000000000002E-2</v>
      </c>
    </row>
    <row r="16" spans="1:8" x14ac:dyDescent="0.25">
      <c r="A16" s="14" t="s">
        <v>575</v>
      </c>
      <c r="B16" s="15" t="s">
        <v>576</v>
      </c>
      <c r="C16" s="15" t="s">
        <v>237</v>
      </c>
      <c r="D16" s="16">
        <v>75000000</v>
      </c>
      <c r="E16" s="17">
        <v>72692.850000000006</v>
      </c>
      <c r="F16" s="18">
        <v>6.4000000000000001E-2</v>
      </c>
      <c r="G16" s="18">
        <v>7.4075000000000002E-2</v>
      </c>
    </row>
    <row r="17" spans="1:7" x14ac:dyDescent="0.25">
      <c r="A17" s="14" t="s">
        <v>577</v>
      </c>
      <c r="B17" s="15" t="s">
        <v>578</v>
      </c>
      <c r="C17" s="15" t="s">
        <v>237</v>
      </c>
      <c r="D17" s="16">
        <v>50500000</v>
      </c>
      <c r="E17" s="17">
        <v>51837.24</v>
      </c>
      <c r="F17" s="18">
        <v>4.5600000000000002E-2</v>
      </c>
      <c r="G17" s="18">
        <v>7.3266999999999999E-2</v>
      </c>
    </row>
    <row r="18" spans="1:7" x14ac:dyDescent="0.25">
      <c r="A18" s="14" t="s">
        <v>579</v>
      </c>
      <c r="B18" s="15" t="s">
        <v>580</v>
      </c>
      <c r="C18" s="15" t="s">
        <v>237</v>
      </c>
      <c r="D18" s="16">
        <v>50000000</v>
      </c>
      <c r="E18" s="17">
        <v>48123.6</v>
      </c>
      <c r="F18" s="18">
        <v>4.24E-2</v>
      </c>
      <c r="G18" s="18">
        <v>7.4999999999999997E-2</v>
      </c>
    </row>
    <row r="19" spans="1:7" x14ac:dyDescent="0.25">
      <c r="A19" s="14" t="s">
        <v>581</v>
      </c>
      <c r="B19" s="15" t="s">
        <v>582</v>
      </c>
      <c r="C19" s="15" t="s">
        <v>237</v>
      </c>
      <c r="D19" s="16">
        <v>39500000</v>
      </c>
      <c r="E19" s="17">
        <v>40527.4</v>
      </c>
      <c r="F19" s="18">
        <v>3.5700000000000003E-2</v>
      </c>
      <c r="G19" s="18">
        <v>7.3550000000000004E-2</v>
      </c>
    </row>
    <row r="20" spans="1:7" x14ac:dyDescent="0.25">
      <c r="A20" s="14" t="s">
        <v>583</v>
      </c>
      <c r="B20" s="15" t="s">
        <v>584</v>
      </c>
      <c r="C20" s="15" t="s">
        <v>237</v>
      </c>
      <c r="D20" s="16">
        <v>38000000</v>
      </c>
      <c r="E20" s="17">
        <v>36752</v>
      </c>
      <c r="F20" s="18">
        <v>3.2300000000000002E-2</v>
      </c>
      <c r="G20" s="18">
        <v>7.4203000000000005E-2</v>
      </c>
    </row>
    <row r="21" spans="1:7" x14ac:dyDescent="0.25">
      <c r="A21" s="14" t="s">
        <v>585</v>
      </c>
      <c r="B21" s="15" t="s">
        <v>586</v>
      </c>
      <c r="C21" s="15" t="s">
        <v>237</v>
      </c>
      <c r="D21" s="16">
        <v>28000000</v>
      </c>
      <c r="E21" s="17">
        <v>27312.01</v>
      </c>
      <c r="F21" s="18">
        <v>2.4E-2</v>
      </c>
      <c r="G21" s="18">
        <v>7.3749999999999996E-2</v>
      </c>
    </row>
    <row r="22" spans="1:7" x14ac:dyDescent="0.25">
      <c r="A22" s="14" t="s">
        <v>587</v>
      </c>
      <c r="B22" s="15" t="s">
        <v>588</v>
      </c>
      <c r="C22" s="15" t="s">
        <v>237</v>
      </c>
      <c r="D22" s="16">
        <v>25000000</v>
      </c>
      <c r="E22" s="17">
        <v>25513.73</v>
      </c>
      <c r="F22" s="18">
        <v>2.2499999999999999E-2</v>
      </c>
      <c r="G22" s="18">
        <v>7.4450000000000002E-2</v>
      </c>
    </row>
    <row r="23" spans="1:7" x14ac:dyDescent="0.25">
      <c r="A23" s="14" t="s">
        <v>589</v>
      </c>
      <c r="B23" s="15" t="s">
        <v>590</v>
      </c>
      <c r="C23" s="15" t="s">
        <v>237</v>
      </c>
      <c r="D23" s="16">
        <v>14000000</v>
      </c>
      <c r="E23" s="17">
        <v>13637.2</v>
      </c>
      <c r="F23" s="18">
        <v>1.2E-2</v>
      </c>
      <c r="G23" s="18">
        <v>7.3749999999999996E-2</v>
      </c>
    </row>
    <row r="24" spans="1:7" x14ac:dyDescent="0.25">
      <c r="A24" s="14" t="s">
        <v>591</v>
      </c>
      <c r="B24" s="15" t="s">
        <v>592</v>
      </c>
      <c r="C24" s="15" t="s">
        <v>237</v>
      </c>
      <c r="D24" s="16">
        <v>11000000</v>
      </c>
      <c r="E24" s="17">
        <v>10603.02</v>
      </c>
      <c r="F24" s="18">
        <v>9.2999999999999992E-3</v>
      </c>
      <c r="G24" s="18">
        <v>7.3550000000000004E-2</v>
      </c>
    </row>
    <row r="25" spans="1:7" x14ac:dyDescent="0.25">
      <c r="A25" s="14" t="s">
        <v>593</v>
      </c>
      <c r="B25" s="15" t="s">
        <v>594</v>
      </c>
      <c r="C25" s="15" t="s">
        <v>237</v>
      </c>
      <c r="D25" s="16">
        <v>10000000</v>
      </c>
      <c r="E25" s="17">
        <v>9931.68</v>
      </c>
      <c r="F25" s="18">
        <v>8.6999999999999994E-3</v>
      </c>
      <c r="G25" s="18">
        <v>7.4975E-2</v>
      </c>
    </row>
    <row r="26" spans="1:7" x14ac:dyDescent="0.25">
      <c r="A26" s="14" t="s">
        <v>595</v>
      </c>
      <c r="B26" s="15" t="s">
        <v>596</v>
      </c>
      <c r="C26" s="15" t="s">
        <v>237</v>
      </c>
      <c r="D26" s="16">
        <v>7200000</v>
      </c>
      <c r="E26" s="17">
        <v>7279.46</v>
      </c>
      <c r="F26" s="18">
        <v>6.4000000000000003E-3</v>
      </c>
      <c r="G26" s="18">
        <v>7.3399000000000006E-2</v>
      </c>
    </row>
    <row r="27" spans="1:7" x14ac:dyDescent="0.25">
      <c r="A27" s="14" t="s">
        <v>597</v>
      </c>
      <c r="B27" s="15" t="s">
        <v>598</v>
      </c>
      <c r="C27" s="15" t="s">
        <v>237</v>
      </c>
      <c r="D27" s="16">
        <v>6500000</v>
      </c>
      <c r="E27" s="17">
        <v>6744.51</v>
      </c>
      <c r="F27" s="18">
        <v>5.8999999999999999E-3</v>
      </c>
      <c r="G27" s="18">
        <v>7.3800000000000004E-2</v>
      </c>
    </row>
    <row r="28" spans="1:7" x14ac:dyDescent="0.25">
      <c r="A28" s="14" t="s">
        <v>599</v>
      </c>
      <c r="B28" s="15" t="s">
        <v>600</v>
      </c>
      <c r="C28" s="15" t="s">
        <v>237</v>
      </c>
      <c r="D28" s="16">
        <v>6000000</v>
      </c>
      <c r="E28" s="17">
        <v>6272.68</v>
      </c>
      <c r="F28" s="18">
        <v>5.4999999999999997E-3</v>
      </c>
      <c r="G28" s="18">
        <v>7.3800000000000004E-2</v>
      </c>
    </row>
    <row r="29" spans="1:7" x14ac:dyDescent="0.25">
      <c r="A29" s="14" t="s">
        <v>601</v>
      </c>
      <c r="B29" s="15" t="s">
        <v>602</v>
      </c>
      <c r="C29" s="15" t="s">
        <v>237</v>
      </c>
      <c r="D29" s="16">
        <v>5500000</v>
      </c>
      <c r="E29" s="17">
        <v>5711.41</v>
      </c>
      <c r="F29" s="18">
        <v>5.0000000000000001E-3</v>
      </c>
      <c r="G29" s="18">
        <v>7.3550000000000004E-2</v>
      </c>
    </row>
    <row r="30" spans="1:7" x14ac:dyDescent="0.25">
      <c r="A30" s="14" t="s">
        <v>603</v>
      </c>
      <c r="B30" s="15" t="s">
        <v>604</v>
      </c>
      <c r="C30" s="15" t="s">
        <v>237</v>
      </c>
      <c r="D30" s="16">
        <v>5000000</v>
      </c>
      <c r="E30" s="17">
        <v>5201.28</v>
      </c>
      <c r="F30" s="18">
        <v>4.5999999999999999E-3</v>
      </c>
      <c r="G30" s="18">
        <v>7.3399000000000006E-2</v>
      </c>
    </row>
    <row r="31" spans="1:7" x14ac:dyDescent="0.25">
      <c r="A31" s="14" t="s">
        <v>605</v>
      </c>
      <c r="B31" s="15" t="s">
        <v>606</v>
      </c>
      <c r="C31" s="15" t="s">
        <v>237</v>
      </c>
      <c r="D31" s="16">
        <v>4500000</v>
      </c>
      <c r="E31" s="17">
        <v>4672.91</v>
      </c>
      <c r="F31" s="18">
        <v>4.1000000000000003E-3</v>
      </c>
      <c r="G31" s="18">
        <v>7.3800000000000004E-2</v>
      </c>
    </row>
    <row r="32" spans="1:7" x14ac:dyDescent="0.25">
      <c r="A32" s="14" t="s">
        <v>607</v>
      </c>
      <c r="B32" s="15" t="s">
        <v>608</v>
      </c>
      <c r="C32" s="15" t="s">
        <v>237</v>
      </c>
      <c r="D32" s="16">
        <v>3500000</v>
      </c>
      <c r="E32" s="17">
        <v>3488.37</v>
      </c>
      <c r="F32" s="18">
        <v>3.0999999999999999E-3</v>
      </c>
      <c r="G32" s="18">
        <v>7.4925000000000005E-2</v>
      </c>
    </row>
    <row r="33" spans="1:7" x14ac:dyDescent="0.25">
      <c r="A33" s="14" t="s">
        <v>609</v>
      </c>
      <c r="B33" s="15" t="s">
        <v>610</v>
      </c>
      <c r="C33" s="15" t="s">
        <v>234</v>
      </c>
      <c r="D33" s="16">
        <v>1500000</v>
      </c>
      <c r="E33" s="17">
        <v>1564.42</v>
      </c>
      <c r="F33" s="18">
        <v>1.4E-3</v>
      </c>
      <c r="G33" s="18">
        <v>7.3499999999999996E-2</v>
      </c>
    </row>
    <row r="34" spans="1:7" x14ac:dyDescent="0.25">
      <c r="A34" s="14" t="s">
        <v>611</v>
      </c>
      <c r="B34" s="15" t="s">
        <v>612</v>
      </c>
      <c r="C34" s="15" t="s">
        <v>234</v>
      </c>
      <c r="D34" s="16">
        <v>1000000</v>
      </c>
      <c r="E34" s="17">
        <v>1046.6300000000001</v>
      </c>
      <c r="F34" s="18">
        <v>8.9999999999999998E-4</v>
      </c>
      <c r="G34" s="18">
        <v>7.3499999999999996E-2</v>
      </c>
    </row>
    <row r="35" spans="1:7" x14ac:dyDescent="0.25">
      <c r="A35" s="14" t="s">
        <v>613</v>
      </c>
      <c r="B35" s="15" t="s">
        <v>614</v>
      </c>
      <c r="C35" s="15" t="s">
        <v>237</v>
      </c>
      <c r="D35" s="16">
        <v>1000000</v>
      </c>
      <c r="E35" s="17">
        <v>1006.87</v>
      </c>
      <c r="F35" s="18">
        <v>8.9999999999999998E-4</v>
      </c>
      <c r="G35" s="18">
        <v>7.3550000000000004E-2</v>
      </c>
    </row>
    <row r="36" spans="1:7" x14ac:dyDescent="0.25">
      <c r="A36" s="14" t="s">
        <v>615</v>
      </c>
      <c r="B36" s="15" t="s">
        <v>616</v>
      </c>
      <c r="C36" s="15" t="s">
        <v>237</v>
      </c>
      <c r="D36" s="16">
        <v>1000000</v>
      </c>
      <c r="E36" s="17">
        <v>979.65</v>
      </c>
      <c r="F36" s="18">
        <v>8.9999999999999998E-4</v>
      </c>
      <c r="G36" s="18">
        <v>7.3800000000000004E-2</v>
      </c>
    </row>
    <row r="37" spans="1:7" x14ac:dyDescent="0.25">
      <c r="A37" s="14" t="s">
        <v>617</v>
      </c>
      <c r="B37" s="15" t="s">
        <v>618</v>
      </c>
      <c r="C37" s="15" t="s">
        <v>237</v>
      </c>
      <c r="D37" s="16">
        <v>500000</v>
      </c>
      <c r="E37" s="17">
        <v>501.48</v>
      </c>
      <c r="F37" s="18">
        <v>4.0000000000000002E-4</v>
      </c>
      <c r="G37" s="18">
        <v>7.3249999999999996E-2</v>
      </c>
    </row>
    <row r="38" spans="1:7" x14ac:dyDescent="0.25">
      <c r="A38" s="19" t="s">
        <v>125</v>
      </c>
      <c r="B38" s="25"/>
      <c r="C38" s="25"/>
      <c r="D38" s="26"/>
      <c r="E38" s="29">
        <v>911496.22</v>
      </c>
      <c r="F38" s="30">
        <v>0.80210000000000004</v>
      </c>
      <c r="G38" s="28"/>
    </row>
    <row r="39" spans="1:7" x14ac:dyDescent="0.25">
      <c r="A39" s="14"/>
      <c r="B39" s="15"/>
      <c r="C39" s="15"/>
      <c r="D39" s="16"/>
      <c r="E39" s="17"/>
      <c r="F39" s="18"/>
      <c r="G39" s="18"/>
    </row>
    <row r="40" spans="1:7" x14ac:dyDescent="0.25">
      <c r="A40" s="19" t="s">
        <v>467</v>
      </c>
      <c r="B40" s="15"/>
      <c r="C40" s="15"/>
      <c r="D40" s="16"/>
      <c r="E40" s="17"/>
      <c r="F40" s="18"/>
      <c r="G40" s="18"/>
    </row>
    <row r="41" spans="1:7" x14ac:dyDescent="0.25">
      <c r="A41" s="14" t="s">
        <v>619</v>
      </c>
      <c r="B41" s="15" t="s">
        <v>620</v>
      </c>
      <c r="C41" s="15" t="s">
        <v>129</v>
      </c>
      <c r="D41" s="16">
        <v>190000000</v>
      </c>
      <c r="E41" s="17">
        <v>185633.61</v>
      </c>
      <c r="F41" s="18">
        <v>0.16339999999999999</v>
      </c>
      <c r="G41" s="18">
        <v>7.0594777720000002E-2</v>
      </c>
    </row>
    <row r="42" spans="1:7" x14ac:dyDescent="0.25">
      <c r="A42" s="19" t="s">
        <v>125</v>
      </c>
      <c r="B42" s="25"/>
      <c r="C42" s="25"/>
      <c r="D42" s="26"/>
      <c r="E42" s="29">
        <v>185633.61</v>
      </c>
      <c r="F42" s="30">
        <v>0.16339999999999999</v>
      </c>
      <c r="G42" s="28"/>
    </row>
    <row r="43" spans="1:7" x14ac:dyDescent="0.25">
      <c r="A43" s="14"/>
      <c r="B43" s="15"/>
      <c r="C43" s="15"/>
      <c r="D43" s="16"/>
      <c r="E43" s="17"/>
      <c r="F43" s="18"/>
      <c r="G43" s="18"/>
    </row>
    <row r="44" spans="1:7" x14ac:dyDescent="0.25">
      <c r="A44" s="19" t="s">
        <v>130</v>
      </c>
      <c r="B44" s="15"/>
      <c r="C44" s="15"/>
      <c r="D44" s="16"/>
      <c r="E44" s="17"/>
      <c r="F44" s="18"/>
      <c r="G44" s="18"/>
    </row>
    <row r="45" spans="1:7" x14ac:dyDescent="0.25">
      <c r="A45" s="19" t="s">
        <v>125</v>
      </c>
      <c r="B45" s="15"/>
      <c r="C45" s="15"/>
      <c r="D45" s="16"/>
      <c r="E45" s="49" t="s">
        <v>122</v>
      </c>
      <c r="F45" s="50" t="s">
        <v>122</v>
      </c>
      <c r="G45" s="18"/>
    </row>
    <row r="46" spans="1:7" x14ac:dyDescent="0.25">
      <c r="A46" s="14"/>
      <c r="B46" s="15"/>
      <c r="C46" s="15"/>
      <c r="D46" s="16"/>
      <c r="E46" s="17"/>
      <c r="F46" s="18"/>
      <c r="G46" s="18"/>
    </row>
    <row r="47" spans="1:7" x14ac:dyDescent="0.25">
      <c r="A47" s="19" t="s">
        <v>131</v>
      </c>
      <c r="B47" s="15"/>
      <c r="C47" s="15"/>
      <c r="D47" s="16"/>
      <c r="E47" s="17"/>
      <c r="F47" s="18"/>
      <c r="G47" s="18"/>
    </row>
    <row r="48" spans="1:7" x14ac:dyDescent="0.25">
      <c r="A48" s="19" t="s">
        <v>125</v>
      </c>
      <c r="B48" s="15"/>
      <c r="C48" s="15"/>
      <c r="D48" s="16"/>
      <c r="E48" s="49" t="s">
        <v>122</v>
      </c>
      <c r="F48" s="50" t="s">
        <v>122</v>
      </c>
      <c r="G48" s="18"/>
    </row>
    <row r="49" spans="1:7" x14ac:dyDescent="0.25">
      <c r="A49" s="14"/>
      <c r="B49" s="15"/>
      <c r="C49" s="15"/>
      <c r="D49" s="16"/>
      <c r="E49" s="17"/>
      <c r="F49" s="18"/>
      <c r="G49" s="18"/>
    </row>
    <row r="50" spans="1:7" x14ac:dyDescent="0.25">
      <c r="A50" s="31" t="s">
        <v>132</v>
      </c>
      <c r="B50" s="32"/>
      <c r="C50" s="32"/>
      <c r="D50" s="33"/>
      <c r="E50" s="29">
        <v>1097129.83</v>
      </c>
      <c r="F50" s="30">
        <v>0.96550000000000002</v>
      </c>
      <c r="G50" s="28"/>
    </row>
    <row r="51" spans="1:7" x14ac:dyDescent="0.25">
      <c r="A51" s="14"/>
      <c r="B51" s="15"/>
      <c r="C51" s="15"/>
      <c r="D51" s="16"/>
      <c r="E51" s="17"/>
      <c r="F51" s="18"/>
      <c r="G51" s="18"/>
    </row>
    <row r="52" spans="1:7" x14ac:dyDescent="0.25">
      <c r="A52" s="14"/>
      <c r="B52" s="15"/>
      <c r="C52" s="15"/>
      <c r="D52" s="16"/>
      <c r="E52" s="17"/>
      <c r="F52" s="18"/>
      <c r="G52" s="18"/>
    </row>
    <row r="53" spans="1:7" x14ac:dyDescent="0.25">
      <c r="A53" s="19" t="s">
        <v>182</v>
      </c>
      <c r="B53" s="15"/>
      <c r="C53" s="15"/>
      <c r="D53" s="16"/>
      <c r="E53" s="17"/>
      <c r="F53" s="18"/>
      <c r="G53" s="18"/>
    </row>
    <row r="54" spans="1:7" x14ac:dyDescent="0.25">
      <c r="A54" s="14" t="s">
        <v>183</v>
      </c>
      <c r="B54" s="15"/>
      <c r="C54" s="15"/>
      <c r="D54" s="16"/>
      <c r="E54" s="17">
        <v>6711.82</v>
      </c>
      <c r="F54" s="18">
        <v>5.8999999999999999E-3</v>
      </c>
      <c r="G54" s="18">
        <v>6.4020999999999995E-2</v>
      </c>
    </row>
    <row r="55" spans="1:7" x14ac:dyDescent="0.25">
      <c r="A55" s="19" t="s">
        <v>125</v>
      </c>
      <c r="B55" s="25"/>
      <c r="C55" s="25"/>
      <c r="D55" s="26"/>
      <c r="E55" s="29">
        <v>6711.82</v>
      </c>
      <c r="F55" s="30">
        <v>5.8999999999999999E-3</v>
      </c>
      <c r="G55" s="28"/>
    </row>
    <row r="56" spans="1:7" x14ac:dyDescent="0.25">
      <c r="A56" s="14"/>
      <c r="B56" s="15"/>
      <c r="C56" s="15"/>
      <c r="D56" s="16"/>
      <c r="E56" s="17"/>
      <c r="F56" s="18"/>
      <c r="G56" s="18"/>
    </row>
    <row r="57" spans="1:7" x14ac:dyDescent="0.25">
      <c r="A57" s="31" t="s">
        <v>132</v>
      </c>
      <c r="B57" s="32"/>
      <c r="C57" s="32"/>
      <c r="D57" s="33"/>
      <c r="E57" s="29">
        <v>6711.82</v>
      </c>
      <c r="F57" s="30">
        <v>5.8999999999999999E-3</v>
      </c>
      <c r="G57" s="28"/>
    </row>
    <row r="58" spans="1:7" x14ac:dyDescent="0.25">
      <c r="A58" s="14" t="s">
        <v>184</v>
      </c>
      <c r="B58" s="15"/>
      <c r="C58" s="15"/>
      <c r="D58" s="16"/>
      <c r="E58" s="17">
        <v>32302.989210700001</v>
      </c>
      <c r="F58" s="18">
        <v>2.8428999999999999E-2</v>
      </c>
      <c r="G58" s="18"/>
    </row>
    <row r="59" spans="1:7" x14ac:dyDescent="0.25">
      <c r="A59" s="14" t="s">
        <v>185</v>
      </c>
      <c r="B59" s="15"/>
      <c r="C59" s="15"/>
      <c r="D59" s="16"/>
      <c r="E59" s="17">
        <v>87.930789300000001</v>
      </c>
      <c r="F59" s="18">
        <v>1.7100000000000001E-4</v>
      </c>
      <c r="G59" s="18">
        <v>6.4020999999999995E-2</v>
      </c>
    </row>
    <row r="60" spans="1:7" x14ac:dyDescent="0.25">
      <c r="A60" s="34" t="s">
        <v>186</v>
      </c>
      <c r="B60" s="35"/>
      <c r="C60" s="35"/>
      <c r="D60" s="36"/>
      <c r="E60" s="37">
        <v>1136232.57</v>
      </c>
      <c r="F60" s="38">
        <v>1</v>
      </c>
      <c r="G60" s="38"/>
    </row>
    <row r="62" spans="1:7" x14ac:dyDescent="0.25">
      <c r="A62" s="1" t="s">
        <v>188</v>
      </c>
    </row>
    <row r="65" spans="1:5" x14ac:dyDescent="0.25">
      <c r="A65" s="1" t="s">
        <v>189</v>
      </c>
    </row>
    <row r="66" spans="1:5" x14ac:dyDescent="0.25">
      <c r="A66" s="40" t="s">
        <v>190</v>
      </c>
      <c r="B66" s="41" t="s">
        <v>122</v>
      </c>
    </row>
    <row r="67" spans="1:5" x14ac:dyDescent="0.25">
      <c r="A67" t="s">
        <v>191</v>
      </c>
    </row>
    <row r="68" spans="1:5" x14ac:dyDescent="0.25">
      <c r="A68" t="s">
        <v>315</v>
      </c>
      <c r="B68" t="s">
        <v>193</v>
      </c>
      <c r="C68" t="s">
        <v>193</v>
      </c>
    </row>
    <row r="69" spans="1:5" x14ac:dyDescent="0.25">
      <c r="B69" s="42">
        <v>45473</v>
      </c>
      <c r="C69" s="42">
        <v>45504</v>
      </c>
    </row>
    <row r="70" spans="1:5" x14ac:dyDescent="0.25">
      <c r="A70" t="s">
        <v>316</v>
      </c>
      <c r="B70">
        <v>1156.3462999999999</v>
      </c>
      <c r="C70">
        <v>1169.0506</v>
      </c>
      <c r="E70" s="39"/>
    </row>
    <row r="71" spans="1:5" x14ac:dyDescent="0.25">
      <c r="E71" s="39"/>
    </row>
    <row r="72" spans="1:5" x14ac:dyDescent="0.25">
      <c r="A72" t="s">
        <v>208</v>
      </c>
      <c r="B72" s="41" t="s">
        <v>122</v>
      </c>
    </row>
    <row r="73" spans="1:5" x14ac:dyDescent="0.25">
      <c r="A73" t="s">
        <v>209</v>
      </c>
      <c r="B73" s="41" t="s">
        <v>122</v>
      </c>
    </row>
    <row r="74" spans="1:5" ht="30" customHeight="1" x14ac:dyDescent="0.25">
      <c r="A74" s="40" t="s">
        <v>210</v>
      </c>
      <c r="B74" s="41" t="s">
        <v>122</v>
      </c>
    </row>
    <row r="75" spans="1:5" ht="30" customHeight="1" x14ac:dyDescent="0.25">
      <c r="A75" s="40" t="s">
        <v>211</v>
      </c>
      <c r="B75" s="41" t="s">
        <v>122</v>
      </c>
    </row>
    <row r="76" spans="1:5" x14ac:dyDescent="0.25">
      <c r="A76" t="s">
        <v>212</v>
      </c>
      <c r="B76" s="44">
        <f>+B90</f>
        <v>7.5442523405020134</v>
      </c>
    </row>
    <row r="77" spans="1:5" ht="45" customHeight="1" x14ac:dyDescent="0.25">
      <c r="A77" s="40" t="s">
        <v>213</v>
      </c>
      <c r="B77" s="41" t="s">
        <v>122</v>
      </c>
    </row>
    <row r="78" spans="1:5" ht="45" customHeight="1" x14ac:dyDescent="0.25">
      <c r="A78" s="40" t="s">
        <v>214</v>
      </c>
      <c r="B78" s="41" t="s">
        <v>122</v>
      </c>
    </row>
    <row r="79" spans="1:5" ht="30" customHeight="1" x14ac:dyDescent="0.25">
      <c r="A79" s="40" t="s">
        <v>215</v>
      </c>
      <c r="B79" s="44">
        <v>442439.79576750001</v>
      </c>
    </row>
    <row r="80" spans="1:5" x14ac:dyDescent="0.25">
      <c r="A80" t="s">
        <v>216</v>
      </c>
      <c r="B80" s="41" t="s">
        <v>122</v>
      </c>
    </row>
    <row r="81" spans="1:4" x14ac:dyDescent="0.25">
      <c r="A81" t="s">
        <v>217</v>
      </c>
      <c r="B81" s="41" t="s">
        <v>122</v>
      </c>
    </row>
    <row r="83" spans="1:4" x14ac:dyDescent="0.25">
      <c r="A83" t="s">
        <v>218</v>
      </c>
    </row>
    <row r="84" spans="1:4" ht="30" customHeight="1" x14ac:dyDescent="0.25">
      <c r="A84" s="52" t="s">
        <v>219</v>
      </c>
      <c r="B84" s="53" t="s">
        <v>621</v>
      </c>
    </row>
    <row r="85" spans="1:4" x14ac:dyDescent="0.25">
      <c r="A85" s="52" t="s">
        <v>221</v>
      </c>
      <c r="B85" s="52" t="s">
        <v>318</v>
      </c>
    </row>
    <row r="86" spans="1:4" x14ac:dyDescent="0.25">
      <c r="A86" s="52"/>
      <c r="B86" s="52"/>
    </row>
    <row r="87" spans="1:4" x14ac:dyDescent="0.25">
      <c r="A87" s="52" t="s">
        <v>223</v>
      </c>
      <c r="B87" s="3">
        <v>7.3393311742990548</v>
      </c>
    </row>
    <row r="88" spans="1:4" x14ac:dyDescent="0.25">
      <c r="A88" s="52"/>
      <c r="B88" s="52"/>
    </row>
    <row r="89" spans="1:4" x14ac:dyDescent="0.25">
      <c r="A89" s="52" t="s">
        <v>224</v>
      </c>
      <c r="B89" s="54">
        <v>5.8955000000000002</v>
      </c>
    </row>
    <row r="90" spans="1:4" x14ac:dyDescent="0.25">
      <c r="A90" s="52" t="s">
        <v>225</v>
      </c>
      <c r="B90" s="54">
        <v>7.5442523405020134</v>
      </c>
    </row>
    <row r="91" spans="1:4" x14ac:dyDescent="0.25">
      <c r="A91" s="52"/>
      <c r="B91" s="52"/>
    </row>
    <row r="92" spans="1:4" x14ac:dyDescent="0.25">
      <c r="A92" s="52" t="s">
        <v>226</v>
      </c>
      <c r="B92" s="55">
        <v>45504</v>
      </c>
    </row>
    <row r="94" spans="1:4" ht="69.95" customHeight="1" x14ac:dyDescent="0.25">
      <c r="A94" s="74" t="s">
        <v>227</v>
      </c>
      <c r="B94" s="74" t="s">
        <v>228</v>
      </c>
      <c r="C94" s="74" t="s">
        <v>5</v>
      </c>
      <c r="D94" s="74" t="s">
        <v>6</v>
      </c>
    </row>
    <row r="95" spans="1:4" ht="69.95" customHeight="1" x14ac:dyDescent="0.25">
      <c r="A95" s="74" t="s">
        <v>621</v>
      </c>
      <c r="B95" s="74"/>
      <c r="C95" s="74" t="s">
        <v>18</v>
      </c>
      <c r="D9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"/>
  <sheetViews>
    <sheetView showGridLines="0" workbookViewId="0">
      <pane ySplit="4" topLeftCell="A4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622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623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624</v>
      </c>
      <c r="B11" s="15" t="s">
        <v>625</v>
      </c>
      <c r="C11" s="15" t="s">
        <v>248</v>
      </c>
      <c r="D11" s="16">
        <v>53500000</v>
      </c>
      <c r="E11" s="17">
        <v>54118.78</v>
      </c>
      <c r="F11" s="18">
        <v>9.3700000000000006E-2</v>
      </c>
      <c r="G11" s="18">
        <v>7.3499999999999996E-2</v>
      </c>
    </row>
    <row r="12" spans="1:8" x14ac:dyDescent="0.25">
      <c r="A12" s="14" t="s">
        <v>626</v>
      </c>
      <c r="B12" s="15" t="s">
        <v>627</v>
      </c>
      <c r="C12" s="15" t="s">
        <v>237</v>
      </c>
      <c r="D12" s="16">
        <v>40500000</v>
      </c>
      <c r="E12" s="17">
        <v>41021.24</v>
      </c>
      <c r="F12" s="18">
        <v>7.0999999999999994E-2</v>
      </c>
      <c r="G12" s="18">
        <v>7.3299000000000003E-2</v>
      </c>
    </row>
    <row r="13" spans="1:8" x14ac:dyDescent="0.25">
      <c r="A13" s="14" t="s">
        <v>628</v>
      </c>
      <c r="B13" s="15" t="s">
        <v>629</v>
      </c>
      <c r="C13" s="15" t="s">
        <v>237</v>
      </c>
      <c r="D13" s="16">
        <v>37700000</v>
      </c>
      <c r="E13" s="17">
        <v>37982.22</v>
      </c>
      <c r="F13" s="18">
        <v>6.5799999999999997E-2</v>
      </c>
      <c r="G13" s="18">
        <v>7.4550000000000005E-2</v>
      </c>
    </row>
    <row r="14" spans="1:8" x14ac:dyDescent="0.25">
      <c r="A14" s="14" t="s">
        <v>630</v>
      </c>
      <c r="B14" s="15" t="s">
        <v>631</v>
      </c>
      <c r="C14" s="15" t="s">
        <v>237</v>
      </c>
      <c r="D14" s="16">
        <v>37500000</v>
      </c>
      <c r="E14" s="17">
        <v>37654.35</v>
      </c>
      <c r="F14" s="18">
        <v>6.5199999999999994E-2</v>
      </c>
      <c r="G14" s="18">
        <v>7.4649999999999994E-2</v>
      </c>
    </row>
    <row r="15" spans="1:8" x14ac:dyDescent="0.25">
      <c r="A15" s="14" t="s">
        <v>632</v>
      </c>
      <c r="B15" s="15" t="s">
        <v>633</v>
      </c>
      <c r="C15" s="15" t="s">
        <v>237</v>
      </c>
      <c r="D15" s="16">
        <v>37000000</v>
      </c>
      <c r="E15" s="17">
        <v>37176.449999999997</v>
      </c>
      <c r="F15" s="18">
        <v>6.4399999999999999E-2</v>
      </c>
      <c r="G15" s="18">
        <v>7.3925000000000005E-2</v>
      </c>
    </row>
    <row r="16" spans="1:8" x14ac:dyDescent="0.25">
      <c r="A16" s="14" t="s">
        <v>634</v>
      </c>
      <c r="B16" s="15" t="s">
        <v>635</v>
      </c>
      <c r="C16" s="15" t="s">
        <v>248</v>
      </c>
      <c r="D16" s="16">
        <v>35000000</v>
      </c>
      <c r="E16" s="17">
        <v>35317.94</v>
      </c>
      <c r="F16" s="18">
        <v>6.1199999999999997E-2</v>
      </c>
      <c r="G16" s="18">
        <v>7.3698E-2</v>
      </c>
    </row>
    <row r="17" spans="1:7" x14ac:dyDescent="0.25">
      <c r="A17" s="14" t="s">
        <v>636</v>
      </c>
      <c r="B17" s="15" t="s">
        <v>637</v>
      </c>
      <c r="C17" s="15" t="s">
        <v>237</v>
      </c>
      <c r="D17" s="16">
        <v>35000000</v>
      </c>
      <c r="E17" s="17">
        <v>35263.9</v>
      </c>
      <c r="F17" s="18">
        <v>6.1100000000000002E-2</v>
      </c>
      <c r="G17" s="18">
        <v>7.3150000000000007E-2</v>
      </c>
    </row>
    <row r="18" spans="1:7" x14ac:dyDescent="0.25">
      <c r="A18" s="14" t="s">
        <v>638</v>
      </c>
      <c r="B18" s="15" t="s">
        <v>639</v>
      </c>
      <c r="C18" s="15" t="s">
        <v>237</v>
      </c>
      <c r="D18" s="16">
        <v>35000000</v>
      </c>
      <c r="E18" s="17">
        <v>35131.879999999997</v>
      </c>
      <c r="F18" s="18">
        <v>6.08E-2</v>
      </c>
      <c r="G18" s="18">
        <v>7.4596999999999997E-2</v>
      </c>
    </row>
    <row r="19" spans="1:7" x14ac:dyDescent="0.25">
      <c r="A19" s="14" t="s">
        <v>640</v>
      </c>
      <c r="B19" s="15" t="s">
        <v>641</v>
      </c>
      <c r="C19" s="15" t="s">
        <v>237</v>
      </c>
      <c r="D19" s="16">
        <v>29500000</v>
      </c>
      <c r="E19" s="17">
        <v>30157.35</v>
      </c>
      <c r="F19" s="18">
        <v>5.2200000000000003E-2</v>
      </c>
      <c r="G19" s="18">
        <v>7.3925000000000005E-2</v>
      </c>
    </row>
    <row r="20" spans="1:7" x14ac:dyDescent="0.25">
      <c r="A20" s="14" t="s">
        <v>565</v>
      </c>
      <c r="B20" s="15" t="s">
        <v>566</v>
      </c>
      <c r="C20" s="15" t="s">
        <v>237</v>
      </c>
      <c r="D20" s="16">
        <v>24000000</v>
      </c>
      <c r="E20" s="17">
        <v>23385.96</v>
      </c>
      <c r="F20" s="18">
        <v>4.0500000000000001E-2</v>
      </c>
      <c r="G20" s="18">
        <v>7.3599999999999999E-2</v>
      </c>
    </row>
    <row r="21" spans="1:7" x14ac:dyDescent="0.25">
      <c r="A21" s="14" t="s">
        <v>642</v>
      </c>
      <c r="B21" s="15" t="s">
        <v>643</v>
      </c>
      <c r="C21" s="15" t="s">
        <v>237</v>
      </c>
      <c r="D21" s="16">
        <v>16000000</v>
      </c>
      <c r="E21" s="17">
        <v>16235.76</v>
      </c>
      <c r="F21" s="18">
        <v>2.81E-2</v>
      </c>
      <c r="G21" s="18">
        <v>7.4550000000000005E-2</v>
      </c>
    </row>
    <row r="22" spans="1:7" x14ac:dyDescent="0.25">
      <c r="A22" s="14" t="s">
        <v>644</v>
      </c>
      <c r="B22" s="15" t="s">
        <v>645</v>
      </c>
      <c r="C22" s="15" t="s">
        <v>237</v>
      </c>
      <c r="D22" s="16">
        <v>15000000</v>
      </c>
      <c r="E22" s="17">
        <v>15455.91</v>
      </c>
      <c r="F22" s="18">
        <v>2.6800000000000001E-2</v>
      </c>
      <c r="G22" s="18">
        <v>7.3724999999999999E-2</v>
      </c>
    </row>
    <row r="23" spans="1:7" x14ac:dyDescent="0.25">
      <c r="A23" s="14" t="s">
        <v>646</v>
      </c>
      <c r="B23" s="15" t="s">
        <v>647</v>
      </c>
      <c r="C23" s="15" t="s">
        <v>237</v>
      </c>
      <c r="D23" s="16">
        <v>15000000</v>
      </c>
      <c r="E23" s="17">
        <v>15201.5</v>
      </c>
      <c r="F23" s="18">
        <v>2.63E-2</v>
      </c>
      <c r="G23" s="18">
        <v>7.4596999999999997E-2</v>
      </c>
    </row>
    <row r="24" spans="1:7" x14ac:dyDescent="0.25">
      <c r="A24" s="14" t="s">
        <v>567</v>
      </c>
      <c r="B24" s="15" t="s">
        <v>568</v>
      </c>
      <c r="C24" s="15" t="s">
        <v>237</v>
      </c>
      <c r="D24" s="16">
        <v>13500000</v>
      </c>
      <c r="E24" s="17">
        <v>13091.73</v>
      </c>
      <c r="F24" s="18">
        <v>2.2700000000000001E-2</v>
      </c>
      <c r="G24" s="18">
        <v>7.4450000000000002E-2</v>
      </c>
    </row>
    <row r="25" spans="1:7" x14ac:dyDescent="0.25">
      <c r="A25" s="14" t="s">
        <v>648</v>
      </c>
      <c r="B25" s="15" t="s">
        <v>649</v>
      </c>
      <c r="C25" s="15" t="s">
        <v>237</v>
      </c>
      <c r="D25" s="16">
        <v>10000000</v>
      </c>
      <c r="E25" s="17">
        <v>10219.39</v>
      </c>
      <c r="F25" s="18">
        <v>1.77E-2</v>
      </c>
      <c r="G25" s="18">
        <v>7.4550000000000005E-2</v>
      </c>
    </row>
    <row r="26" spans="1:7" x14ac:dyDescent="0.25">
      <c r="A26" s="14" t="s">
        <v>650</v>
      </c>
      <c r="B26" s="15" t="s">
        <v>651</v>
      </c>
      <c r="C26" s="15" t="s">
        <v>237</v>
      </c>
      <c r="D26" s="16">
        <v>9000000</v>
      </c>
      <c r="E26" s="17">
        <v>9131.31</v>
      </c>
      <c r="F26" s="18">
        <v>1.5800000000000002E-2</v>
      </c>
      <c r="G26" s="18">
        <v>7.4075000000000002E-2</v>
      </c>
    </row>
    <row r="27" spans="1:7" x14ac:dyDescent="0.25">
      <c r="A27" s="14" t="s">
        <v>652</v>
      </c>
      <c r="B27" s="15" t="s">
        <v>653</v>
      </c>
      <c r="C27" s="15" t="s">
        <v>237</v>
      </c>
      <c r="D27" s="16">
        <v>8000000</v>
      </c>
      <c r="E27" s="17">
        <v>8036.62</v>
      </c>
      <c r="F27" s="18">
        <v>1.3899999999999999E-2</v>
      </c>
      <c r="G27" s="18">
        <v>7.3599999999999999E-2</v>
      </c>
    </row>
    <row r="28" spans="1:7" x14ac:dyDescent="0.25">
      <c r="A28" s="14" t="s">
        <v>654</v>
      </c>
      <c r="B28" s="15" t="s">
        <v>655</v>
      </c>
      <c r="C28" s="15" t="s">
        <v>237</v>
      </c>
      <c r="D28" s="16">
        <v>4500000</v>
      </c>
      <c r="E28" s="17">
        <v>4812.1499999999996</v>
      </c>
      <c r="F28" s="18">
        <v>8.3000000000000001E-3</v>
      </c>
      <c r="G28" s="18">
        <v>7.3724999999999999E-2</v>
      </c>
    </row>
    <row r="29" spans="1:7" x14ac:dyDescent="0.25">
      <c r="A29" s="14" t="s">
        <v>656</v>
      </c>
      <c r="B29" s="15" t="s">
        <v>657</v>
      </c>
      <c r="C29" s="15" t="s">
        <v>237</v>
      </c>
      <c r="D29" s="16">
        <v>1000000</v>
      </c>
      <c r="E29" s="17">
        <v>1010.16</v>
      </c>
      <c r="F29" s="18">
        <v>1.6999999999999999E-3</v>
      </c>
      <c r="G29" s="18">
        <v>7.4999999999999997E-2</v>
      </c>
    </row>
    <row r="30" spans="1:7" x14ac:dyDescent="0.25">
      <c r="A30" s="19" t="s">
        <v>125</v>
      </c>
      <c r="B30" s="25"/>
      <c r="C30" s="25"/>
      <c r="D30" s="26"/>
      <c r="E30" s="29">
        <v>460404.6</v>
      </c>
      <c r="F30" s="30">
        <v>0.79720000000000002</v>
      </c>
      <c r="G30" s="28"/>
    </row>
    <row r="31" spans="1:7" x14ac:dyDescent="0.25">
      <c r="A31" s="14"/>
      <c r="B31" s="15"/>
      <c r="C31" s="15"/>
      <c r="D31" s="16"/>
      <c r="E31" s="17"/>
      <c r="F31" s="18"/>
      <c r="G31" s="18"/>
    </row>
    <row r="32" spans="1:7" x14ac:dyDescent="0.25">
      <c r="A32" s="19" t="s">
        <v>467</v>
      </c>
      <c r="B32" s="15"/>
      <c r="C32" s="15"/>
      <c r="D32" s="16"/>
      <c r="E32" s="17"/>
      <c r="F32" s="18"/>
      <c r="G32" s="18"/>
    </row>
    <row r="33" spans="1:7" x14ac:dyDescent="0.25">
      <c r="A33" s="14" t="s">
        <v>658</v>
      </c>
      <c r="B33" s="15" t="s">
        <v>659</v>
      </c>
      <c r="C33" s="15" t="s">
        <v>129</v>
      </c>
      <c r="D33" s="16">
        <v>92000000</v>
      </c>
      <c r="E33" s="17">
        <v>93686.64</v>
      </c>
      <c r="F33" s="18">
        <v>0.1623</v>
      </c>
      <c r="G33" s="18">
        <v>7.0920731609000004E-2</v>
      </c>
    </row>
    <row r="34" spans="1:7" x14ac:dyDescent="0.25">
      <c r="A34" s="19" t="s">
        <v>125</v>
      </c>
      <c r="B34" s="25"/>
      <c r="C34" s="25"/>
      <c r="D34" s="26"/>
      <c r="E34" s="29">
        <v>93686.64</v>
      </c>
      <c r="F34" s="30">
        <v>0.1623</v>
      </c>
      <c r="G34" s="28"/>
    </row>
    <row r="35" spans="1:7" x14ac:dyDescent="0.25">
      <c r="A35" s="14"/>
      <c r="B35" s="15"/>
      <c r="C35" s="15"/>
      <c r="D35" s="16"/>
      <c r="E35" s="17"/>
      <c r="F35" s="18"/>
      <c r="G35" s="18"/>
    </row>
    <row r="36" spans="1:7" x14ac:dyDescent="0.25">
      <c r="A36" s="19" t="s">
        <v>130</v>
      </c>
      <c r="B36" s="15"/>
      <c r="C36" s="15"/>
      <c r="D36" s="16"/>
      <c r="E36" s="17"/>
      <c r="F36" s="18"/>
      <c r="G36" s="18"/>
    </row>
    <row r="37" spans="1:7" x14ac:dyDescent="0.25">
      <c r="A37" s="19" t="s">
        <v>125</v>
      </c>
      <c r="B37" s="15"/>
      <c r="C37" s="15"/>
      <c r="D37" s="16"/>
      <c r="E37" s="49" t="s">
        <v>122</v>
      </c>
      <c r="F37" s="50" t="s">
        <v>122</v>
      </c>
      <c r="G37" s="18"/>
    </row>
    <row r="38" spans="1:7" x14ac:dyDescent="0.25">
      <c r="A38" s="14"/>
      <c r="B38" s="15"/>
      <c r="C38" s="15"/>
      <c r="D38" s="16"/>
      <c r="E38" s="17"/>
      <c r="F38" s="18"/>
      <c r="G38" s="18"/>
    </row>
    <row r="39" spans="1:7" x14ac:dyDescent="0.25">
      <c r="A39" s="19" t="s">
        <v>131</v>
      </c>
      <c r="B39" s="15"/>
      <c r="C39" s="15"/>
      <c r="D39" s="16"/>
      <c r="E39" s="17"/>
      <c r="F39" s="18"/>
      <c r="G39" s="18"/>
    </row>
    <row r="40" spans="1:7" x14ac:dyDescent="0.25">
      <c r="A40" s="19" t="s">
        <v>125</v>
      </c>
      <c r="B40" s="15"/>
      <c r="C40" s="15"/>
      <c r="D40" s="16"/>
      <c r="E40" s="49" t="s">
        <v>122</v>
      </c>
      <c r="F40" s="50" t="s">
        <v>122</v>
      </c>
      <c r="G40" s="18"/>
    </row>
    <row r="41" spans="1:7" x14ac:dyDescent="0.25">
      <c r="A41" s="14"/>
      <c r="B41" s="15"/>
      <c r="C41" s="15"/>
      <c r="D41" s="16"/>
      <c r="E41" s="17"/>
      <c r="F41" s="18"/>
      <c r="G41" s="18"/>
    </row>
    <row r="42" spans="1:7" x14ac:dyDescent="0.25">
      <c r="A42" s="31" t="s">
        <v>132</v>
      </c>
      <c r="B42" s="32"/>
      <c r="C42" s="32"/>
      <c r="D42" s="33"/>
      <c r="E42" s="29">
        <v>554091.24</v>
      </c>
      <c r="F42" s="30">
        <v>0.95950000000000002</v>
      </c>
      <c r="G42" s="28"/>
    </row>
    <row r="43" spans="1:7" x14ac:dyDescent="0.25">
      <c r="A43" s="14"/>
      <c r="B43" s="15"/>
      <c r="C43" s="15"/>
      <c r="D43" s="16"/>
      <c r="E43" s="17"/>
      <c r="F43" s="18"/>
      <c r="G43" s="18"/>
    </row>
    <row r="44" spans="1:7" x14ac:dyDescent="0.25">
      <c r="A44" s="14"/>
      <c r="B44" s="15"/>
      <c r="C44" s="15"/>
      <c r="D44" s="16"/>
      <c r="E44" s="17"/>
      <c r="F44" s="18"/>
      <c r="G44" s="18"/>
    </row>
    <row r="45" spans="1:7" x14ac:dyDescent="0.25">
      <c r="A45" s="19" t="s">
        <v>182</v>
      </c>
      <c r="B45" s="15"/>
      <c r="C45" s="15"/>
      <c r="D45" s="16"/>
      <c r="E45" s="17"/>
      <c r="F45" s="18"/>
      <c r="G45" s="18"/>
    </row>
    <row r="46" spans="1:7" x14ac:dyDescent="0.25">
      <c r="A46" s="14" t="s">
        <v>183</v>
      </c>
      <c r="B46" s="15"/>
      <c r="C46" s="15"/>
      <c r="D46" s="16"/>
      <c r="E46" s="17">
        <v>437.92</v>
      </c>
      <c r="F46" s="18">
        <v>8.0000000000000004E-4</v>
      </c>
      <c r="G46" s="18">
        <v>6.4020999999999995E-2</v>
      </c>
    </row>
    <row r="47" spans="1:7" x14ac:dyDescent="0.25">
      <c r="A47" s="19" t="s">
        <v>125</v>
      </c>
      <c r="B47" s="25"/>
      <c r="C47" s="25"/>
      <c r="D47" s="26"/>
      <c r="E47" s="29">
        <v>437.92</v>
      </c>
      <c r="F47" s="30">
        <v>8.0000000000000004E-4</v>
      </c>
      <c r="G47" s="28"/>
    </row>
    <row r="48" spans="1:7" x14ac:dyDescent="0.25">
      <c r="A48" s="14"/>
      <c r="B48" s="15"/>
      <c r="C48" s="15"/>
      <c r="D48" s="16"/>
      <c r="E48" s="17"/>
      <c r="F48" s="18"/>
      <c r="G48" s="18"/>
    </row>
    <row r="49" spans="1:7" x14ac:dyDescent="0.25">
      <c r="A49" s="31" t="s">
        <v>132</v>
      </c>
      <c r="B49" s="32"/>
      <c r="C49" s="32"/>
      <c r="D49" s="33"/>
      <c r="E49" s="29">
        <v>437.92</v>
      </c>
      <c r="F49" s="30">
        <v>8.0000000000000004E-4</v>
      </c>
      <c r="G49" s="28"/>
    </row>
    <row r="50" spans="1:7" x14ac:dyDescent="0.25">
      <c r="A50" s="14" t="s">
        <v>184</v>
      </c>
      <c r="B50" s="15"/>
      <c r="C50" s="15"/>
      <c r="D50" s="16"/>
      <c r="E50" s="17">
        <v>22834.863884499999</v>
      </c>
      <c r="F50" s="18">
        <v>3.9549000000000001E-2</v>
      </c>
      <c r="G50" s="18"/>
    </row>
    <row r="51" spans="1:7" x14ac:dyDescent="0.25">
      <c r="A51" s="14" t="s">
        <v>185</v>
      </c>
      <c r="B51" s="15"/>
      <c r="C51" s="15"/>
      <c r="D51" s="16"/>
      <c r="E51" s="17">
        <v>13.956115499999999</v>
      </c>
      <c r="F51" s="18">
        <v>1.5100000000000001E-4</v>
      </c>
      <c r="G51" s="18">
        <v>6.4020999999999995E-2</v>
      </c>
    </row>
    <row r="52" spans="1:7" x14ac:dyDescent="0.25">
      <c r="A52" s="34" t="s">
        <v>186</v>
      </c>
      <c r="B52" s="35"/>
      <c r="C52" s="35"/>
      <c r="D52" s="36"/>
      <c r="E52" s="37">
        <v>577377.98</v>
      </c>
      <c r="F52" s="38">
        <v>1</v>
      </c>
      <c r="G52" s="38"/>
    </row>
    <row r="54" spans="1:7" x14ac:dyDescent="0.25">
      <c r="A54" s="1" t="s">
        <v>188</v>
      </c>
    </row>
    <row r="57" spans="1:7" x14ac:dyDescent="0.25">
      <c r="A57" s="1" t="s">
        <v>189</v>
      </c>
    </row>
    <row r="58" spans="1:7" x14ac:dyDescent="0.25">
      <c r="A58" s="40" t="s">
        <v>190</v>
      </c>
      <c r="B58" s="41" t="s">
        <v>122</v>
      </c>
    </row>
    <row r="59" spans="1:7" x14ac:dyDescent="0.25">
      <c r="A59" t="s">
        <v>191</v>
      </c>
    </row>
    <row r="60" spans="1:7" x14ac:dyDescent="0.25">
      <c r="A60" t="s">
        <v>315</v>
      </c>
      <c r="B60" t="s">
        <v>193</v>
      </c>
      <c r="C60" t="s">
        <v>193</v>
      </c>
    </row>
    <row r="61" spans="1:7" x14ac:dyDescent="0.25">
      <c r="B61" s="42">
        <v>45473</v>
      </c>
      <c r="C61" s="42">
        <v>45504</v>
      </c>
    </row>
    <row r="62" spans="1:7" x14ac:dyDescent="0.25">
      <c r="A62" t="s">
        <v>316</v>
      </c>
      <c r="B62">
        <v>1125.8814</v>
      </c>
      <c r="C62">
        <v>1135.4559999999999</v>
      </c>
      <c r="E62" s="39"/>
    </row>
    <row r="63" spans="1:7" x14ac:dyDescent="0.25">
      <c r="E63" s="39"/>
    </row>
    <row r="64" spans="1:7" x14ac:dyDescent="0.25">
      <c r="A64" t="s">
        <v>208</v>
      </c>
      <c r="B64" s="41" t="s">
        <v>122</v>
      </c>
    </row>
    <row r="65" spans="1:2" x14ac:dyDescent="0.25">
      <c r="A65" t="s">
        <v>209</v>
      </c>
      <c r="B65" s="41" t="s">
        <v>122</v>
      </c>
    </row>
    <row r="66" spans="1:2" ht="30" customHeight="1" x14ac:dyDescent="0.25">
      <c r="A66" s="40" t="s">
        <v>210</v>
      </c>
      <c r="B66" s="41" t="s">
        <v>122</v>
      </c>
    </row>
    <row r="67" spans="1:2" ht="30" customHeight="1" x14ac:dyDescent="0.25">
      <c r="A67" s="40" t="s">
        <v>211</v>
      </c>
      <c r="B67" s="41" t="s">
        <v>122</v>
      </c>
    </row>
    <row r="68" spans="1:2" x14ac:dyDescent="0.25">
      <c r="A68" t="s">
        <v>212</v>
      </c>
      <c r="B68" s="44">
        <f>+B82</f>
        <v>8.5388846450647495</v>
      </c>
    </row>
    <row r="69" spans="1:2" ht="45" customHeight="1" x14ac:dyDescent="0.25">
      <c r="A69" s="40" t="s">
        <v>213</v>
      </c>
      <c r="B69" s="41" t="s">
        <v>122</v>
      </c>
    </row>
    <row r="70" spans="1:2" ht="45" customHeight="1" x14ac:dyDescent="0.25">
      <c r="A70" s="40" t="s">
        <v>214</v>
      </c>
      <c r="B70" s="41" t="s">
        <v>122</v>
      </c>
    </row>
    <row r="71" spans="1:2" ht="30" customHeight="1" x14ac:dyDescent="0.25">
      <c r="A71" s="40" t="s">
        <v>215</v>
      </c>
      <c r="B71" s="44">
        <v>216602.8422974</v>
      </c>
    </row>
    <row r="72" spans="1:2" x14ac:dyDescent="0.25">
      <c r="A72" t="s">
        <v>216</v>
      </c>
      <c r="B72" s="41" t="s">
        <v>122</v>
      </c>
    </row>
    <row r="73" spans="1:2" x14ac:dyDescent="0.25">
      <c r="A73" t="s">
        <v>217</v>
      </c>
      <c r="B73" s="41" t="s">
        <v>122</v>
      </c>
    </row>
    <row r="75" spans="1:2" x14ac:dyDescent="0.25">
      <c r="A75" t="s">
        <v>218</v>
      </c>
    </row>
    <row r="76" spans="1:2" ht="30" customHeight="1" x14ac:dyDescent="0.25">
      <c r="A76" s="52" t="s">
        <v>219</v>
      </c>
      <c r="B76" s="53" t="s">
        <v>660</v>
      </c>
    </row>
    <row r="77" spans="1:2" x14ac:dyDescent="0.25">
      <c r="A77" s="52" t="s">
        <v>221</v>
      </c>
      <c r="B77" s="52" t="s">
        <v>318</v>
      </c>
    </row>
    <row r="78" spans="1:2" x14ac:dyDescent="0.25">
      <c r="A78" s="52"/>
      <c r="B78" s="52"/>
    </row>
    <row r="79" spans="1:2" x14ac:dyDescent="0.25">
      <c r="A79" s="52" t="s">
        <v>223</v>
      </c>
      <c r="B79" s="3">
        <v>7.3429475738690408</v>
      </c>
    </row>
    <row r="80" spans="1:2" x14ac:dyDescent="0.25">
      <c r="A80" s="52"/>
      <c r="B80" s="52"/>
    </row>
    <row r="81" spans="1:4" x14ac:dyDescent="0.25">
      <c r="A81" s="52" t="s">
        <v>224</v>
      </c>
      <c r="B81" s="54">
        <v>6.3334000000000001</v>
      </c>
    </row>
    <row r="82" spans="1:4" x14ac:dyDescent="0.25">
      <c r="A82" s="52" t="s">
        <v>225</v>
      </c>
      <c r="B82" s="54">
        <v>8.5388846450647495</v>
      </c>
    </row>
    <row r="83" spans="1:4" x14ac:dyDescent="0.25">
      <c r="A83" s="52"/>
      <c r="B83" s="52"/>
    </row>
    <row r="84" spans="1:4" x14ac:dyDescent="0.25">
      <c r="A84" s="52" t="s">
        <v>226</v>
      </c>
      <c r="B84" s="55">
        <v>45504</v>
      </c>
    </row>
    <row r="86" spans="1:4" ht="69.95" customHeight="1" x14ac:dyDescent="0.25">
      <c r="A86" s="74" t="s">
        <v>227</v>
      </c>
      <c r="B86" s="74" t="s">
        <v>228</v>
      </c>
      <c r="C86" s="74" t="s">
        <v>5</v>
      </c>
      <c r="D86" s="74" t="s">
        <v>6</v>
      </c>
    </row>
    <row r="87" spans="1:4" ht="69.95" customHeight="1" x14ac:dyDescent="0.25">
      <c r="A87" s="74" t="s">
        <v>661</v>
      </c>
      <c r="B87" s="74"/>
      <c r="C87" s="74" t="s">
        <v>20</v>
      </c>
      <c r="D8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5"/>
  <sheetViews>
    <sheetView showGridLines="0" workbookViewId="0">
      <pane ySplit="4" topLeftCell="A56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662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663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4"/>
      <c r="B8" s="15"/>
      <c r="C8" s="15"/>
      <c r="D8" s="16"/>
      <c r="E8" s="17"/>
      <c r="F8" s="18"/>
      <c r="G8" s="18"/>
    </row>
    <row r="9" spans="1:8" x14ac:dyDescent="0.25">
      <c r="A9" s="19" t="s">
        <v>123</v>
      </c>
      <c r="B9" s="15"/>
      <c r="C9" s="15"/>
      <c r="D9" s="16"/>
      <c r="E9" s="17"/>
      <c r="F9" s="18"/>
      <c r="G9" s="18"/>
    </row>
    <row r="10" spans="1:8" x14ac:dyDescent="0.25">
      <c r="A10" s="19" t="s">
        <v>231</v>
      </c>
      <c r="B10" s="15"/>
      <c r="C10" s="15"/>
      <c r="D10" s="16"/>
      <c r="E10" s="17"/>
      <c r="F10" s="18"/>
      <c r="G10" s="18"/>
    </row>
    <row r="11" spans="1:8" x14ac:dyDescent="0.25">
      <c r="A11" s="14" t="s">
        <v>343</v>
      </c>
      <c r="B11" s="15" t="s">
        <v>344</v>
      </c>
      <c r="C11" s="15" t="s">
        <v>345</v>
      </c>
      <c r="D11" s="16">
        <v>2500000</v>
      </c>
      <c r="E11" s="17">
        <v>2506.04</v>
      </c>
      <c r="F11" s="18">
        <v>9.2299999999999993E-2</v>
      </c>
      <c r="G11" s="18">
        <v>7.3417999999999997E-2</v>
      </c>
    </row>
    <row r="12" spans="1:8" x14ac:dyDescent="0.25">
      <c r="A12" s="14" t="s">
        <v>664</v>
      </c>
      <c r="B12" s="15" t="s">
        <v>665</v>
      </c>
      <c r="C12" s="15" t="s">
        <v>248</v>
      </c>
      <c r="D12" s="16">
        <v>2000000</v>
      </c>
      <c r="E12" s="17">
        <v>2091.4499999999998</v>
      </c>
      <c r="F12" s="18">
        <v>7.6999999999999999E-2</v>
      </c>
      <c r="G12" s="18">
        <v>7.3566000000000006E-2</v>
      </c>
    </row>
    <row r="13" spans="1:8" x14ac:dyDescent="0.25">
      <c r="A13" s="14" t="s">
        <v>356</v>
      </c>
      <c r="B13" s="15" t="s">
        <v>357</v>
      </c>
      <c r="C13" s="15" t="s">
        <v>237</v>
      </c>
      <c r="D13" s="16">
        <v>2000000</v>
      </c>
      <c r="E13" s="17">
        <v>2005.01</v>
      </c>
      <c r="F13" s="18">
        <v>7.3800000000000004E-2</v>
      </c>
      <c r="G13" s="18">
        <v>7.4149999999999994E-2</v>
      </c>
    </row>
    <row r="14" spans="1:8" x14ac:dyDescent="0.25">
      <c r="A14" s="14" t="s">
        <v>325</v>
      </c>
      <c r="B14" s="15" t="s">
        <v>326</v>
      </c>
      <c r="C14" s="15" t="s">
        <v>237</v>
      </c>
      <c r="D14" s="16">
        <v>1990000</v>
      </c>
      <c r="E14" s="17">
        <v>1959.42</v>
      </c>
      <c r="F14" s="18">
        <v>7.2099999999999997E-2</v>
      </c>
      <c r="G14" s="18">
        <v>7.3599999999999999E-2</v>
      </c>
    </row>
    <row r="15" spans="1:8" x14ac:dyDescent="0.25">
      <c r="A15" s="14" t="s">
        <v>374</v>
      </c>
      <c r="B15" s="15" t="s">
        <v>375</v>
      </c>
      <c r="C15" s="15" t="s">
        <v>376</v>
      </c>
      <c r="D15" s="16">
        <v>1900000</v>
      </c>
      <c r="E15" s="17">
        <v>1910.94</v>
      </c>
      <c r="F15" s="18">
        <v>7.0300000000000001E-2</v>
      </c>
      <c r="G15" s="18">
        <v>7.4908000000000002E-2</v>
      </c>
    </row>
    <row r="16" spans="1:8" x14ac:dyDescent="0.25">
      <c r="A16" s="14" t="s">
        <v>368</v>
      </c>
      <c r="B16" s="15" t="s">
        <v>369</v>
      </c>
      <c r="C16" s="15" t="s">
        <v>237</v>
      </c>
      <c r="D16" s="16">
        <v>1500000</v>
      </c>
      <c r="E16" s="17">
        <v>1578.79</v>
      </c>
      <c r="F16" s="18">
        <v>5.8099999999999999E-2</v>
      </c>
      <c r="G16" s="18">
        <v>7.4686000000000002E-2</v>
      </c>
    </row>
    <row r="17" spans="1:7" x14ac:dyDescent="0.25">
      <c r="A17" s="14" t="s">
        <v>348</v>
      </c>
      <c r="B17" s="15" t="s">
        <v>349</v>
      </c>
      <c r="C17" s="15" t="s">
        <v>237</v>
      </c>
      <c r="D17" s="16">
        <v>1300000</v>
      </c>
      <c r="E17" s="17">
        <v>1303</v>
      </c>
      <c r="F17" s="18">
        <v>4.8000000000000001E-2</v>
      </c>
      <c r="G17" s="18">
        <v>7.4331999999999995E-2</v>
      </c>
    </row>
    <row r="18" spans="1:7" x14ac:dyDescent="0.25">
      <c r="A18" s="14" t="s">
        <v>465</v>
      </c>
      <c r="B18" s="15" t="s">
        <v>466</v>
      </c>
      <c r="C18" s="15" t="s">
        <v>237</v>
      </c>
      <c r="D18" s="16">
        <v>1000000</v>
      </c>
      <c r="E18" s="17">
        <v>1060.74</v>
      </c>
      <c r="F18" s="18">
        <v>3.9100000000000003E-2</v>
      </c>
      <c r="G18" s="18">
        <v>7.3800000000000004E-2</v>
      </c>
    </row>
    <row r="19" spans="1:7" x14ac:dyDescent="0.25">
      <c r="A19" s="14" t="s">
        <v>360</v>
      </c>
      <c r="B19" s="15" t="s">
        <v>361</v>
      </c>
      <c r="C19" s="15" t="s">
        <v>234</v>
      </c>
      <c r="D19" s="16">
        <v>1000000</v>
      </c>
      <c r="E19" s="17">
        <v>1033.28</v>
      </c>
      <c r="F19" s="18">
        <v>3.7999999999999999E-2</v>
      </c>
      <c r="G19" s="18">
        <v>7.3914999999999995E-2</v>
      </c>
    </row>
    <row r="20" spans="1:7" x14ac:dyDescent="0.25">
      <c r="A20" s="14" t="s">
        <v>538</v>
      </c>
      <c r="B20" s="15" t="s">
        <v>539</v>
      </c>
      <c r="C20" s="15" t="s">
        <v>237</v>
      </c>
      <c r="D20" s="16">
        <v>1000000</v>
      </c>
      <c r="E20" s="17">
        <v>1032.83</v>
      </c>
      <c r="F20" s="18">
        <v>3.7999999999999999E-2</v>
      </c>
      <c r="G20" s="18">
        <v>7.4142E-2</v>
      </c>
    </row>
    <row r="21" spans="1:7" x14ac:dyDescent="0.25">
      <c r="A21" s="14" t="s">
        <v>395</v>
      </c>
      <c r="B21" s="15" t="s">
        <v>396</v>
      </c>
      <c r="C21" s="15" t="s">
        <v>237</v>
      </c>
      <c r="D21" s="16">
        <v>1000000</v>
      </c>
      <c r="E21" s="17">
        <v>1031.28</v>
      </c>
      <c r="F21" s="18">
        <v>3.7999999999999999E-2</v>
      </c>
      <c r="G21" s="18">
        <v>7.4330999999999994E-2</v>
      </c>
    </row>
    <row r="22" spans="1:7" x14ac:dyDescent="0.25">
      <c r="A22" s="14" t="s">
        <v>385</v>
      </c>
      <c r="B22" s="15" t="s">
        <v>386</v>
      </c>
      <c r="C22" s="15" t="s">
        <v>248</v>
      </c>
      <c r="D22" s="16">
        <v>1000000</v>
      </c>
      <c r="E22" s="17">
        <v>1024.45</v>
      </c>
      <c r="F22" s="18">
        <v>3.7699999999999997E-2</v>
      </c>
      <c r="G22" s="18">
        <v>7.4575000000000002E-2</v>
      </c>
    </row>
    <row r="23" spans="1:7" x14ac:dyDescent="0.25">
      <c r="A23" s="14" t="s">
        <v>453</v>
      </c>
      <c r="B23" s="15" t="s">
        <v>454</v>
      </c>
      <c r="C23" s="15" t="s">
        <v>237</v>
      </c>
      <c r="D23" s="16">
        <v>1000000</v>
      </c>
      <c r="E23" s="17">
        <v>998.89</v>
      </c>
      <c r="F23" s="18">
        <v>3.6799999999999999E-2</v>
      </c>
      <c r="G23" s="18">
        <v>7.3649999999999993E-2</v>
      </c>
    </row>
    <row r="24" spans="1:7" x14ac:dyDescent="0.25">
      <c r="A24" s="14" t="s">
        <v>327</v>
      </c>
      <c r="B24" s="15" t="s">
        <v>328</v>
      </c>
      <c r="C24" s="15" t="s">
        <v>237</v>
      </c>
      <c r="D24" s="16">
        <v>1000000</v>
      </c>
      <c r="E24" s="17">
        <v>998.02</v>
      </c>
      <c r="F24" s="18">
        <v>3.6700000000000003E-2</v>
      </c>
      <c r="G24" s="18">
        <v>7.4399999999999994E-2</v>
      </c>
    </row>
    <row r="25" spans="1:7" x14ac:dyDescent="0.25">
      <c r="A25" s="14" t="s">
        <v>341</v>
      </c>
      <c r="B25" s="15" t="s">
        <v>342</v>
      </c>
      <c r="C25" s="15" t="s">
        <v>237</v>
      </c>
      <c r="D25" s="16">
        <v>800000</v>
      </c>
      <c r="E25" s="17">
        <v>801.12</v>
      </c>
      <c r="F25" s="18">
        <v>2.9499999999999998E-2</v>
      </c>
      <c r="G25" s="18">
        <v>7.4536000000000005E-2</v>
      </c>
    </row>
    <row r="26" spans="1:7" x14ac:dyDescent="0.25">
      <c r="A26" s="14" t="s">
        <v>451</v>
      </c>
      <c r="B26" s="15" t="s">
        <v>452</v>
      </c>
      <c r="C26" s="15" t="s">
        <v>237</v>
      </c>
      <c r="D26" s="16">
        <v>500000</v>
      </c>
      <c r="E26" s="17">
        <v>524.12</v>
      </c>
      <c r="F26" s="18">
        <v>1.9300000000000001E-2</v>
      </c>
      <c r="G26" s="18">
        <v>7.4200000000000002E-2</v>
      </c>
    </row>
    <row r="27" spans="1:7" x14ac:dyDescent="0.25">
      <c r="A27" s="14" t="s">
        <v>666</v>
      </c>
      <c r="B27" s="15" t="s">
        <v>667</v>
      </c>
      <c r="C27" s="15" t="s">
        <v>237</v>
      </c>
      <c r="D27" s="16">
        <v>500000</v>
      </c>
      <c r="E27" s="17">
        <v>516.29</v>
      </c>
      <c r="F27" s="18">
        <v>1.9E-2</v>
      </c>
      <c r="G27" s="18">
        <v>7.5314999999999993E-2</v>
      </c>
    </row>
    <row r="28" spans="1:7" x14ac:dyDescent="0.25">
      <c r="A28" s="14" t="s">
        <v>668</v>
      </c>
      <c r="B28" s="15" t="s">
        <v>669</v>
      </c>
      <c r="C28" s="15" t="s">
        <v>237</v>
      </c>
      <c r="D28" s="16">
        <v>120000</v>
      </c>
      <c r="E28" s="17">
        <v>128.55000000000001</v>
      </c>
      <c r="F28" s="18">
        <v>4.7000000000000002E-3</v>
      </c>
      <c r="G28" s="18">
        <v>7.3849999999999999E-2</v>
      </c>
    </row>
    <row r="29" spans="1:7" x14ac:dyDescent="0.25">
      <c r="A29" s="14" t="s">
        <v>670</v>
      </c>
      <c r="B29" s="15" t="s">
        <v>671</v>
      </c>
      <c r="C29" s="15" t="s">
        <v>237</v>
      </c>
      <c r="D29" s="16">
        <v>10000</v>
      </c>
      <c r="E29" s="17">
        <v>10.35</v>
      </c>
      <c r="F29" s="18">
        <v>4.0000000000000002E-4</v>
      </c>
      <c r="G29" s="18">
        <v>7.7600000000000002E-2</v>
      </c>
    </row>
    <row r="30" spans="1:7" x14ac:dyDescent="0.25">
      <c r="A30" s="19" t="s">
        <v>125</v>
      </c>
      <c r="B30" s="25"/>
      <c r="C30" s="25"/>
      <c r="D30" s="26"/>
      <c r="E30" s="29">
        <v>22514.57</v>
      </c>
      <c r="F30" s="30">
        <v>0.82879999999999998</v>
      </c>
      <c r="G30" s="28"/>
    </row>
    <row r="31" spans="1:7" x14ac:dyDescent="0.25">
      <c r="A31" s="14"/>
      <c r="B31" s="15"/>
      <c r="C31" s="15"/>
      <c r="D31" s="16"/>
      <c r="E31" s="17"/>
      <c r="F31" s="18"/>
      <c r="G31" s="18"/>
    </row>
    <row r="32" spans="1:7" x14ac:dyDescent="0.25">
      <c r="A32" s="19" t="s">
        <v>467</v>
      </c>
      <c r="B32" s="15"/>
      <c r="C32" s="15"/>
      <c r="D32" s="16"/>
      <c r="E32" s="17"/>
      <c r="F32" s="18"/>
      <c r="G32" s="18"/>
    </row>
    <row r="33" spans="1:7" x14ac:dyDescent="0.25">
      <c r="A33" s="14" t="s">
        <v>468</v>
      </c>
      <c r="B33" s="15" t="s">
        <v>469</v>
      </c>
      <c r="C33" s="15" t="s">
        <v>129</v>
      </c>
      <c r="D33" s="16">
        <v>3000000</v>
      </c>
      <c r="E33" s="17">
        <v>3029.76</v>
      </c>
      <c r="F33" s="18">
        <v>0.1115</v>
      </c>
      <c r="G33" s="18">
        <v>6.9636864056000003E-2</v>
      </c>
    </row>
    <row r="34" spans="1:7" x14ac:dyDescent="0.25">
      <c r="A34" s="19" t="s">
        <v>125</v>
      </c>
      <c r="B34" s="25"/>
      <c r="C34" s="25"/>
      <c r="D34" s="26"/>
      <c r="E34" s="29">
        <v>3029.76</v>
      </c>
      <c r="F34" s="30">
        <v>0.1115</v>
      </c>
      <c r="G34" s="28"/>
    </row>
    <row r="35" spans="1:7" x14ac:dyDescent="0.25">
      <c r="A35" s="14"/>
      <c r="B35" s="15"/>
      <c r="C35" s="15"/>
      <c r="D35" s="16"/>
      <c r="E35" s="17"/>
      <c r="F35" s="18"/>
      <c r="G35" s="18"/>
    </row>
    <row r="36" spans="1:7" x14ac:dyDescent="0.25">
      <c r="A36" s="19" t="s">
        <v>130</v>
      </c>
      <c r="B36" s="15"/>
      <c r="C36" s="15"/>
      <c r="D36" s="16"/>
      <c r="E36" s="17"/>
      <c r="F36" s="18"/>
      <c r="G36" s="18"/>
    </row>
    <row r="37" spans="1:7" x14ac:dyDescent="0.25">
      <c r="A37" s="19" t="s">
        <v>125</v>
      </c>
      <c r="B37" s="15"/>
      <c r="C37" s="15"/>
      <c r="D37" s="16"/>
      <c r="E37" s="49" t="s">
        <v>122</v>
      </c>
      <c r="F37" s="50" t="s">
        <v>122</v>
      </c>
      <c r="G37" s="18"/>
    </row>
    <row r="38" spans="1:7" x14ac:dyDescent="0.25">
      <c r="A38" s="14"/>
      <c r="B38" s="15"/>
      <c r="C38" s="15"/>
      <c r="D38" s="16"/>
      <c r="E38" s="17"/>
      <c r="F38" s="18"/>
      <c r="G38" s="18"/>
    </row>
    <row r="39" spans="1:7" x14ac:dyDescent="0.25">
      <c r="A39" s="19" t="s">
        <v>131</v>
      </c>
      <c r="B39" s="15"/>
      <c r="C39" s="15"/>
      <c r="D39" s="16"/>
      <c r="E39" s="17"/>
      <c r="F39" s="18"/>
      <c r="G39" s="18"/>
    </row>
    <row r="40" spans="1:7" x14ac:dyDescent="0.25">
      <c r="A40" s="19" t="s">
        <v>125</v>
      </c>
      <c r="B40" s="15"/>
      <c r="C40" s="15"/>
      <c r="D40" s="16"/>
      <c r="E40" s="49" t="s">
        <v>122</v>
      </c>
      <c r="F40" s="50" t="s">
        <v>122</v>
      </c>
      <c r="G40" s="18"/>
    </row>
    <row r="41" spans="1:7" x14ac:dyDescent="0.25">
      <c r="A41" s="14"/>
      <c r="B41" s="15"/>
      <c r="C41" s="15"/>
      <c r="D41" s="16"/>
      <c r="E41" s="17"/>
      <c r="F41" s="18"/>
      <c r="G41" s="18"/>
    </row>
    <row r="42" spans="1:7" x14ac:dyDescent="0.25">
      <c r="A42" s="31" t="s">
        <v>132</v>
      </c>
      <c r="B42" s="32"/>
      <c r="C42" s="32"/>
      <c r="D42" s="33"/>
      <c r="E42" s="29">
        <v>25544.33</v>
      </c>
      <c r="F42" s="30">
        <v>0.94030000000000002</v>
      </c>
      <c r="G42" s="28"/>
    </row>
    <row r="43" spans="1:7" x14ac:dyDescent="0.25">
      <c r="A43" s="14"/>
      <c r="B43" s="15"/>
      <c r="C43" s="15"/>
      <c r="D43" s="16"/>
      <c r="E43" s="17"/>
      <c r="F43" s="18"/>
      <c r="G43" s="18"/>
    </row>
    <row r="44" spans="1:7" x14ac:dyDescent="0.25">
      <c r="A44" s="14"/>
      <c r="B44" s="15"/>
      <c r="C44" s="15"/>
      <c r="D44" s="16"/>
      <c r="E44" s="17"/>
      <c r="F44" s="18"/>
      <c r="G44" s="18"/>
    </row>
    <row r="45" spans="1:7" x14ac:dyDescent="0.25">
      <c r="A45" s="19" t="s">
        <v>179</v>
      </c>
      <c r="B45" s="15"/>
      <c r="C45" s="15"/>
      <c r="D45" s="16"/>
      <c r="E45" s="17"/>
      <c r="F45" s="18"/>
      <c r="G45" s="18"/>
    </row>
    <row r="46" spans="1:7" x14ac:dyDescent="0.25">
      <c r="A46" s="14" t="s">
        <v>180</v>
      </c>
      <c r="B46" s="15" t="s">
        <v>181</v>
      </c>
      <c r="C46" s="15"/>
      <c r="D46" s="16">
        <v>888.45600000000002</v>
      </c>
      <c r="E46" s="17">
        <v>91.78</v>
      </c>
      <c r="F46" s="18">
        <v>3.3999999999999998E-3</v>
      </c>
      <c r="G46" s="18"/>
    </row>
    <row r="47" spans="1:7" x14ac:dyDescent="0.25">
      <c r="A47" s="14"/>
      <c r="B47" s="15"/>
      <c r="C47" s="15"/>
      <c r="D47" s="16"/>
      <c r="E47" s="17"/>
      <c r="F47" s="18"/>
      <c r="G47" s="18"/>
    </row>
    <row r="48" spans="1:7" x14ac:dyDescent="0.25">
      <c r="A48" s="31" t="s">
        <v>132</v>
      </c>
      <c r="B48" s="32"/>
      <c r="C48" s="32"/>
      <c r="D48" s="33"/>
      <c r="E48" s="29">
        <v>91.78</v>
      </c>
      <c r="F48" s="30">
        <v>3.3999999999999998E-3</v>
      </c>
      <c r="G48" s="28"/>
    </row>
    <row r="49" spans="1:7" x14ac:dyDescent="0.25">
      <c r="A49" s="14"/>
      <c r="B49" s="15"/>
      <c r="C49" s="15"/>
      <c r="D49" s="16"/>
      <c r="E49" s="17"/>
      <c r="F49" s="18"/>
      <c r="G49" s="18"/>
    </row>
    <row r="50" spans="1:7" x14ac:dyDescent="0.25">
      <c r="A50" s="19" t="s">
        <v>182</v>
      </c>
      <c r="B50" s="15"/>
      <c r="C50" s="15"/>
      <c r="D50" s="16"/>
      <c r="E50" s="17"/>
      <c r="F50" s="18"/>
      <c r="G50" s="18"/>
    </row>
    <row r="51" spans="1:7" x14ac:dyDescent="0.25">
      <c r="A51" s="14" t="s">
        <v>183</v>
      </c>
      <c r="B51" s="15"/>
      <c r="C51" s="15"/>
      <c r="D51" s="16"/>
      <c r="E51" s="17">
        <v>670.88</v>
      </c>
      <c r="F51" s="18">
        <v>2.47E-2</v>
      </c>
      <c r="G51" s="18">
        <v>6.4020999999999995E-2</v>
      </c>
    </row>
    <row r="52" spans="1:7" x14ac:dyDescent="0.25">
      <c r="A52" s="19" t="s">
        <v>125</v>
      </c>
      <c r="B52" s="25"/>
      <c r="C52" s="25"/>
      <c r="D52" s="26"/>
      <c r="E52" s="29">
        <v>670.88</v>
      </c>
      <c r="F52" s="30">
        <v>2.47E-2</v>
      </c>
      <c r="G52" s="28"/>
    </row>
    <row r="53" spans="1:7" x14ac:dyDescent="0.25">
      <c r="A53" s="14"/>
      <c r="B53" s="15"/>
      <c r="C53" s="15"/>
      <c r="D53" s="16"/>
      <c r="E53" s="17"/>
      <c r="F53" s="18"/>
      <c r="G53" s="18"/>
    </row>
    <row r="54" spans="1:7" x14ac:dyDescent="0.25">
      <c r="A54" s="31" t="s">
        <v>132</v>
      </c>
      <c r="B54" s="32"/>
      <c r="C54" s="32"/>
      <c r="D54" s="33"/>
      <c r="E54" s="29">
        <v>670.88</v>
      </c>
      <c r="F54" s="30">
        <v>2.47E-2</v>
      </c>
      <c r="G54" s="28"/>
    </row>
    <row r="55" spans="1:7" x14ac:dyDescent="0.25">
      <c r="A55" s="14" t="s">
        <v>184</v>
      </c>
      <c r="B55" s="15"/>
      <c r="C55" s="15"/>
      <c r="D55" s="16"/>
      <c r="E55" s="17">
        <v>850.54619200000002</v>
      </c>
      <c r="F55" s="18">
        <v>3.1312E-2</v>
      </c>
      <c r="G55" s="18"/>
    </row>
    <row r="56" spans="1:7" x14ac:dyDescent="0.25">
      <c r="A56" s="14" t="s">
        <v>185</v>
      </c>
      <c r="B56" s="15"/>
      <c r="C56" s="15"/>
      <c r="D56" s="16"/>
      <c r="E56" s="17">
        <v>5.9238080000000002</v>
      </c>
      <c r="F56" s="18">
        <v>2.8800000000000001E-4</v>
      </c>
      <c r="G56" s="18">
        <v>6.4020999999999995E-2</v>
      </c>
    </row>
    <row r="57" spans="1:7" x14ac:dyDescent="0.25">
      <c r="A57" s="34" t="s">
        <v>186</v>
      </c>
      <c r="B57" s="35"/>
      <c r="C57" s="35"/>
      <c r="D57" s="36"/>
      <c r="E57" s="37">
        <v>27163.46</v>
      </c>
      <c r="F57" s="38">
        <v>1</v>
      </c>
      <c r="G57" s="38"/>
    </row>
    <row r="59" spans="1:7" x14ac:dyDescent="0.25">
      <c r="A59" s="1" t="s">
        <v>188</v>
      </c>
    </row>
    <row r="62" spans="1:7" x14ac:dyDescent="0.25">
      <c r="A62" s="1" t="s">
        <v>189</v>
      </c>
    </row>
    <row r="63" spans="1:7" x14ac:dyDescent="0.25">
      <c r="A63" s="40" t="s">
        <v>190</v>
      </c>
      <c r="B63" s="41" t="s">
        <v>122</v>
      </c>
    </row>
    <row r="64" spans="1:7" x14ac:dyDescent="0.25">
      <c r="A64" t="s">
        <v>191</v>
      </c>
    </row>
    <row r="65" spans="1:5" x14ac:dyDescent="0.25">
      <c r="A65" t="s">
        <v>192</v>
      </c>
      <c r="B65" t="s">
        <v>193</v>
      </c>
      <c r="C65" t="s">
        <v>193</v>
      </c>
    </row>
    <row r="66" spans="1:5" x14ac:dyDescent="0.25">
      <c r="B66" s="42">
        <v>45473</v>
      </c>
      <c r="C66" s="42">
        <v>45504</v>
      </c>
    </row>
    <row r="67" spans="1:5" x14ac:dyDescent="0.25">
      <c r="A67" t="s">
        <v>195</v>
      </c>
      <c r="B67" t="s">
        <v>196</v>
      </c>
      <c r="C67" t="s">
        <v>196</v>
      </c>
      <c r="E67" s="39"/>
    </row>
    <row r="68" spans="1:5" x14ac:dyDescent="0.25">
      <c r="A68" t="s">
        <v>672</v>
      </c>
      <c r="B68">
        <v>14.505699999999999</v>
      </c>
      <c r="C68">
        <v>14.518800000000001</v>
      </c>
      <c r="E68" s="39"/>
    </row>
    <row r="69" spans="1:5" x14ac:dyDescent="0.25">
      <c r="A69" t="s">
        <v>197</v>
      </c>
      <c r="B69">
        <v>23.343499999999999</v>
      </c>
      <c r="C69">
        <v>23.5867</v>
      </c>
      <c r="E69" s="39"/>
    </row>
    <row r="70" spans="1:5" x14ac:dyDescent="0.25">
      <c r="A70" t="s">
        <v>198</v>
      </c>
      <c r="B70">
        <v>18.3857</v>
      </c>
      <c r="C70">
        <v>18.2775</v>
      </c>
      <c r="E70" s="39"/>
    </row>
    <row r="71" spans="1:5" x14ac:dyDescent="0.25">
      <c r="A71" t="s">
        <v>673</v>
      </c>
      <c r="B71">
        <v>10.9194</v>
      </c>
      <c r="C71">
        <v>10.9129</v>
      </c>
      <c r="E71" s="39"/>
    </row>
    <row r="72" spans="1:5" x14ac:dyDescent="0.25">
      <c r="A72" t="s">
        <v>674</v>
      </c>
      <c r="B72">
        <v>10.5631</v>
      </c>
      <c r="C72">
        <v>10.5524</v>
      </c>
      <c r="E72" s="39"/>
    </row>
    <row r="73" spans="1:5" x14ac:dyDescent="0.25">
      <c r="A73" t="s">
        <v>206</v>
      </c>
      <c r="B73" t="s">
        <v>196</v>
      </c>
      <c r="C73" t="s">
        <v>196</v>
      </c>
      <c r="E73" s="39"/>
    </row>
    <row r="74" spans="1:5" x14ac:dyDescent="0.25">
      <c r="A74" t="s">
        <v>675</v>
      </c>
      <c r="B74">
        <v>14.120699999999999</v>
      </c>
      <c r="C74">
        <v>14.0914</v>
      </c>
      <c r="E74" s="39"/>
    </row>
    <row r="75" spans="1:5" x14ac:dyDescent="0.25">
      <c r="A75" t="s">
        <v>676</v>
      </c>
      <c r="B75">
        <v>22.5975</v>
      </c>
      <c r="C75">
        <v>22.826899999999998</v>
      </c>
      <c r="E75" s="39"/>
    </row>
    <row r="76" spans="1:5" x14ac:dyDescent="0.25">
      <c r="A76" t="s">
        <v>677</v>
      </c>
      <c r="B76">
        <v>17.6709</v>
      </c>
      <c r="C76">
        <v>17.5505</v>
      </c>
      <c r="E76" s="39"/>
    </row>
    <row r="77" spans="1:5" x14ac:dyDescent="0.25">
      <c r="A77" t="s">
        <v>678</v>
      </c>
      <c r="B77">
        <v>11.163600000000001</v>
      </c>
      <c r="C77">
        <v>11.1569</v>
      </c>
      <c r="E77" s="39"/>
    </row>
    <row r="78" spans="1:5" x14ac:dyDescent="0.25">
      <c r="A78" t="s">
        <v>679</v>
      </c>
      <c r="B78">
        <v>10.1569</v>
      </c>
      <c r="C78">
        <v>10.1469</v>
      </c>
      <c r="E78" s="39"/>
    </row>
    <row r="79" spans="1:5" x14ac:dyDescent="0.25">
      <c r="A79" t="s">
        <v>207</v>
      </c>
      <c r="E79" s="39"/>
    </row>
    <row r="81" spans="1:4" x14ac:dyDescent="0.25">
      <c r="A81" t="s">
        <v>680</v>
      </c>
    </row>
    <row r="83" spans="1:4" x14ac:dyDescent="0.25">
      <c r="A83" s="51" t="s">
        <v>681</v>
      </c>
      <c r="B83" s="51" t="s">
        <v>682</v>
      </c>
      <c r="C83" s="51" t="s">
        <v>683</v>
      </c>
      <c r="D83" s="51" t="s">
        <v>684</v>
      </c>
    </row>
    <row r="84" spans="1:4" x14ac:dyDescent="0.25">
      <c r="A84" s="51" t="s">
        <v>685</v>
      </c>
      <c r="B84" s="51"/>
      <c r="C84" s="51">
        <v>0.3</v>
      </c>
      <c r="D84" s="51">
        <v>0.3</v>
      </c>
    </row>
    <row r="85" spans="1:4" x14ac:dyDescent="0.25">
      <c r="A85" s="51" t="s">
        <v>686</v>
      </c>
      <c r="B85" s="51"/>
      <c r="C85" s="51">
        <v>0.13768069999999999</v>
      </c>
      <c r="D85" s="51">
        <v>0.13768069999999999</v>
      </c>
    </row>
    <row r="86" spans="1:4" x14ac:dyDescent="0.25">
      <c r="A86" s="51" t="s">
        <v>687</v>
      </c>
      <c r="B86" s="51"/>
      <c r="C86" s="51">
        <v>0.1202232</v>
      </c>
      <c r="D86" s="51">
        <v>0.1202232</v>
      </c>
    </row>
    <row r="87" spans="1:4" x14ac:dyDescent="0.25">
      <c r="A87" s="51" t="s">
        <v>688</v>
      </c>
      <c r="B87" s="51"/>
      <c r="C87" s="51">
        <v>0.12023300000000001</v>
      </c>
      <c r="D87" s="51">
        <v>0.12023300000000001</v>
      </c>
    </row>
    <row r="88" spans="1:4" x14ac:dyDescent="0.25">
      <c r="A88" s="51" t="s">
        <v>689</v>
      </c>
      <c r="B88" s="51"/>
      <c r="C88" s="51">
        <v>0.17208519999999999</v>
      </c>
      <c r="D88" s="51">
        <v>0.17208519999999999</v>
      </c>
    </row>
    <row r="89" spans="1:4" x14ac:dyDescent="0.25">
      <c r="A89" s="51" t="s">
        <v>690</v>
      </c>
      <c r="B89" s="51"/>
      <c r="C89" s="51">
        <v>0.3</v>
      </c>
      <c r="D89" s="51">
        <v>0.3</v>
      </c>
    </row>
    <row r="90" spans="1:4" x14ac:dyDescent="0.25">
      <c r="A90" s="51" t="s">
        <v>691</v>
      </c>
      <c r="B90" s="51"/>
      <c r="C90" s="51">
        <v>0.12005449999999999</v>
      </c>
      <c r="D90" s="51">
        <v>0.12005449999999999</v>
      </c>
    </row>
    <row r="91" spans="1:4" x14ac:dyDescent="0.25">
      <c r="A91" s="51" t="s">
        <v>692</v>
      </c>
      <c r="B91" s="51"/>
      <c r="C91" s="51">
        <v>0.11260870000000001</v>
      </c>
      <c r="D91" s="51">
        <v>0.11260870000000001</v>
      </c>
    </row>
    <row r="93" spans="1:4" x14ac:dyDescent="0.25">
      <c r="A93" t="s">
        <v>209</v>
      </c>
      <c r="B93" s="41" t="s">
        <v>122</v>
      </c>
    </row>
    <row r="94" spans="1:4" ht="30" customHeight="1" x14ac:dyDescent="0.25">
      <c r="A94" s="40" t="s">
        <v>210</v>
      </c>
      <c r="B94" s="41" t="s">
        <v>122</v>
      </c>
    </row>
    <row r="95" spans="1:4" ht="30" customHeight="1" x14ac:dyDescent="0.25">
      <c r="A95" s="40" t="s">
        <v>211</v>
      </c>
      <c r="B95" s="41" t="s">
        <v>122</v>
      </c>
    </row>
    <row r="96" spans="1:4" x14ac:dyDescent="0.25">
      <c r="A96" t="s">
        <v>212</v>
      </c>
      <c r="B96" s="44">
        <f>+B110</f>
        <v>4.9032260381305264</v>
      </c>
    </row>
    <row r="97" spans="1:2" ht="45" customHeight="1" x14ac:dyDescent="0.25">
      <c r="A97" s="40" t="s">
        <v>213</v>
      </c>
      <c r="B97" s="41" t="s">
        <v>122</v>
      </c>
    </row>
    <row r="98" spans="1:2" ht="45" customHeight="1" x14ac:dyDescent="0.25">
      <c r="A98" s="40" t="s">
        <v>214</v>
      </c>
      <c r="B98" s="41" t="s">
        <v>122</v>
      </c>
    </row>
    <row r="99" spans="1:2" ht="30" customHeight="1" x14ac:dyDescent="0.25">
      <c r="A99" s="40" t="s">
        <v>215</v>
      </c>
      <c r="B99" s="41" t="s">
        <v>122</v>
      </c>
    </row>
    <row r="100" spans="1:2" x14ac:dyDescent="0.25">
      <c r="A100" t="s">
        <v>216</v>
      </c>
      <c r="B100" s="41" t="s">
        <v>122</v>
      </c>
    </row>
    <row r="101" spans="1:2" x14ac:dyDescent="0.25">
      <c r="A101" t="s">
        <v>217</v>
      </c>
      <c r="B101" s="41" t="s">
        <v>122</v>
      </c>
    </row>
    <row r="103" spans="1:2" x14ac:dyDescent="0.25">
      <c r="A103" t="s">
        <v>218</v>
      </c>
    </row>
    <row r="104" spans="1:2" ht="45" customHeight="1" x14ac:dyDescent="0.25">
      <c r="A104" s="52" t="s">
        <v>219</v>
      </c>
      <c r="B104" s="53" t="s">
        <v>693</v>
      </c>
    </row>
    <row r="105" spans="1:2" ht="30" customHeight="1" x14ac:dyDescent="0.25">
      <c r="A105" s="52" t="s">
        <v>221</v>
      </c>
      <c r="B105" s="53" t="s">
        <v>694</v>
      </c>
    </row>
    <row r="106" spans="1:2" x14ac:dyDescent="0.25">
      <c r="A106" s="52"/>
      <c r="B106" s="52"/>
    </row>
    <row r="107" spans="1:2" x14ac:dyDescent="0.25">
      <c r="A107" s="52" t="s">
        <v>223</v>
      </c>
      <c r="B107" s="3">
        <v>7.312400350804217</v>
      </c>
    </row>
    <row r="108" spans="1:2" x14ac:dyDescent="0.25">
      <c r="A108" s="52"/>
      <c r="B108" s="52"/>
    </row>
    <row r="109" spans="1:2" x14ac:dyDescent="0.25">
      <c r="A109" s="52" t="s">
        <v>224</v>
      </c>
      <c r="B109" s="54">
        <v>4.0868000000000002</v>
      </c>
    </row>
    <row r="110" spans="1:2" x14ac:dyDescent="0.25">
      <c r="A110" s="52" t="s">
        <v>225</v>
      </c>
      <c r="B110" s="54">
        <v>4.9032260381305264</v>
      </c>
    </row>
    <row r="111" spans="1:2" x14ac:dyDescent="0.25">
      <c r="A111" s="52"/>
      <c r="B111" s="52"/>
    </row>
    <row r="112" spans="1:2" x14ac:dyDescent="0.25">
      <c r="A112" s="52" t="s">
        <v>226</v>
      </c>
      <c r="B112" s="55">
        <v>45504</v>
      </c>
    </row>
    <row r="114" spans="1:6" ht="69.95" customHeight="1" x14ac:dyDescent="0.25">
      <c r="A114" s="74" t="s">
        <v>227</v>
      </c>
      <c r="B114" s="74" t="s">
        <v>228</v>
      </c>
      <c r="C114" s="74" t="s">
        <v>5</v>
      </c>
      <c r="D114" s="74" t="s">
        <v>6</v>
      </c>
      <c r="E114" s="74" t="s">
        <v>5</v>
      </c>
      <c r="F114" s="74" t="s">
        <v>6</v>
      </c>
    </row>
    <row r="115" spans="1:6" ht="69.95" customHeight="1" x14ac:dyDescent="0.25">
      <c r="A115" s="74" t="s">
        <v>695</v>
      </c>
      <c r="B115" s="74"/>
      <c r="C115" s="74" t="s">
        <v>22</v>
      </c>
      <c r="D115" s="74"/>
      <c r="E115" s="74" t="s">
        <v>23</v>
      </c>
      <c r="F11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37" activePane="bottomLeft" state="frozen"/>
      <selection sqref="A1:B1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39" bestFit="1" customWidth="1"/>
    <col min="8" max="11" width="9.140625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  <col min="17" max="17" width="9.140625" customWidth="1"/>
  </cols>
  <sheetData>
    <row r="1" spans="1:8" ht="36.75" customHeight="1" x14ac:dyDescent="0.25">
      <c r="A1" s="77" t="s">
        <v>696</v>
      </c>
      <c r="B1" s="78"/>
      <c r="C1" s="78"/>
      <c r="D1" s="78"/>
      <c r="E1" s="78"/>
      <c r="F1" s="78"/>
      <c r="G1" s="79"/>
      <c r="H1" s="2" t="str">
        <f>HYPERLINK("[EDEL_Portfolio Monthly Notes 31-Jul-2024.xlsx]Index!A1","Index")</f>
        <v>Index</v>
      </c>
    </row>
    <row r="2" spans="1:8" ht="19.5" customHeight="1" x14ac:dyDescent="0.25">
      <c r="A2" s="77" t="s">
        <v>697</v>
      </c>
      <c r="B2" s="78"/>
      <c r="C2" s="78"/>
      <c r="D2" s="78"/>
      <c r="E2" s="78"/>
      <c r="F2" s="78"/>
      <c r="G2" s="79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9"/>
      <c r="C5" s="9"/>
      <c r="D5" s="10"/>
      <c r="E5" s="11"/>
      <c r="F5" s="12"/>
      <c r="G5" s="13"/>
    </row>
    <row r="6" spans="1:8" x14ac:dyDescent="0.25">
      <c r="A6" s="14"/>
      <c r="B6" s="15"/>
      <c r="C6" s="15"/>
      <c r="D6" s="16"/>
      <c r="E6" s="17"/>
      <c r="F6" s="18"/>
      <c r="G6" s="18"/>
    </row>
    <row r="7" spans="1:8" x14ac:dyDescent="0.25">
      <c r="A7" s="19" t="s">
        <v>121</v>
      </c>
      <c r="B7" s="15"/>
      <c r="C7" s="15"/>
      <c r="D7" s="16"/>
      <c r="E7" s="17" t="s">
        <v>122</v>
      </c>
      <c r="F7" s="18" t="s">
        <v>122</v>
      </c>
      <c r="G7" s="18"/>
    </row>
    <row r="8" spans="1:8" x14ac:dyDescent="0.25">
      <c r="A8" s="19" t="s">
        <v>123</v>
      </c>
      <c r="B8" s="15"/>
      <c r="C8" s="15"/>
      <c r="D8" s="16"/>
      <c r="E8" s="17"/>
      <c r="F8" s="18"/>
      <c r="G8" s="18"/>
    </row>
    <row r="9" spans="1:8" x14ac:dyDescent="0.25">
      <c r="A9" s="19" t="s">
        <v>124</v>
      </c>
      <c r="B9" s="15"/>
      <c r="C9" s="15"/>
      <c r="D9" s="16"/>
      <c r="E9" s="17"/>
      <c r="F9" s="18"/>
      <c r="G9" s="18"/>
    </row>
    <row r="10" spans="1:8" x14ac:dyDescent="0.25">
      <c r="A10" s="19" t="s">
        <v>125</v>
      </c>
      <c r="B10" s="15"/>
      <c r="C10" s="15"/>
      <c r="D10" s="16"/>
      <c r="E10" s="49" t="s">
        <v>122</v>
      </c>
      <c r="F10" s="50" t="s">
        <v>122</v>
      </c>
      <c r="G10" s="18"/>
    </row>
    <row r="11" spans="1:8" x14ac:dyDescent="0.25">
      <c r="A11" s="14"/>
      <c r="B11" s="15"/>
      <c r="C11" s="15"/>
      <c r="D11" s="16"/>
      <c r="E11" s="17"/>
      <c r="F11" s="18"/>
      <c r="G11" s="18"/>
    </row>
    <row r="12" spans="1:8" x14ac:dyDescent="0.25">
      <c r="A12" s="19" t="s">
        <v>467</v>
      </c>
      <c r="B12" s="15"/>
      <c r="C12" s="15"/>
      <c r="D12" s="16"/>
      <c r="E12" s="17"/>
      <c r="F12" s="18"/>
      <c r="G12" s="18"/>
    </row>
    <row r="13" spans="1:8" x14ac:dyDescent="0.25">
      <c r="A13" s="14" t="s">
        <v>698</v>
      </c>
      <c r="B13" s="15" t="s">
        <v>699</v>
      </c>
      <c r="C13" s="15" t="s">
        <v>129</v>
      </c>
      <c r="D13" s="16">
        <v>4975000</v>
      </c>
      <c r="E13" s="17">
        <v>5045.34</v>
      </c>
      <c r="F13" s="18">
        <v>0.53539999999999999</v>
      </c>
      <c r="G13" s="18">
        <v>6.9443471320999997E-2</v>
      </c>
    </row>
    <row r="14" spans="1:8" x14ac:dyDescent="0.25">
      <c r="A14" s="19" t="s">
        <v>125</v>
      </c>
      <c r="B14" s="25"/>
      <c r="C14" s="25"/>
      <c r="D14" s="26"/>
      <c r="E14" s="29">
        <v>5045.34</v>
      </c>
      <c r="F14" s="30">
        <v>0.53539999999999999</v>
      </c>
      <c r="G14" s="28"/>
    </row>
    <row r="15" spans="1:8" x14ac:dyDescent="0.25">
      <c r="A15" s="14"/>
      <c r="B15" s="15"/>
      <c r="C15" s="15"/>
      <c r="D15" s="16"/>
      <c r="E15" s="17"/>
      <c r="F15" s="18"/>
      <c r="G15" s="18"/>
    </row>
    <row r="16" spans="1:8" x14ac:dyDescent="0.25">
      <c r="A16" s="19" t="s">
        <v>126</v>
      </c>
      <c r="B16" s="15"/>
      <c r="C16" s="15"/>
      <c r="D16" s="16"/>
      <c r="E16" s="17"/>
      <c r="F16" s="18"/>
      <c r="G16" s="18"/>
    </row>
    <row r="17" spans="1:7" x14ac:dyDescent="0.25">
      <c r="A17" s="14" t="s">
        <v>700</v>
      </c>
      <c r="B17" s="15" t="s">
        <v>701</v>
      </c>
      <c r="C17" s="15" t="s">
        <v>129</v>
      </c>
      <c r="D17" s="16">
        <v>1500000</v>
      </c>
      <c r="E17" s="17">
        <v>1503.87</v>
      </c>
      <c r="F17" s="18">
        <v>0.15959999999999999</v>
      </c>
      <c r="G17" s="18">
        <v>7.1643180804000006E-2</v>
      </c>
    </row>
    <row r="18" spans="1:7" x14ac:dyDescent="0.25">
      <c r="A18" s="14" t="s">
        <v>702</v>
      </c>
      <c r="B18" s="15" t="s">
        <v>703</v>
      </c>
      <c r="C18" s="15" t="s">
        <v>129</v>
      </c>
      <c r="D18" s="16">
        <v>1000000</v>
      </c>
      <c r="E18" s="17">
        <v>1015.25</v>
      </c>
      <c r="F18" s="18">
        <v>0.1077</v>
      </c>
      <c r="G18" s="18">
        <v>7.1742562499999996E-2</v>
      </c>
    </row>
    <row r="19" spans="1:7" x14ac:dyDescent="0.25">
      <c r="A19" s="14" t="s">
        <v>704</v>
      </c>
      <c r="B19" s="15" t="s">
        <v>705</v>
      </c>
      <c r="C19" s="15" t="s">
        <v>129</v>
      </c>
      <c r="D19" s="16">
        <v>500000</v>
      </c>
      <c r="E19" s="17">
        <v>505.83</v>
      </c>
      <c r="F19" s="18">
        <v>5.3699999999999998E-2</v>
      </c>
      <c r="G19" s="18">
        <v>7.1738421504000005E-2</v>
      </c>
    </row>
    <row r="20" spans="1:7" x14ac:dyDescent="0.25">
      <c r="A20" s="14" t="s">
        <v>706</v>
      </c>
      <c r="B20" s="15" t="s">
        <v>707</v>
      </c>
      <c r="C20" s="15" t="s">
        <v>129</v>
      </c>
      <c r="D20" s="16">
        <v>500000</v>
      </c>
      <c r="E20" s="17">
        <v>505.72</v>
      </c>
      <c r="F20" s="18">
        <v>5.3699999999999998E-2</v>
      </c>
      <c r="G20" s="18">
        <v>7.1731174780000004E-2</v>
      </c>
    </row>
    <row r="21" spans="1:7" x14ac:dyDescent="0.25">
      <c r="A21" s="14" t="s">
        <v>708</v>
      </c>
      <c r="B21" s="15" t="s">
        <v>709</v>
      </c>
      <c r="C21" s="15" t="s">
        <v>129</v>
      </c>
      <c r="D21" s="16">
        <v>500000</v>
      </c>
      <c r="E21" s="17">
        <v>505.61</v>
      </c>
      <c r="F21" s="18">
        <v>5.3699999999999998E-2</v>
      </c>
      <c r="G21" s="18">
        <v>7.1922703569000004E-2</v>
      </c>
    </row>
    <row r="22" spans="1:7" x14ac:dyDescent="0.25">
      <c r="A22" s="14" t="s">
        <v>710</v>
      </c>
      <c r="B22" s="15" t="s">
        <v>711</v>
      </c>
      <c r="C22" s="15" t="s">
        <v>129</v>
      </c>
      <c r="D22" s="16">
        <v>200000</v>
      </c>
      <c r="E22" s="17">
        <v>202.88</v>
      </c>
      <c r="F22" s="18">
        <v>2.1499999999999998E-2</v>
      </c>
      <c r="G22" s="18">
        <v>7.1922703569000004E-2</v>
      </c>
    </row>
    <row r="23" spans="1:7" x14ac:dyDescent="0.25">
      <c r="A23" s="19" t="s">
        <v>125</v>
      </c>
      <c r="B23" s="25"/>
      <c r="C23" s="25"/>
      <c r="D23" s="26"/>
      <c r="E23" s="29">
        <v>4239.16</v>
      </c>
      <c r="F23" s="30">
        <v>0.44990000000000002</v>
      </c>
      <c r="G23" s="28"/>
    </row>
    <row r="24" spans="1:7" x14ac:dyDescent="0.25">
      <c r="A24" s="14"/>
      <c r="B24" s="15"/>
      <c r="C24" s="15"/>
      <c r="D24" s="16"/>
      <c r="E24" s="17"/>
      <c r="F24" s="18"/>
      <c r="G24" s="18"/>
    </row>
    <row r="25" spans="1:7" x14ac:dyDescent="0.25">
      <c r="A25" s="14"/>
      <c r="B25" s="15"/>
      <c r="C25" s="15"/>
      <c r="D25" s="16"/>
      <c r="E25" s="17"/>
      <c r="F25" s="18"/>
      <c r="G25" s="18"/>
    </row>
    <row r="26" spans="1:7" x14ac:dyDescent="0.25">
      <c r="A26" s="19" t="s">
        <v>130</v>
      </c>
      <c r="B26" s="15"/>
      <c r="C26" s="15"/>
      <c r="D26" s="16"/>
      <c r="E26" s="17"/>
      <c r="F26" s="18"/>
      <c r="G26" s="18"/>
    </row>
    <row r="27" spans="1:7" x14ac:dyDescent="0.25">
      <c r="A27" s="19" t="s">
        <v>125</v>
      </c>
      <c r="B27" s="15"/>
      <c r="C27" s="15"/>
      <c r="D27" s="16"/>
      <c r="E27" s="49" t="s">
        <v>122</v>
      </c>
      <c r="F27" s="50" t="s">
        <v>122</v>
      </c>
      <c r="G27" s="18"/>
    </row>
    <row r="28" spans="1:7" x14ac:dyDescent="0.25">
      <c r="A28" s="14"/>
      <c r="B28" s="15"/>
      <c r="C28" s="15"/>
      <c r="D28" s="16"/>
      <c r="E28" s="17"/>
      <c r="F28" s="18"/>
      <c r="G28" s="18"/>
    </row>
    <row r="29" spans="1:7" x14ac:dyDescent="0.25">
      <c r="A29" s="19" t="s">
        <v>131</v>
      </c>
      <c r="B29" s="15"/>
      <c r="C29" s="15"/>
      <c r="D29" s="16"/>
      <c r="E29" s="17"/>
      <c r="F29" s="18"/>
      <c r="G29" s="18"/>
    </row>
    <row r="30" spans="1:7" x14ac:dyDescent="0.25">
      <c r="A30" s="19" t="s">
        <v>125</v>
      </c>
      <c r="B30" s="15"/>
      <c r="C30" s="15"/>
      <c r="D30" s="16"/>
      <c r="E30" s="49" t="s">
        <v>122</v>
      </c>
      <c r="F30" s="50" t="s">
        <v>122</v>
      </c>
      <c r="G30" s="18"/>
    </row>
    <row r="31" spans="1:7" x14ac:dyDescent="0.25">
      <c r="A31" s="14"/>
      <c r="B31" s="15"/>
      <c r="C31" s="15"/>
      <c r="D31" s="16"/>
      <c r="E31" s="17"/>
      <c r="F31" s="18"/>
      <c r="G31" s="18"/>
    </row>
    <row r="32" spans="1:7" x14ac:dyDescent="0.25">
      <c r="A32" s="31" t="s">
        <v>132</v>
      </c>
      <c r="B32" s="32"/>
      <c r="C32" s="32"/>
      <c r="D32" s="33"/>
      <c r="E32" s="29">
        <v>9284.5</v>
      </c>
      <c r="F32" s="30">
        <v>0.98529999999999995</v>
      </c>
      <c r="G32" s="28"/>
    </row>
    <row r="33" spans="1:7" x14ac:dyDescent="0.25">
      <c r="A33" s="14"/>
      <c r="B33" s="15"/>
      <c r="C33" s="15"/>
      <c r="D33" s="16"/>
      <c r="E33" s="17"/>
      <c r="F33" s="18"/>
      <c r="G33" s="18"/>
    </row>
    <row r="34" spans="1:7" x14ac:dyDescent="0.25">
      <c r="A34" s="14"/>
      <c r="B34" s="15"/>
      <c r="C34" s="15"/>
      <c r="D34" s="16"/>
      <c r="E34" s="17"/>
      <c r="F34" s="18"/>
      <c r="G34" s="18"/>
    </row>
    <row r="35" spans="1:7" x14ac:dyDescent="0.25">
      <c r="A35" s="19" t="s">
        <v>182</v>
      </c>
      <c r="B35" s="15"/>
      <c r="C35" s="15"/>
      <c r="D35" s="16"/>
      <c r="E35" s="17"/>
      <c r="F35" s="18"/>
      <c r="G35" s="18"/>
    </row>
    <row r="36" spans="1:7" x14ac:dyDescent="0.25">
      <c r="A36" s="14" t="s">
        <v>183</v>
      </c>
      <c r="B36" s="15"/>
      <c r="C36" s="15"/>
      <c r="D36" s="16"/>
      <c r="E36" s="17">
        <v>33.99</v>
      </c>
      <c r="F36" s="18">
        <v>3.5999999999999999E-3</v>
      </c>
      <c r="G36" s="18">
        <v>6.4020999999999995E-2</v>
      </c>
    </row>
    <row r="37" spans="1:7" x14ac:dyDescent="0.25">
      <c r="A37" s="19" t="s">
        <v>125</v>
      </c>
      <c r="B37" s="25"/>
      <c r="C37" s="25"/>
      <c r="D37" s="26"/>
      <c r="E37" s="29">
        <v>33.99</v>
      </c>
      <c r="F37" s="30">
        <v>3.5999999999999999E-3</v>
      </c>
      <c r="G37" s="28"/>
    </row>
    <row r="38" spans="1:7" x14ac:dyDescent="0.25">
      <c r="A38" s="14"/>
      <c r="B38" s="15"/>
      <c r="C38" s="15"/>
      <c r="D38" s="16"/>
      <c r="E38" s="17"/>
      <c r="F38" s="18"/>
      <c r="G38" s="18"/>
    </row>
    <row r="39" spans="1:7" x14ac:dyDescent="0.25">
      <c r="A39" s="31" t="s">
        <v>132</v>
      </c>
      <c r="B39" s="32"/>
      <c r="C39" s="32"/>
      <c r="D39" s="33"/>
      <c r="E39" s="29">
        <v>33.99</v>
      </c>
      <c r="F39" s="30">
        <v>3.5999999999999999E-3</v>
      </c>
      <c r="G39" s="28"/>
    </row>
    <row r="40" spans="1:7" x14ac:dyDescent="0.25">
      <c r="A40" s="14" t="s">
        <v>184</v>
      </c>
      <c r="B40" s="15"/>
      <c r="C40" s="15"/>
      <c r="D40" s="16"/>
      <c r="E40" s="17">
        <v>105.54114319999999</v>
      </c>
      <c r="F40" s="18">
        <v>1.12E-2</v>
      </c>
      <c r="G40" s="18"/>
    </row>
    <row r="41" spans="1:7" x14ac:dyDescent="0.25">
      <c r="A41" s="14" t="s">
        <v>185</v>
      </c>
      <c r="B41" s="15"/>
      <c r="C41" s="15"/>
      <c r="D41" s="16"/>
      <c r="E41" s="45">
        <v>-0.81114319999999995</v>
      </c>
      <c r="F41" s="46">
        <v>-1E-4</v>
      </c>
      <c r="G41" s="18">
        <v>6.4020999999999995E-2</v>
      </c>
    </row>
    <row r="42" spans="1:7" x14ac:dyDescent="0.25">
      <c r="A42" s="34" t="s">
        <v>186</v>
      </c>
      <c r="B42" s="35"/>
      <c r="C42" s="35"/>
      <c r="D42" s="36"/>
      <c r="E42" s="37">
        <v>9423.2199999999993</v>
      </c>
      <c r="F42" s="38">
        <v>1</v>
      </c>
      <c r="G42" s="38"/>
    </row>
    <row r="44" spans="1:7" x14ac:dyDescent="0.25">
      <c r="A44" s="1" t="s">
        <v>188</v>
      </c>
    </row>
    <row r="47" spans="1:7" x14ac:dyDescent="0.25">
      <c r="A47" s="1" t="s">
        <v>189</v>
      </c>
    </row>
    <row r="48" spans="1:7" x14ac:dyDescent="0.25">
      <c r="A48" s="40" t="s">
        <v>190</v>
      </c>
      <c r="B48" s="41" t="s">
        <v>122</v>
      </c>
    </row>
    <row r="49" spans="1:5" x14ac:dyDescent="0.25">
      <c r="A49" t="s">
        <v>191</v>
      </c>
    </row>
    <row r="50" spans="1:5" x14ac:dyDescent="0.25">
      <c r="A50" t="s">
        <v>192</v>
      </c>
      <c r="B50" t="s">
        <v>193</v>
      </c>
      <c r="C50" t="s">
        <v>193</v>
      </c>
    </row>
    <row r="51" spans="1:5" x14ac:dyDescent="0.25">
      <c r="B51" s="42">
        <v>45473</v>
      </c>
      <c r="C51" s="42">
        <v>45504</v>
      </c>
    </row>
    <row r="52" spans="1:5" x14ac:dyDescent="0.25">
      <c r="A52" t="s">
        <v>712</v>
      </c>
      <c r="B52">
        <v>11.3683</v>
      </c>
      <c r="C52">
        <v>11.476100000000001</v>
      </c>
      <c r="E52" s="39"/>
    </row>
    <row r="53" spans="1:5" x14ac:dyDescent="0.25">
      <c r="A53" t="s">
        <v>198</v>
      </c>
      <c r="B53">
        <v>11.367699999999999</v>
      </c>
      <c r="C53">
        <v>11.4755</v>
      </c>
      <c r="E53" s="39"/>
    </row>
    <row r="54" spans="1:5" x14ac:dyDescent="0.25">
      <c r="A54" t="s">
        <v>713</v>
      </c>
      <c r="B54">
        <v>11.3207</v>
      </c>
      <c r="C54">
        <v>11.425599999999999</v>
      </c>
      <c r="E54" s="39"/>
    </row>
    <row r="55" spans="1:5" x14ac:dyDescent="0.25">
      <c r="A55" t="s">
        <v>677</v>
      </c>
      <c r="B55">
        <v>11.321</v>
      </c>
      <c r="C55">
        <v>11.425800000000001</v>
      </c>
      <c r="E55" s="39"/>
    </row>
    <row r="56" spans="1:5" x14ac:dyDescent="0.25">
      <c r="E56" s="39"/>
    </row>
    <row r="57" spans="1:5" x14ac:dyDescent="0.25">
      <c r="A57" t="s">
        <v>208</v>
      </c>
      <c r="B57" s="41" t="s">
        <v>122</v>
      </c>
    </row>
    <row r="58" spans="1:5" x14ac:dyDescent="0.25">
      <c r="A58" t="s">
        <v>209</v>
      </c>
      <c r="B58" s="41" t="s">
        <v>122</v>
      </c>
    </row>
    <row r="59" spans="1:5" ht="30" customHeight="1" x14ac:dyDescent="0.25">
      <c r="A59" s="40" t="s">
        <v>210</v>
      </c>
      <c r="B59" s="41" t="s">
        <v>122</v>
      </c>
    </row>
    <row r="60" spans="1:5" ht="30" customHeight="1" x14ac:dyDescent="0.25">
      <c r="A60" s="40" t="s">
        <v>211</v>
      </c>
      <c r="B60" s="41" t="s">
        <v>122</v>
      </c>
    </row>
    <row r="61" spans="1:5" x14ac:dyDescent="0.25">
      <c r="A61" t="s">
        <v>212</v>
      </c>
      <c r="B61" s="44">
        <f>+B75</f>
        <v>2.7544976094061711</v>
      </c>
    </row>
    <row r="62" spans="1:5" ht="45" customHeight="1" x14ac:dyDescent="0.25">
      <c r="A62" s="40" t="s">
        <v>213</v>
      </c>
      <c r="B62" s="41" t="s">
        <v>122</v>
      </c>
    </row>
    <row r="63" spans="1:5" ht="45" customHeight="1" x14ac:dyDescent="0.25">
      <c r="A63" s="40" t="s">
        <v>214</v>
      </c>
      <c r="B63" s="41" t="s">
        <v>122</v>
      </c>
    </row>
    <row r="64" spans="1:5" ht="30" customHeight="1" x14ac:dyDescent="0.25">
      <c r="A64" s="40" t="s">
        <v>215</v>
      </c>
      <c r="B64" s="41" t="s">
        <v>122</v>
      </c>
    </row>
    <row r="65" spans="1:4" x14ac:dyDescent="0.25">
      <c r="A65" t="s">
        <v>216</v>
      </c>
      <c r="B65" s="41" t="s">
        <v>122</v>
      </c>
    </row>
    <row r="66" spans="1:4" x14ac:dyDescent="0.25">
      <c r="A66" t="s">
        <v>217</v>
      </c>
      <c r="B66" s="41" t="s">
        <v>122</v>
      </c>
    </row>
    <row r="68" spans="1:4" x14ac:dyDescent="0.25">
      <c r="A68" t="s">
        <v>218</v>
      </c>
    </row>
    <row r="69" spans="1:4" ht="75" customHeight="1" x14ac:dyDescent="0.25">
      <c r="A69" s="52" t="s">
        <v>219</v>
      </c>
      <c r="B69" s="53" t="s">
        <v>714</v>
      </c>
    </row>
    <row r="70" spans="1:4" ht="45" customHeight="1" x14ac:dyDescent="0.25">
      <c r="A70" s="52" t="s">
        <v>221</v>
      </c>
      <c r="B70" s="53" t="s">
        <v>715</v>
      </c>
    </row>
    <row r="71" spans="1:4" x14ac:dyDescent="0.25">
      <c r="A71" s="52"/>
      <c r="B71" s="52"/>
    </row>
    <row r="72" spans="1:4" x14ac:dyDescent="0.25">
      <c r="A72" s="52" t="s">
        <v>223</v>
      </c>
      <c r="B72" s="3">
        <v>7.0430484895882506</v>
      </c>
    </row>
    <row r="73" spans="1:4" x14ac:dyDescent="0.25">
      <c r="A73" s="52"/>
      <c r="B73" s="52"/>
    </row>
    <row r="74" spans="1:4" x14ac:dyDescent="0.25">
      <c r="A74" s="52" t="s">
        <v>224</v>
      </c>
      <c r="B74" s="54">
        <v>2.5158</v>
      </c>
    </row>
    <row r="75" spans="1:4" x14ac:dyDescent="0.25">
      <c r="A75" s="52" t="s">
        <v>225</v>
      </c>
      <c r="B75" s="54">
        <v>2.7544976094061711</v>
      </c>
    </row>
    <row r="76" spans="1:4" x14ac:dyDescent="0.25">
      <c r="A76" s="52"/>
      <c r="B76" s="52"/>
    </row>
    <row r="77" spans="1:4" x14ac:dyDescent="0.25">
      <c r="A77" s="52" t="s">
        <v>226</v>
      </c>
      <c r="B77" s="55">
        <v>45504</v>
      </c>
    </row>
    <row r="79" spans="1:4" ht="69.95" customHeight="1" x14ac:dyDescent="0.25">
      <c r="A79" s="74" t="s">
        <v>227</v>
      </c>
      <c r="B79" s="74" t="s">
        <v>228</v>
      </c>
      <c r="C79" s="74" t="s">
        <v>5</v>
      </c>
      <c r="D79" s="74" t="s">
        <v>6</v>
      </c>
    </row>
    <row r="80" spans="1:4" ht="69.95" customHeight="1" x14ac:dyDescent="0.25">
      <c r="A80" s="74" t="s">
        <v>716</v>
      </c>
      <c r="B80" s="74"/>
      <c r="C80" s="74" t="s">
        <v>25</v>
      </c>
      <c r="D8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EEBCYF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2024-08-08T12:48:58Z</dcterms:modified>
</cp:coreProperties>
</file>